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date1904="1" showInkAnnotation="0" autoCompressPictures="0"/>
  <bookViews>
    <workbookView xWindow="0" yWindow="0" windowWidth="28720" windowHeight="17540" tabRatio="699" activeTab="6"/>
  </bookViews>
  <sheets>
    <sheet name="Exp1a Dom" sheetId="12" r:id="rId1"/>
    <sheet name="Exp1b Rec" sheetId="22" r:id="rId2"/>
    <sheet name="Exp1c Inc Dom" sheetId="23" r:id="rId3"/>
    <sheet name="Exp1d Heterosis" sheetId="24" r:id="rId4"/>
    <sheet name="Exp't 1 Results" sheetId="13" r:id="rId5"/>
    <sheet name="——-" sheetId="10" r:id="rId6"/>
    <sheet name="Genot. &amp; Mating Freq.s" sheetId="11" r:id="rId7"/>
  </sheets>
  <externalReferences>
    <externalReference r:id="rId8"/>
  </externalReferences>
  <definedNames>
    <definedName name="Gen" localSheetId="4">'[1]Exp''t 1a Dom'!$B$59:$B$79</definedName>
    <definedName name="Gen" localSheetId="0">'Exp1a Dom'!$B$62:$B$82</definedName>
    <definedName name="Gen" localSheetId="1">'Exp1b Rec'!$B$62:$B$82</definedName>
    <definedName name="Gen" localSheetId="2">'Exp1c Inc Dom'!$B$62:$B$82</definedName>
    <definedName name="Gen" localSheetId="3">'Exp1d Heterosis'!$B$62:$B$82</definedName>
    <definedName name="Gen">#REF!</definedName>
    <definedName name="in.Fr_A" localSheetId="4">'[1]Exp''t 1a Dom'!$E$10</definedName>
    <definedName name="in.Fr_A" localSheetId="0">'Exp1a Dom'!$B$13</definedName>
    <definedName name="in.Fr_A" localSheetId="1">'Exp1b Rec'!$B$13</definedName>
    <definedName name="in.Fr_A" localSheetId="2">'Exp1c Inc Dom'!$B$13</definedName>
    <definedName name="in.Fr_A" localSheetId="3">'Exp1d Heterosis'!$B$13</definedName>
    <definedName name="in.Fr_A">#REF!</definedName>
    <definedName name="in.Fr_AA" localSheetId="4">'[1]Exp''t 1a Dom'!$F$14</definedName>
    <definedName name="in.Fr_AA" localSheetId="0">'Exp1a Dom'!$F$15</definedName>
    <definedName name="in.Fr_AA" localSheetId="1">'Exp1b Rec'!$F$15</definedName>
    <definedName name="in.Fr_AA" localSheetId="2">'Exp1c Inc Dom'!$F$15</definedName>
    <definedName name="in.Fr_AA" localSheetId="3">'Exp1d Heterosis'!$F$15</definedName>
    <definedName name="in.Fr_AA">#REF!</definedName>
    <definedName name="in.Fr_AB" localSheetId="4">'[1]Exp''t 1a Dom'!$G$14</definedName>
    <definedName name="in.Fr_AB" localSheetId="0">'Exp1a Dom'!$G$15</definedName>
    <definedName name="in.Fr_AB" localSheetId="1">'Exp1b Rec'!$G$15</definedName>
    <definedName name="in.Fr_AB" localSheetId="2">'Exp1c Inc Dom'!$G$15</definedName>
    <definedName name="in.Fr_AB" localSheetId="3">'Exp1d Heterosis'!$G$15</definedName>
    <definedName name="in.Fr_AB">#REF!</definedName>
    <definedName name="in.Fr_AC" localSheetId="4">'[1]Exp''t 1a Dom'!$F$16</definedName>
    <definedName name="in.Fr_AC" localSheetId="0">'Exp1a Dom'!$F$18</definedName>
    <definedName name="in.Fr_AC" localSheetId="1">'Exp1b Rec'!$F$18</definedName>
    <definedName name="in.Fr_AC" localSheetId="2">'Exp1c Inc Dom'!$F$18</definedName>
    <definedName name="in.Fr_AC" localSheetId="3">'Exp1d Heterosis'!$F$18</definedName>
    <definedName name="in.Fr_AC">#REF!</definedName>
    <definedName name="in.Fr_B" localSheetId="4">'[1]Exp''t 1a Dom'!$F$10</definedName>
    <definedName name="in.Fr_B" localSheetId="0">'Exp1a Dom'!$C$13</definedName>
    <definedName name="in.Fr_B" localSheetId="1">'Exp1b Rec'!$C$13</definedName>
    <definedName name="in.Fr_B" localSheetId="2">'Exp1c Inc Dom'!$C$13</definedName>
    <definedName name="in.Fr_B" localSheetId="3">'Exp1d Heterosis'!$C$13</definedName>
    <definedName name="in.Fr_B">#REF!</definedName>
    <definedName name="in.Fr_BB" localSheetId="4">'[1]Exp''t 1a Dom'!$H$14</definedName>
    <definedName name="in.Fr_BB" localSheetId="0">'Exp1a Dom'!$H$15</definedName>
    <definedName name="in.Fr_BB" localSheetId="1">'Exp1b Rec'!$H$15</definedName>
    <definedName name="in.Fr_BB" localSheetId="2">'Exp1c Inc Dom'!$H$15</definedName>
    <definedName name="in.Fr_BB" localSheetId="3">'Exp1d Heterosis'!$H$15</definedName>
    <definedName name="in.Fr_BB">#REF!</definedName>
    <definedName name="in.Fr_BC" localSheetId="4">'[1]Exp''t 1a Dom'!$G$16</definedName>
    <definedName name="in.Fr_BC" localSheetId="0">'Exp1a Dom'!$G$18</definedName>
    <definedName name="in.Fr_BC" localSheetId="1">'Exp1b Rec'!$G$18</definedName>
    <definedName name="in.Fr_BC" localSheetId="2">'Exp1c Inc Dom'!$G$18</definedName>
    <definedName name="in.Fr_BC" localSheetId="3">'Exp1d Heterosis'!$G$18</definedName>
    <definedName name="in.Fr_BC">#REF!</definedName>
    <definedName name="in.Fr_C" localSheetId="4">'[1]Exp''t 1a Dom'!$G$10</definedName>
    <definedName name="in.Fr_C" localSheetId="0">'Exp1a Dom'!$B$16</definedName>
    <definedName name="in.Fr_C" localSheetId="1">'Exp1b Rec'!$B$16</definedName>
    <definedName name="in.Fr_C" localSheetId="2">'Exp1c Inc Dom'!$B$16</definedName>
    <definedName name="in.Fr_C" localSheetId="3">'Exp1d Heterosis'!$B$16</definedName>
    <definedName name="in.Fr_C">#REF!</definedName>
    <definedName name="in.Fr_CC" localSheetId="4">'[1]Exp''t 1a Dom'!$G$18</definedName>
    <definedName name="in.Fr_CC" localSheetId="0">'Exp1a Dom'!$H$19</definedName>
    <definedName name="in.Fr_CC" localSheetId="1">'Exp1b Rec'!$H$19</definedName>
    <definedName name="in.Fr_CC" localSheetId="2">'Exp1c Inc Dom'!$H$19</definedName>
    <definedName name="in.Fr_CC" localSheetId="3">'Exp1d Heterosis'!$H$19</definedName>
    <definedName name="in.Fr_CC">#REF!</definedName>
    <definedName name="in.Num_AA" localSheetId="4">'[1]Exp''t 1a Dom'!$B$14</definedName>
    <definedName name="in.Num_AA" localSheetId="0">'Exp1a Dom'!$F$13</definedName>
    <definedName name="in.Num_AA" localSheetId="1">'Exp1b Rec'!$F$13</definedName>
    <definedName name="in.Num_AA" localSheetId="2">'Exp1c Inc Dom'!$F$13</definedName>
    <definedName name="in.Num_AA" localSheetId="3">'Exp1d Heterosis'!$F$13</definedName>
    <definedName name="in.Num_AA">#REF!</definedName>
    <definedName name="in.Num_AB" localSheetId="4">'[1]Exp''t 1a Dom'!$C$14</definedName>
    <definedName name="in.Num_AB" localSheetId="0">'Exp1a Dom'!$G$13</definedName>
    <definedName name="in.Num_AB" localSheetId="1">'Exp1b Rec'!$G$13</definedName>
    <definedName name="in.Num_AB" localSheetId="2">'Exp1c Inc Dom'!$G$13</definedName>
    <definedName name="in.Num_AB" localSheetId="3">'Exp1d Heterosis'!$G$13</definedName>
    <definedName name="in.Num_AB">#REF!</definedName>
    <definedName name="in.Num_AC" localSheetId="4">'[1]Exp''t 1a Dom'!$B$16</definedName>
    <definedName name="in.Num_AC" localSheetId="0">'Exp1a Dom'!$B$18</definedName>
    <definedName name="in.Num_AC" localSheetId="1">'Exp1b Rec'!$B$18</definedName>
    <definedName name="in.Num_AC" localSheetId="2">'Exp1c Inc Dom'!$B$18</definedName>
    <definedName name="in.Num_AC" localSheetId="3">'Exp1d Heterosis'!$B$18</definedName>
    <definedName name="in.Num_AC">#REF!</definedName>
    <definedName name="in.Num_BB" localSheetId="4">'[1]Exp''t 1a Dom'!$D$14</definedName>
    <definedName name="in.Num_BB" localSheetId="0">'Exp1a Dom'!$H$13</definedName>
    <definedName name="in.Num_BB" localSheetId="1">'Exp1b Rec'!$H$13</definedName>
    <definedName name="in.Num_BB" localSheetId="2">'Exp1c Inc Dom'!$H$13</definedName>
    <definedName name="in.Num_BB" localSheetId="3">'Exp1d Heterosis'!$H$13</definedName>
    <definedName name="in.Num_BB">#REF!</definedName>
    <definedName name="in.Num_BC" localSheetId="4">'[1]Exp''t 1a Dom'!$C$16</definedName>
    <definedName name="in.Num_BC" localSheetId="0">'Exp1a Dom'!$C$18</definedName>
    <definedName name="in.Num_BC" localSheetId="1">'Exp1b Rec'!$C$18</definedName>
    <definedName name="in.Num_BC" localSheetId="2">'Exp1c Inc Dom'!$C$18</definedName>
    <definedName name="in.Num_BC" localSheetId="3">'Exp1d Heterosis'!$C$18</definedName>
    <definedName name="in.Num_BC">#REF!</definedName>
    <definedName name="in.Num_CC" localSheetId="4">'[1]Exp''t 1a Dom'!$C$18</definedName>
    <definedName name="in.Num_CC" localSheetId="0">'Exp1a Dom'!$D$18</definedName>
    <definedName name="in.Num_CC" localSheetId="1">'Exp1b Rec'!$D$18</definedName>
    <definedName name="in.Num_CC" localSheetId="2">'Exp1c Inc Dom'!$D$18</definedName>
    <definedName name="in.Num_CC" localSheetId="3">'Exp1d Heterosis'!$D$18</definedName>
    <definedName name="in.Num_CC">#REF!</definedName>
    <definedName name="in.Pop" localSheetId="4">'[1]Exp''t 1a Dom'!$C$11</definedName>
    <definedName name="in.Pop" localSheetId="0">'Exp1a Dom'!$C$16</definedName>
    <definedName name="in.Pop" localSheetId="1">'Exp1b Rec'!$C$16</definedName>
    <definedName name="in.Pop" localSheetId="2">'Exp1c Inc Dom'!$C$16</definedName>
    <definedName name="in.Pop" localSheetId="3">'Exp1d Heterosis'!$C$16</definedName>
    <definedName name="in.Pop">#REF!</definedName>
    <definedName name="in.Total_Pop" localSheetId="4">'[1]Exp''t 1a Dom'!$D$11</definedName>
    <definedName name="in.Total_Pop" localSheetId="0">'Exp1a Dom'!$D$13</definedName>
    <definedName name="in.Total_Pop" localSheetId="1">'Exp1b Rec'!$D$13</definedName>
    <definedName name="in.Total_Pop" localSheetId="2">'Exp1c Inc Dom'!$D$13</definedName>
    <definedName name="in.Total_Pop" localSheetId="3">'Exp1d Heterosis'!$D$13</definedName>
    <definedName name="in.Total_Pop">#REF!</definedName>
    <definedName name="max_Pop" localSheetId="4">'[1]Exp''t 1a Dom'!$B$23</definedName>
    <definedName name="max_Pop" localSheetId="0">'Exp1a Dom'!$F$23</definedName>
    <definedName name="max_Pop" localSheetId="1">'Exp1b Rec'!$F$23</definedName>
    <definedName name="max_Pop" localSheetId="2">'Exp1c Inc Dom'!$F$23</definedName>
    <definedName name="max_Pop" localSheetId="3">'Exp1d Heterosis'!$F$23</definedName>
    <definedName name="max_Pop">#REF!</definedName>
    <definedName name="P_A" localSheetId="0">'Exp1a Dom'!$C$62:$C$82</definedName>
    <definedName name="P_A" localSheetId="1">'Exp1b Rec'!$C$62:$C$82</definedName>
    <definedName name="P_A" localSheetId="2">'Exp1c Inc Dom'!$C$62:$C$82</definedName>
    <definedName name="P_A" localSheetId="3">'Exp1d Heterosis'!$C$62:$C$82</definedName>
    <definedName name="P_A">#REF!</definedName>
    <definedName name="P_B" localSheetId="0">'Exp1a Dom'!$D$62:$D$82</definedName>
    <definedName name="P_B" localSheetId="1">'Exp1b Rec'!$D$62:$D$82</definedName>
    <definedName name="P_B" localSheetId="2">'Exp1c Inc Dom'!$D$62:$D$82</definedName>
    <definedName name="P_B" localSheetId="3">'Exp1d Heterosis'!$D$62:$D$82</definedName>
    <definedName name="P_B">#REF!</definedName>
    <definedName name="post_Pop" localSheetId="4">'[1]Exp''t 1a Dom'!$C$23</definedName>
    <definedName name="post_Pop" localSheetId="0">'Exp1a Dom'!$G$23</definedName>
    <definedName name="post_Pop" localSheetId="1">'Exp1b Rec'!$G$23</definedName>
    <definedName name="post_Pop" localSheetId="2">'Exp1c Inc Dom'!$G$23</definedName>
    <definedName name="post_Pop" localSheetId="3">'Exp1d Heterosis'!$G$23</definedName>
    <definedName name="post_Pop">#REF!</definedName>
    <definedName name="_xlnm.Print_Area" localSheetId="0">'Exp1a Dom'!$A$2:$J$58</definedName>
    <definedName name="_xlnm.Print_Area" localSheetId="1">'Exp1b Rec'!$A$2:$J$58</definedName>
    <definedName name="_xlnm.Print_Area" localSheetId="2">'Exp1c Inc Dom'!$A$2:$J$58</definedName>
    <definedName name="_xlnm.Print_Area" localSheetId="3">'Exp1d Heterosis'!$A$2:$J$58</definedName>
    <definedName name="_xlnm.Print_Titles" localSheetId="0">'Exp1a Dom'!$2:$2</definedName>
    <definedName name="_xlnm.Print_Titles" localSheetId="1">'Exp1b Rec'!$2:$2</definedName>
    <definedName name="_xlnm.Print_Titles" localSheetId="2">'Exp1c Inc Dom'!$2:$2</definedName>
    <definedName name="_xlnm.Print_Titles" localSheetId="3">'Exp1d Heterosis'!$2:$2</definedName>
    <definedName name="rep.AA" localSheetId="4">'[1]Exp''t 1a Dom'!$C$37</definedName>
    <definedName name="rep.AA" localSheetId="0">'Exp1a Dom'!$F$29</definedName>
    <definedName name="rep.AA" localSheetId="1">'Exp1b Rec'!$F$29</definedName>
    <definedName name="rep.AA" localSheetId="2">'Exp1c Inc Dom'!$F$29</definedName>
    <definedName name="rep.AA" localSheetId="3">'Exp1d Heterosis'!$F$29</definedName>
    <definedName name="rep.AA">#REF!</definedName>
    <definedName name="rep.AB" localSheetId="4">'[1]Exp''t 1a Dom'!$D$37</definedName>
    <definedName name="rep.AB" localSheetId="0">'Exp1a Dom'!$G$29</definedName>
    <definedName name="rep.AB" localSheetId="1">'Exp1b Rec'!$G$29</definedName>
    <definedName name="rep.AB" localSheetId="2">'Exp1c Inc Dom'!$G$29</definedName>
    <definedName name="rep.AB" localSheetId="3">'Exp1d Heterosis'!$G$29</definedName>
    <definedName name="rep.AB">#REF!</definedName>
    <definedName name="rep.AC" localSheetId="4">'[1]Exp''t 1a Dom'!$C$39</definedName>
    <definedName name="rep.AC" localSheetId="0">'Exp1a Dom'!$C$40</definedName>
    <definedName name="rep.AC" localSheetId="1">'Exp1b Rec'!$C$40</definedName>
    <definedName name="rep.AC" localSheetId="2">'Exp1c Inc Dom'!$C$40</definedName>
    <definedName name="rep.AC" localSheetId="3">'Exp1d Heterosis'!$C$40</definedName>
    <definedName name="rep.AC">#REF!</definedName>
    <definedName name="rep.BB" localSheetId="4">'[1]Exp''t 1a Dom'!$E$37</definedName>
    <definedName name="rep.BB" localSheetId="0">'Exp1a Dom'!$H$29</definedName>
    <definedName name="rep.BB" localSheetId="1">'Exp1b Rec'!$H$29</definedName>
    <definedName name="rep.BB" localSheetId="2">'Exp1c Inc Dom'!$H$29</definedName>
    <definedName name="rep.BB" localSheetId="3">'Exp1d Heterosis'!$H$29</definedName>
    <definedName name="rep.BB">#REF!</definedName>
    <definedName name="rep.BC" localSheetId="4">'[1]Exp''t 1a Dom'!$D$39</definedName>
    <definedName name="rep.BC" localSheetId="0">'Exp1a Dom'!$D$40</definedName>
    <definedName name="rep.BC" localSheetId="1">'Exp1b Rec'!$D$40</definedName>
    <definedName name="rep.BC" localSheetId="2">'Exp1c Inc Dom'!$D$40</definedName>
    <definedName name="rep.BC" localSheetId="3">'Exp1d Heterosis'!$D$40</definedName>
    <definedName name="rep.BC">#REF!</definedName>
    <definedName name="rep.CC" localSheetId="4">'[1]Exp''t 1a Dom'!$D$41</definedName>
    <definedName name="rep.CC" localSheetId="0">'Exp1a Dom'!$D$42</definedName>
    <definedName name="rep.CC" localSheetId="1">'Exp1b Rec'!$D$42</definedName>
    <definedName name="rep.CC" localSheetId="2">'Exp1c Inc Dom'!$D$42</definedName>
    <definedName name="rep.CC" localSheetId="3">'Exp1d Heterosis'!$D$42</definedName>
    <definedName name="rep.CC">#REF!</definedName>
    <definedName name="sur.AA" localSheetId="4">'[1]Exp''t 1a Dom'!$C$29</definedName>
    <definedName name="sur.AA" localSheetId="0">'Exp1a Dom'!$F$27</definedName>
    <definedName name="sur.AA" localSheetId="1">'Exp1b Rec'!$F$27</definedName>
    <definedName name="sur.AA" localSheetId="2">'Exp1c Inc Dom'!$F$27</definedName>
    <definedName name="sur.AA" localSheetId="3">'Exp1d Heterosis'!$F$27</definedName>
    <definedName name="sur.AA">#REF!</definedName>
    <definedName name="sur.AB" localSheetId="4">'[1]Exp''t 1a Dom'!$D$29</definedName>
    <definedName name="sur.AB" localSheetId="0">'Exp1a Dom'!$G$27</definedName>
    <definedName name="sur.AB" localSheetId="1">'Exp1b Rec'!$G$27</definedName>
    <definedName name="sur.AB" localSheetId="2">'Exp1c Inc Dom'!$G$27</definedName>
    <definedName name="sur.AB" localSheetId="3">'Exp1d Heterosis'!$G$27</definedName>
    <definedName name="sur.AB">#REF!</definedName>
    <definedName name="sur.AC" localSheetId="4">'[1]Exp''t 1a Dom'!$C$31</definedName>
    <definedName name="sur.AC" localSheetId="0">'Exp1a Dom'!$C$36</definedName>
    <definedName name="sur.AC" localSheetId="1">'Exp1b Rec'!$C$36</definedName>
    <definedName name="sur.AC" localSheetId="2">'Exp1c Inc Dom'!$C$36</definedName>
    <definedName name="sur.AC" localSheetId="3">'Exp1d Heterosis'!$C$36</definedName>
    <definedName name="sur.AC">#REF!</definedName>
    <definedName name="sur.BB" localSheetId="4">'[1]Exp''t 1a Dom'!$E$29</definedName>
    <definedName name="sur.BB" localSheetId="0">'Exp1a Dom'!$H$27</definedName>
    <definedName name="sur.BB" localSheetId="1">'Exp1b Rec'!$H$27</definedName>
    <definedName name="sur.BB" localSheetId="2">'Exp1c Inc Dom'!$H$27</definedName>
    <definedName name="sur.BB" localSheetId="3">'Exp1d Heterosis'!$H$27</definedName>
    <definedName name="sur.BB">#REF!</definedName>
    <definedName name="sur.BC" localSheetId="4">'[1]Exp''t 1a Dom'!$D$31</definedName>
    <definedName name="sur.BC" localSheetId="0">'Exp1a Dom'!$D$36</definedName>
    <definedName name="sur.BC" localSheetId="1">'Exp1b Rec'!$D$36</definedName>
    <definedName name="sur.BC" localSheetId="2">'Exp1c Inc Dom'!$D$36</definedName>
    <definedName name="sur.BC" localSheetId="3">'Exp1d Heterosis'!$D$36</definedName>
    <definedName name="sur.BC">#REF!</definedName>
    <definedName name="sur.CC" localSheetId="4">'[1]Exp''t 1a Dom'!$D$33</definedName>
    <definedName name="sur.CC" localSheetId="0">'Exp1a Dom'!$D$38</definedName>
    <definedName name="sur.CC" localSheetId="1">'Exp1b Rec'!$D$38</definedName>
    <definedName name="sur.CC" localSheetId="2">'Exp1c Inc Dom'!$D$38</definedName>
    <definedName name="sur.CC" localSheetId="3">'Exp1d Heterosis'!$D$38</definedName>
    <definedName name="sur.CC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24" l="1"/>
  <c r="BP61" i="24"/>
  <c r="G13" i="24"/>
  <c r="BQ61" i="24"/>
  <c r="B18" i="24"/>
  <c r="BR61" i="24"/>
  <c r="H13" i="24"/>
  <c r="BS61" i="24"/>
  <c r="C18" i="24"/>
  <c r="BT61" i="24"/>
  <c r="D18" i="24"/>
  <c r="BU61" i="24"/>
  <c r="BV61" i="24"/>
  <c r="BP165" i="24"/>
  <c r="G62" i="24"/>
  <c r="F6" i="13"/>
  <c r="BX61" i="24"/>
  <c r="BY61" i="24"/>
  <c r="BZ61" i="24"/>
  <c r="CA61" i="24"/>
  <c r="CB61" i="24"/>
  <c r="C16" i="24"/>
  <c r="CC61" i="24"/>
  <c r="CD61" i="24"/>
  <c r="CE61" i="24"/>
  <c r="CF61" i="24"/>
  <c r="CG61" i="24"/>
  <c r="CH61" i="24"/>
  <c r="CI61" i="24"/>
  <c r="CJ61" i="24"/>
  <c r="CK61" i="24"/>
  <c r="CL61" i="24"/>
  <c r="CM61" i="24"/>
  <c r="CN61" i="24"/>
  <c r="CO61" i="24"/>
  <c r="CP61" i="24"/>
  <c r="CQ61" i="24"/>
  <c r="CR61" i="24"/>
  <c r="CU61" i="24"/>
  <c r="DC61" i="24"/>
  <c r="CV61" i="24"/>
  <c r="DD61" i="24"/>
  <c r="CW61" i="24"/>
  <c r="DE61" i="24"/>
  <c r="CX61" i="24"/>
  <c r="DF61" i="24"/>
  <c r="CY61" i="24"/>
  <c r="DG61" i="24"/>
  <c r="CZ61" i="24"/>
  <c r="DH61" i="24"/>
  <c r="DI61" i="24"/>
  <c r="BP62" i="24"/>
  <c r="BQ62" i="24"/>
  <c r="BR62" i="24"/>
  <c r="BS62" i="24"/>
  <c r="BT62" i="24"/>
  <c r="BU62" i="24"/>
  <c r="BV62" i="24"/>
  <c r="BP166" i="24"/>
  <c r="G63" i="24"/>
  <c r="F7" i="13"/>
  <c r="BX62" i="24"/>
  <c r="BY62" i="24"/>
  <c r="BZ62" i="24"/>
  <c r="CA62" i="24"/>
  <c r="CB62" i="24"/>
  <c r="CC62" i="24"/>
  <c r="CD62" i="24"/>
  <c r="CE62" i="24"/>
  <c r="CF62" i="24"/>
  <c r="CG62" i="24"/>
  <c r="CH62" i="24"/>
  <c r="CI62" i="24"/>
  <c r="CJ62" i="24"/>
  <c r="CK62" i="24"/>
  <c r="CL62" i="24"/>
  <c r="CM62" i="24"/>
  <c r="CN62" i="24"/>
  <c r="CO62" i="24"/>
  <c r="CP62" i="24"/>
  <c r="CQ62" i="24"/>
  <c r="CR62" i="24"/>
  <c r="CU62" i="24"/>
  <c r="DC62" i="24"/>
  <c r="CV62" i="24"/>
  <c r="DD62" i="24"/>
  <c r="CW62" i="24"/>
  <c r="DE62" i="24"/>
  <c r="CX62" i="24"/>
  <c r="DF62" i="24"/>
  <c r="CY62" i="24"/>
  <c r="DG62" i="24"/>
  <c r="CZ62" i="24"/>
  <c r="DH62" i="24"/>
  <c r="DI62" i="24"/>
  <c r="BP63" i="24"/>
  <c r="BQ63" i="24"/>
  <c r="BR63" i="24"/>
  <c r="BS63" i="24"/>
  <c r="BT63" i="24"/>
  <c r="BU63" i="24"/>
  <c r="BV63" i="24"/>
  <c r="BP167" i="24"/>
  <c r="G64" i="24"/>
  <c r="F8" i="13"/>
  <c r="BX63" i="24"/>
  <c r="BY63" i="24"/>
  <c r="BZ63" i="24"/>
  <c r="CA63" i="24"/>
  <c r="CB63" i="24"/>
  <c r="CC63" i="24"/>
  <c r="CD63" i="24"/>
  <c r="CE63" i="24"/>
  <c r="CF63" i="24"/>
  <c r="CG63" i="24"/>
  <c r="CH63" i="24"/>
  <c r="CI63" i="24"/>
  <c r="CJ63" i="24"/>
  <c r="CK63" i="24"/>
  <c r="CL63" i="24"/>
  <c r="CM63" i="24"/>
  <c r="CN63" i="24"/>
  <c r="CO63" i="24"/>
  <c r="CP63" i="24"/>
  <c r="CQ63" i="24"/>
  <c r="CR63" i="24"/>
  <c r="CU63" i="24"/>
  <c r="DC63" i="24"/>
  <c r="CV63" i="24"/>
  <c r="DD63" i="24"/>
  <c r="CW63" i="24"/>
  <c r="DE63" i="24"/>
  <c r="CX63" i="24"/>
  <c r="DF63" i="24"/>
  <c r="CY63" i="24"/>
  <c r="DG63" i="24"/>
  <c r="CZ63" i="24"/>
  <c r="DH63" i="24"/>
  <c r="DI63" i="24"/>
  <c r="BP64" i="24"/>
  <c r="BQ64" i="24"/>
  <c r="BR64" i="24"/>
  <c r="BS64" i="24"/>
  <c r="BT64" i="24"/>
  <c r="BU64" i="24"/>
  <c r="BV64" i="24"/>
  <c r="BP168" i="24"/>
  <c r="G65" i="24"/>
  <c r="F9" i="13"/>
  <c r="BX64" i="24"/>
  <c r="BY64" i="24"/>
  <c r="BZ64" i="24"/>
  <c r="CA64" i="24"/>
  <c r="CB64" i="24"/>
  <c r="CC64" i="24"/>
  <c r="CD64" i="24"/>
  <c r="CE64" i="24"/>
  <c r="CF64" i="24"/>
  <c r="CG64" i="24"/>
  <c r="CH64" i="24"/>
  <c r="CI64" i="24"/>
  <c r="CJ64" i="24"/>
  <c r="CK64" i="24"/>
  <c r="CL64" i="24"/>
  <c r="CM64" i="24"/>
  <c r="CN64" i="24"/>
  <c r="CO64" i="24"/>
  <c r="CP64" i="24"/>
  <c r="CQ64" i="24"/>
  <c r="CR64" i="24"/>
  <c r="CU64" i="24"/>
  <c r="DC64" i="24"/>
  <c r="CV64" i="24"/>
  <c r="DD64" i="24"/>
  <c r="CW64" i="24"/>
  <c r="DE64" i="24"/>
  <c r="CX64" i="24"/>
  <c r="DF64" i="24"/>
  <c r="CY64" i="24"/>
  <c r="DG64" i="24"/>
  <c r="CZ64" i="24"/>
  <c r="DH64" i="24"/>
  <c r="DI64" i="24"/>
  <c r="BP65" i="24"/>
  <c r="BQ65" i="24"/>
  <c r="BR65" i="24"/>
  <c r="BS65" i="24"/>
  <c r="BT65" i="24"/>
  <c r="BU65" i="24"/>
  <c r="BV65" i="24"/>
  <c r="BP169" i="24"/>
  <c r="G66" i="24"/>
  <c r="F10" i="13"/>
  <c r="BX65" i="24"/>
  <c r="BY65" i="24"/>
  <c r="BZ65" i="24"/>
  <c r="CA65" i="24"/>
  <c r="CB65" i="24"/>
  <c r="CC65" i="24"/>
  <c r="CD65" i="24"/>
  <c r="CE65" i="24"/>
  <c r="CF65" i="24"/>
  <c r="CG65" i="24"/>
  <c r="CH65" i="24"/>
  <c r="CI65" i="24"/>
  <c r="CJ65" i="24"/>
  <c r="CK65" i="24"/>
  <c r="CL65" i="24"/>
  <c r="CM65" i="24"/>
  <c r="CN65" i="24"/>
  <c r="CO65" i="24"/>
  <c r="CP65" i="24"/>
  <c r="CQ65" i="24"/>
  <c r="CR65" i="24"/>
  <c r="CU65" i="24"/>
  <c r="DC65" i="24"/>
  <c r="CV65" i="24"/>
  <c r="DD65" i="24"/>
  <c r="CW65" i="24"/>
  <c r="DE65" i="24"/>
  <c r="CX65" i="24"/>
  <c r="DF65" i="24"/>
  <c r="CY65" i="24"/>
  <c r="DG65" i="24"/>
  <c r="CZ65" i="24"/>
  <c r="DH65" i="24"/>
  <c r="DI65" i="24"/>
  <c r="BP66" i="24"/>
  <c r="BQ66" i="24"/>
  <c r="BR66" i="24"/>
  <c r="BS66" i="24"/>
  <c r="BT66" i="24"/>
  <c r="BU66" i="24"/>
  <c r="BV66" i="24"/>
  <c r="BP170" i="24"/>
  <c r="G67" i="24"/>
  <c r="F11" i="13"/>
  <c r="BX66" i="24"/>
  <c r="BY66" i="24"/>
  <c r="BZ66" i="24"/>
  <c r="CA66" i="24"/>
  <c r="CB66" i="24"/>
  <c r="CC66" i="24"/>
  <c r="CD66" i="24"/>
  <c r="CE66" i="24"/>
  <c r="CF66" i="24"/>
  <c r="CG66" i="24"/>
  <c r="CH66" i="24"/>
  <c r="CI66" i="24"/>
  <c r="CJ66" i="24"/>
  <c r="CK66" i="24"/>
  <c r="CL66" i="24"/>
  <c r="CM66" i="24"/>
  <c r="CN66" i="24"/>
  <c r="CO66" i="24"/>
  <c r="CP66" i="24"/>
  <c r="CQ66" i="24"/>
  <c r="CR66" i="24"/>
  <c r="CU66" i="24"/>
  <c r="DC66" i="24"/>
  <c r="CV66" i="24"/>
  <c r="DD66" i="24"/>
  <c r="CW66" i="24"/>
  <c r="DE66" i="24"/>
  <c r="CX66" i="24"/>
  <c r="DF66" i="24"/>
  <c r="CY66" i="24"/>
  <c r="DG66" i="24"/>
  <c r="CZ66" i="24"/>
  <c r="DH66" i="24"/>
  <c r="DI66" i="24"/>
  <c r="BP67" i="24"/>
  <c r="BQ67" i="24"/>
  <c r="BR67" i="24"/>
  <c r="BS67" i="24"/>
  <c r="BT67" i="24"/>
  <c r="BU67" i="24"/>
  <c r="BV67" i="24"/>
  <c r="BP171" i="24"/>
  <c r="G68" i="24"/>
  <c r="F12" i="13"/>
  <c r="BX67" i="24"/>
  <c r="BY67" i="24"/>
  <c r="BZ67" i="24"/>
  <c r="CA67" i="24"/>
  <c r="CB67" i="24"/>
  <c r="CC67" i="24"/>
  <c r="CD67" i="24"/>
  <c r="CE67" i="24"/>
  <c r="CF67" i="24"/>
  <c r="CG67" i="24"/>
  <c r="CH67" i="24"/>
  <c r="CI67" i="24"/>
  <c r="CJ67" i="24"/>
  <c r="CK67" i="24"/>
  <c r="CL67" i="24"/>
  <c r="CM67" i="24"/>
  <c r="CN67" i="24"/>
  <c r="CO67" i="24"/>
  <c r="CP67" i="24"/>
  <c r="CQ67" i="24"/>
  <c r="CR67" i="24"/>
  <c r="CU67" i="24"/>
  <c r="DC67" i="24"/>
  <c r="CV67" i="24"/>
  <c r="DD67" i="24"/>
  <c r="CW67" i="24"/>
  <c r="DE67" i="24"/>
  <c r="CX67" i="24"/>
  <c r="DF67" i="24"/>
  <c r="CY67" i="24"/>
  <c r="DG67" i="24"/>
  <c r="CZ67" i="24"/>
  <c r="DH67" i="24"/>
  <c r="DI67" i="24"/>
  <c r="BP68" i="24"/>
  <c r="BQ68" i="24"/>
  <c r="BR68" i="24"/>
  <c r="BS68" i="24"/>
  <c r="BT68" i="24"/>
  <c r="BU68" i="24"/>
  <c r="BV68" i="24"/>
  <c r="BP172" i="24"/>
  <c r="G69" i="24"/>
  <c r="F13" i="13"/>
  <c r="BX68" i="24"/>
  <c r="BY68" i="24"/>
  <c r="BZ68" i="24"/>
  <c r="CA68" i="24"/>
  <c r="CB68" i="24"/>
  <c r="CC68" i="24"/>
  <c r="CD68" i="24"/>
  <c r="CE68" i="24"/>
  <c r="CF68" i="24"/>
  <c r="CG68" i="24"/>
  <c r="CH68" i="24"/>
  <c r="CI68" i="24"/>
  <c r="CJ68" i="24"/>
  <c r="CK68" i="24"/>
  <c r="CL68" i="24"/>
  <c r="CM68" i="24"/>
  <c r="CN68" i="24"/>
  <c r="CO68" i="24"/>
  <c r="CP68" i="24"/>
  <c r="CQ68" i="24"/>
  <c r="CR68" i="24"/>
  <c r="CU68" i="24"/>
  <c r="DC68" i="24"/>
  <c r="CV68" i="24"/>
  <c r="DD68" i="24"/>
  <c r="CW68" i="24"/>
  <c r="DE68" i="24"/>
  <c r="CX68" i="24"/>
  <c r="DF68" i="24"/>
  <c r="CY68" i="24"/>
  <c r="DG68" i="24"/>
  <c r="CZ68" i="24"/>
  <c r="DH68" i="24"/>
  <c r="DI68" i="24"/>
  <c r="BP69" i="24"/>
  <c r="BQ69" i="24"/>
  <c r="BR69" i="24"/>
  <c r="BS69" i="24"/>
  <c r="BT69" i="24"/>
  <c r="BU69" i="24"/>
  <c r="BV69" i="24"/>
  <c r="BP173" i="24"/>
  <c r="G70" i="24"/>
  <c r="F14" i="13"/>
  <c r="BX69" i="24"/>
  <c r="BY69" i="24"/>
  <c r="BZ69" i="24"/>
  <c r="CA69" i="24"/>
  <c r="CB69" i="24"/>
  <c r="CC69" i="24"/>
  <c r="CD69" i="24"/>
  <c r="CE69" i="24"/>
  <c r="CF69" i="24"/>
  <c r="CG69" i="24"/>
  <c r="CH69" i="24"/>
  <c r="CI69" i="24"/>
  <c r="CJ69" i="24"/>
  <c r="CK69" i="24"/>
  <c r="CL69" i="24"/>
  <c r="CM69" i="24"/>
  <c r="CN69" i="24"/>
  <c r="CO69" i="24"/>
  <c r="CP69" i="24"/>
  <c r="CQ69" i="24"/>
  <c r="CR69" i="24"/>
  <c r="CU69" i="24"/>
  <c r="DC69" i="24"/>
  <c r="CV69" i="24"/>
  <c r="DD69" i="24"/>
  <c r="CW69" i="24"/>
  <c r="DE69" i="24"/>
  <c r="CX69" i="24"/>
  <c r="DF69" i="24"/>
  <c r="CY69" i="24"/>
  <c r="DG69" i="24"/>
  <c r="CZ69" i="24"/>
  <c r="DH69" i="24"/>
  <c r="DI69" i="24"/>
  <c r="BP70" i="24"/>
  <c r="BQ70" i="24"/>
  <c r="BR70" i="24"/>
  <c r="BS70" i="24"/>
  <c r="BT70" i="24"/>
  <c r="BU70" i="24"/>
  <c r="BV70" i="24"/>
  <c r="BP174" i="24"/>
  <c r="G71" i="24"/>
  <c r="F15" i="13"/>
  <c r="BX70" i="24"/>
  <c r="BY70" i="24"/>
  <c r="BZ70" i="24"/>
  <c r="CA70" i="24"/>
  <c r="CB70" i="24"/>
  <c r="CC70" i="24"/>
  <c r="CD70" i="24"/>
  <c r="CE70" i="24"/>
  <c r="CF70" i="24"/>
  <c r="CG70" i="24"/>
  <c r="CH70" i="24"/>
  <c r="CI70" i="24"/>
  <c r="CJ70" i="24"/>
  <c r="CK70" i="24"/>
  <c r="CL70" i="24"/>
  <c r="CM70" i="24"/>
  <c r="CN70" i="24"/>
  <c r="CO70" i="24"/>
  <c r="CP70" i="24"/>
  <c r="CQ70" i="24"/>
  <c r="CR70" i="24"/>
  <c r="CU70" i="24"/>
  <c r="DC70" i="24"/>
  <c r="CV70" i="24"/>
  <c r="DD70" i="24"/>
  <c r="CW70" i="24"/>
  <c r="DE70" i="24"/>
  <c r="CX70" i="24"/>
  <c r="DF70" i="24"/>
  <c r="CY70" i="24"/>
  <c r="DG70" i="24"/>
  <c r="CZ70" i="24"/>
  <c r="DH70" i="24"/>
  <c r="DI70" i="24"/>
  <c r="BP71" i="24"/>
  <c r="BQ71" i="24"/>
  <c r="BR71" i="24"/>
  <c r="BS71" i="24"/>
  <c r="BT71" i="24"/>
  <c r="BU71" i="24"/>
  <c r="BV71" i="24"/>
  <c r="BP175" i="24"/>
  <c r="G72" i="24"/>
  <c r="F16" i="13"/>
  <c r="BX71" i="24"/>
  <c r="BY71" i="24"/>
  <c r="BZ71" i="24"/>
  <c r="CA71" i="24"/>
  <c r="CB71" i="24"/>
  <c r="CC71" i="24"/>
  <c r="CD71" i="24"/>
  <c r="CE71" i="24"/>
  <c r="CF71" i="24"/>
  <c r="CG71" i="24"/>
  <c r="CH71" i="24"/>
  <c r="CI71" i="24"/>
  <c r="CJ71" i="24"/>
  <c r="CK71" i="24"/>
  <c r="CL71" i="24"/>
  <c r="CM71" i="24"/>
  <c r="CN71" i="24"/>
  <c r="CO71" i="24"/>
  <c r="CP71" i="24"/>
  <c r="CQ71" i="24"/>
  <c r="CR71" i="24"/>
  <c r="CU71" i="24"/>
  <c r="DC71" i="24"/>
  <c r="CV71" i="24"/>
  <c r="DD71" i="24"/>
  <c r="CW71" i="24"/>
  <c r="DE71" i="24"/>
  <c r="CX71" i="24"/>
  <c r="DF71" i="24"/>
  <c r="CY71" i="24"/>
  <c r="DG71" i="24"/>
  <c r="CZ71" i="24"/>
  <c r="DH71" i="24"/>
  <c r="DI71" i="24"/>
  <c r="BP72" i="24"/>
  <c r="BQ72" i="24"/>
  <c r="BR72" i="24"/>
  <c r="BS72" i="24"/>
  <c r="BT72" i="24"/>
  <c r="BU72" i="24"/>
  <c r="BV72" i="24"/>
  <c r="BP176" i="24"/>
  <c r="G73" i="24"/>
  <c r="F17" i="13"/>
  <c r="BX72" i="24"/>
  <c r="BY72" i="24"/>
  <c r="BZ72" i="24"/>
  <c r="CA72" i="24"/>
  <c r="CB72" i="24"/>
  <c r="CC72" i="24"/>
  <c r="CD72" i="24"/>
  <c r="CE72" i="24"/>
  <c r="CF72" i="24"/>
  <c r="CG72" i="24"/>
  <c r="CH72" i="24"/>
  <c r="CI72" i="24"/>
  <c r="CJ72" i="24"/>
  <c r="CK72" i="24"/>
  <c r="CL72" i="24"/>
  <c r="CM72" i="24"/>
  <c r="CN72" i="24"/>
  <c r="CO72" i="24"/>
  <c r="CP72" i="24"/>
  <c r="CQ72" i="24"/>
  <c r="CR72" i="24"/>
  <c r="CU72" i="24"/>
  <c r="DC72" i="24"/>
  <c r="CV72" i="24"/>
  <c r="DD72" i="24"/>
  <c r="CW72" i="24"/>
  <c r="DE72" i="24"/>
  <c r="CX72" i="24"/>
  <c r="DF72" i="24"/>
  <c r="CY72" i="24"/>
  <c r="DG72" i="24"/>
  <c r="CZ72" i="24"/>
  <c r="DH72" i="24"/>
  <c r="DI72" i="24"/>
  <c r="BP73" i="24"/>
  <c r="BQ73" i="24"/>
  <c r="BR73" i="24"/>
  <c r="BS73" i="24"/>
  <c r="BT73" i="24"/>
  <c r="BU73" i="24"/>
  <c r="BV73" i="24"/>
  <c r="BP177" i="24"/>
  <c r="G74" i="24"/>
  <c r="F18" i="13"/>
  <c r="BX73" i="24"/>
  <c r="BY73" i="24"/>
  <c r="BZ73" i="24"/>
  <c r="CA73" i="24"/>
  <c r="CB73" i="24"/>
  <c r="CC73" i="24"/>
  <c r="CD73" i="24"/>
  <c r="CE73" i="24"/>
  <c r="CF73" i="24"/>
  <c r="CG73" i="24"/>
  <c r="CH73" i="24"/>
  <c r="CI73" i="24"/>
  <c r="CJ73" i="24"/>
  <c r="CK73" i="24"/>
  <c r="CL73" i="24"/>
  <c r="CM73" i="24"/>
  <c r="CN73" i="24"/>
  <c r="CO73" i="24"/>
  <c r="CP73" i="24"/>
  <c r="CQ73" i="24"/>
  <c r="CR73" i="24"/>
  <c r="CU73" i="24"/>
  <c r="DC73" i="24"/>
  <c r="CV73" i="24"/>
  <c r="DD73" i="24"/>
  <c r="CW73" i="24"/>
  <c r="DE73" i="24"/>
  <c r="CX73" i="24"/>
  <c r="DF73" i="24"/>
  <c r="CY73" i="24"/>
  <c r="DG73" i="24"/>
  <c r="CZ73" i="24"/>
  <c r="DH73" i="24"/>
  <c r="DI73" i="24"/>
  <c r="BP74" i="24"/>
  <c r="BQ74" i="24"/>
  <c r="BR74" i="24"/>
  <c r="BS74" i="24"/>
  <c r="BT74" i="24"/>
  <c r="BU74" i="24"/>
  <c r="BV74" i="24"/>
  <c r="BP178" i="24"/>
  <c r="G75" i="24"/>
  <c r="F19" i="13"/>
  <c r="BX74" i="24"/>
  <c r="BY74" i="24"/>
  <c r="BZ74" i="24"/>
  <c r="CA74" i="24"/>
  <c r="CB74" i="24"/>
  <c r="CC74" i="24"/>
  <c r="CD74" i="24"/>
  <c r="CE74" i="24"/>
  <c r="CF74" i="24"/>
  <c r="CG74" i="24"/>
  <c r="CH74" i="24"/>
  <c r="CI74" i="24"/>
  <c r="CJ74" i="24"/>
  <c r="CK74" i="24"/>
  <c r="CL74" i="24"/>
  <c r="CM74" i="24"/>
  <c r="CN74" i="24"/>
  <c r="CO74" i="24"/>
  <c r="CP74" i="24"/>
  <c r="CQ74" i="24"/>
  <c r="CR74" i="24"/>
  <c r="CU74" i="24"/>
  <c r="DC74" i="24"/>
  <c r="CV74" i="24"/>
  <c r="DD74" i="24"/>
  <c r="CW74" i="24"/>
  <c r="DE74" i="24"/>
  <c r="CX74" i="24"/>
  <c r="DF74" i="24"/>
  <c r="CY74" i="24"/>
  <c r="DG74" i="24"/>
  <c r="CZ74" i="24"/>
  <c r="DH74" i="24"/>
  <c r="DI74" i="24"/>
  <c r="BP75" i="24"/>
  <c r="BQ75" i="24"/>
  <c r="BR75" i="24"/>
  <c r="BS75" i="24"/>
  <c r="BT75" i="24"/>
  <c r="BU75" i="24"/>
  <c r="BV75" i="24"/>
  <c r="BP179" i="24"/>
  <c r="G76" i="24"/>
  <c r="F20" i="13"/>
  <c r="BX75" i="24"/>
  <c r="BY75" i="24"/>
  <c r="BZ75" i="24"/>
  <c r="CA75" i="24"/>
  <c r="CB75" i="24"/>
  <c r="CC75" i="24"/>
  <c r="CD75" i="24"/>
  <c r="CE75" i="24"/>
  <c r="CF75" i="24"/>
  <c r="CG75" i="24"/>
  <c r="CH75" i="24"/>
  <c r="CI75" i="24"/>
  <c r="CJ75" i="24"/>
  <c r="CK75" i="24"/>
  <c r="CL75" i="24"/>
  <c r="CM75" i="24"/>
  <c r="CN75" i="24"/>
  <c r="CO75" i="24"/>
  <c r="CP75" i="24"/>
  <c r="CQ75" i="24"/>
  <c r="CR75" i="24"/>
  <c r="CU75" i="24"/>
  <c r="DC75" i="24"/>
  <c r="CV75" i="24"/>
  <c r="DD75" i="24"/>
  <c r="CW75" i="24"/>
  <c r="DE75" i="24"/>
  <c r="CX75" i="24"/>
  <c r="DF75" i="24"/>
  <c r="CY75" i="24"/>
  <c r="DG75" i="24"/>
  <c r="CZ75" i="24"/>
  <c r="DH75" i="24"/>
  <c r="DI75" i="24"/>
  <c r="BP76" i="24"/>
  <c r="BQ76" i="24"/>
  <c r="BR76" i="24"/>
  <c r="BS76" i="24"/>
  <c r="BT76" i="24"/>
  <c r="BU76" i="24"/>
  <c r="BV76" i="24"/>
  <c r="BP180" i="24"/>
  <c r="G77" i="24"/>
  <c r="F21" i="13"/>
  <c r="BX76" i="24"/>
  <c r="BY76" i="24"/>
  <c r="BZ76" i="24"/>
  <c r="CA76" i="24"/>
  <c r="CB76" i="24"/>
  <c r="CC76" i="24"/>
  <c r="CD76" i="24"/>
  <c r="CE76" i="24"/>
  <c r="CF76" i="24"/>
  <c r="CG76" i="24"/>
  <c r="CH76" i="24"/>
  <c r="CI76" i="24"/>
  <c r="CJ76" i="24"/>
  <c r="CK76" i="24"/>
  <c r="CL76" i="24"/>
  <c r="CM76" i="24"/>
  <c r="CN76" i="24"/>
  <c r="CO76" i="24"/>
  <c r="CP76" i="24"/>
  <c r="CQ76" i="24"/>
  <c r="CR76" i="24"/>
  <c r="CU76" i="24"/>
  <c r="DC76" i="24"/>
  <c r="CV76" i="24"/>
  <c r="DD76" i="24"/>
  <c r="CW76" i="24"/>
  <c r="DE76" i="24"/>
  <c r="CX76" i="24"/>
  <c r="DF76" i="24"/>
  <c r="CY76" i="24"/>
  <c r="DG76" i="24"/>
  <c r="CZ76" i="24"/>
  <c r="DH76" i="24"/>
  <c r="DI76" i="24"/>
  <c r="BP77" i="24"/>
  <c r="BQ77" i="24"/>
  <c r="BR77" i="24"/>
  <c r="BS77" i="24"/>
  <c r="BT77" i="24"/>
  <c r="BU77" i="24"/>
  <c r="BV77" i="24"/>
  <c r="BP181" i="24"/>
  <c r="G78" i="24"/>
  <c r="F22" i="13"/>
  <c r="BX77" i="24"/>
  <c r="BY77" i="24"/>
  <c r="BZ77" i="24"/>
  <c r="CA77" i="24"/>
  <c r="CB77" i="24"/>
  <c r="CC77" i="24"/>
  <c r="CD77" i="24"/>
  <c r="CE77" i="24"/>
  <c r="CF77" i="24"/>
  <c r="CG77" i="24"/>
  <c r="CH77" i="24"/>
  <c r="CI77" i="24"/>
  <c r="CJ77" i="24"/>
  <c r="CK77" i="24"/>
  <c r="CL77" i="24"/>
  <c r="CM77" i="24"/>
  <c r="CN77" i="24"/>
  <c r="CO77" i="24"/>
  <c r="CP77" i="24"/>
  <c r="CQ77" i="24"/>
  <c r="CR77" i="24"/>
  <c r="CU77" i="24"/>
  <c r="DC77" i="24"/>
  <c r="CV77" i="24"/>
  <c r="DD77" i="24"/>
  <c r="CW77" i="24"/>
  <c r="DE77" i="24"/>
  <c r="CX77" i="24"/>
  <c r="DF77" i="24"/>
  <c r="CY77" i="24"/>
  <c r="DG77" i="24"/>
  <c r="CZ77" i="24"/>
  <c r="DH77" i="24"/>
  <c r="DI77" i="24"/>
  <c r="BP78" i="24"/>
  <c r="BQ78" i="24"/>
  <c r="BR78" i="24"/>
  <c r="BS78" i="24"/>
  <c r="BT78" i="24"/>
  <c r="BU78" i="24"/>
  <c r="BV78" i="24"/>
  <c r="BP182" i="24"/>
  <c r="G79" i="24"/>
  <c r="F23" i="13"/>
  <c r="BX78" i="24"/>
  <c r="BY78" i="24"/>
  <c r="BZ78" i="24"/>
  <c r="CA78" i="24"/>
  <c r="CB78" i="24"/>
  <c r="CC78" i="24"/>
  <c r="CD78" i="24"/>
  <c r="CE78" i="24"/>
  <c r="CF78" i="24"/>
  <c r="CG78" i="24"/>
  <c r="CH78" i="24"/>
  <c r="CI78" i="24"/>
  <c r="CJ78" i="24"/>
  <c r="CK78" i="24"/>
  <c r="CL78" i="24"/>
  <c r="CM78" i="24"/>
  <c r="CN78" i="24"/>
  <c r="CO78" i="24"/>
  <c r="CP78" i="24"/>
  <c r="CQ78" i="24"/>
  <c r="CR78" i="24"/>
  <c r="CU78" i="24"/>
  <c r="DC78" i="24"/>
  <c r="CV78" i="24"/>
  <c r="DD78" i="24"/>
  <c r="CW78" i="24"/>
  <c r="DE78" i="24"/>
  <c r="CX78" i="24"/>
  <c r="DF78" i="24"/>
  <c r="CY78" i="24"/>
  <c r="DG78" i="24"/>
  <c r="CZ78" i="24"/>
  <c r="DH78" i="24"/>
  <c r="DI78" i="24"/>
  <c r="BP79" i="24"/>
  <c r="BQ79" i="24"/>
  <c r="BR79" i="24"/>
  <c r="BS79" i="24"/>
  <c r="BT79" i="24"/>
  <c r="BU79" i="24"/>
  <c r="BV79" i="24"/>
  <c r="BP183" i="24"/>
  <c r="G80" i="24"/>
  <c r="F24" i="13"/>
  <c r="BX79" i="24"/>
  <c r="BY79" i="24"/>
  <c r="BZ79" i="24"/>
  <c r="CA79" i="24"/>
  <c r="CB79" i="24"/>
  <c r="CC79" i="24"/>
  <c r="CD79" i="24"/>
  <c r="CE79" i="24"/>
  <c r="CF79" i="24"/>
  <c r="CG79" i="24"/>
  <c r="CH79" i="24"/>
  <c r="CI79" i="24"/>
  <c r="CJ79" i="24"/>
  <c r="CK79" i="24"/>
  <c r="CL79" i="24"/>
  <c r="CM79" i="24"/>
  <c r="CN79" i="24"/>
  <c r="CO79" i="24"/>
  <c r="CP79" i="24"/>
  <c r="CQ79" i="24"/>
  <c r="CR79" i="24"/>
  <c r="CU79" i="24"/>
  <c r="DC79" i="24"/>
  <c r="CV79" i="24"/>
  <c r="DD79" i="24"/>
  <c r="CW79" i="24"/>
  <c r="DE79" i="24"/>
  <c r="CX79" i="24"/>
  <c r="DF79" i="24"/>
  <c r="CY79" i="24"/>
  <c r="DG79" i="24"/>
  <c r="CZ79" i="24"/>
  <c r="DH79" i="24"/>
  <c r="DI79" i="24"/>
  <c r="BP80" i="24"/>
  <c r="BQ80" i="24"/>
  <c r="BR80" i="24"/>
  <c r="BS80" i="24"/>
  <c r="BT80" i="24"/>
  <c r="BU80" i="24"/>
  <c r="BV80" i="24"/>
  <c r="BP184" i="24"/>
  <c r="G81" i="24"/>
  <c r="F25" i="13"/>
  <c r="BX80" i="24"/>
  <c r="BY80" i="24"/>
  <c r="BZ80" i="24"/>
  <c r="CA80" i="24"/>
  <c r="CB80" i="24"/>
  <c r="CC80" i="24"/>
  <c r="CD80" i="24"/>
  <c r="CE80" i="24"/>
  <c r="CF80" i="24"/>
  <c r="CG80" i="24"/>
  <c r="CH80" i="24"/>
  <c r="CI80" i="24"/>
  <c r="CJ80" i="24"/>
  <c r="CK80" i="24"/>
  <c r="CL80" i="24"/>
  <c r="CM80" i="24"/>
  <c r="CN80" i="24"/>
  <c r="CO80" i="24"/>
  <c r="CP80" i="24"/>
  <c r="CQ80" i="24"/>
  <c r="CR80" i="24"/>
  <c r="CU80" i="24"/>
  <c r="DC80" i="24"/>
  <c r="CV80" i="24"/>
  <c r="DD80" i="24"/>
  <c r="CW80" i="24"/>
  <c r="DE80" i="24"/>
  <c r="CX80" i="24"/>
  <c r="DF80" i="24"/>
  <c r="CY80" i="24"/>
  <c r="DG80" i="24"/>
  <c r="CZ80" i="24"/>
  <c r="DH80" i="24"/>
  <c r="DI80" i="24"/>
  <c r="BP81" i="24"/>
  <c r="BQ81" i="24"/>
  <c r="BR81" i="24"/>
  <c r="BS81" i="24"/>
  <c r="BT81" i="24"/>
  <c r="BU81" i="24"/>
  <c r="BV81" i="24"/>
  <c r="BP185" i="24"/>
  <c r="G82" i="24"/>
  <c r="F26" i="13"/>
  <c r="BX81" i="24"/>
  <c r="BY81" i="24"/>
  <c r="BZ81" i="24"/>
  <c r="CA81" i="24"/>
  <c r="CB81" i="24"/>
  <c r="CC81" i="24"/>
  <c r="CD81" i="24"/>
  <c r="CE81" i="24"/>
  <c r="CF81" i="24"/>
  <c r="CG81" i="24"/>
  <c r="CH81" i="24"/>
  <c r="CI81" i="24"/>
  <c r="CJ81" i="24"/>
  <c r="CK81" i="24"/>
  <c r="CL81" i="24"/>
  <c r="CM81" i="24"/>
  <c r="CN81" i="24"/>
  <c r="CO81" i="24"/>
  <c r="CP81" i="24"/>
  <c r="CQ81" i="24"/>
  <c r="CR81" i="24"/>
  <c r="CU81" i="24"/>
  <c r="DC81" i="24"/>
  <c r="CV81" i="24"/>
  <c r="DD81" i="24"/>
  <c r="CW81" i="24"/>
  <c r="DE81" i="24"/>
  <c r="CX81" i="24"/>
  <c r="DF81" i="24"/>
  <c r="CY81" i="24"/>
  <c r="DG81" i="24"/>
  <c r="CZ81" i="24"/>
  <c r="DH81" i="24"/>
  <c r="DI81" i="24"/>
  <c r="BP82" i="24"/>
  <c r="BQ82" i="24"/>
  <c r="BR82" i="24"/>
  <c r="BS82" i="24"/>
  <c r="BT82" i="24"/>
  <c r="BU82" i="24"/>
  <c r="BV82" i="24"/>
  <c r="BP186" i="24"/>
  <c r="G83" i="24"/>
  <c r="F27" i="13"/>
  <c r="BX82" i="24"/>
  <c r="BY82" i="24"/>
  <c r="BZ82" i="24"/>
  <c r="CA82" i="24"/>
  <c r="CB82" i="24"/>
  <c r="CC82" i="24"/>
  <c r="CD82" i="24"/>
  <c r="CE82" i="24"/>
  <c r="CF82" i="24"/>
  <c r="CG82" i="24"/>
  <c r="CH82" i="24"/>
  <c r="CI82" i="24"/>
  <c r="CJ82" i="24"/>
  <c r="CK82" i="24"/>
  <c r="CL82" i="24"/>
  <c r="CM82" i="24"/>
  <c r="CN82" i="24"/>
  <c r="CO82" i="24"/>
  <c r="CP82" i="24"/>
  <c r="CQ82" i="24"/>
  <c r="CR82" i="24"/>
  <c r="CU82" i="24"/>
  <c r="DC82" i="24"/>
  <c r="CV82" i="24"/>
  <c r="DD82" i="24"/>
  <c r="CW82" i="24"/>
  <c r="DE82" i="24"/>
  <c r="CX82" i="24"/>
  <c r="DF82" i="24"/>
  <c r="CY82" i="24"/>
  <c r="DG82" i="24"/>
  <c r="CZ82" i="24"/>
  <c r="DH82" i="24"/>
  <c r="DI82" i="24"/>
  <c r="BP83" i="24"/>
  <c r="BQ83" i="24"/>
  <c r="BR83" i="24"/>
  <c r="BS83" i="24"/>
  <c r="BT83" i="24"/>
  <c r="BU83" i="24"/>
  <c r="BV83" i="24"/>
  <c r="BP187" i="24"/>
  <c r="G84" i="24"/>
  <c r="F28" i="13"/>
  <c r="BX83" i="24"/>
  <c r="BY83" i="24"/>
  <c r="BZ83" i="24"/>
  <c r="CA83" i="24"/>
  <c r="CB83" i="24"/>
  <c r="CC83" i="24"/>
  <c r="CD83" i="24"/>
  <c r="CE83" i="24"/>
  <c r="CF83" i="24"/>
  <c r="CG83" i="24"/>
  <c r="CH83" i="24"/>
  <c r="CI83" i="24"/>
  <c r="CJ83" i="24"/>
  <c r="CK83" i="24"/>
  <c r="CL83" i="24"/>
  <c r="CM83" i="24"/>
  <c r="CN83" i="24"/>
  <c r="CO83" i="24"/>
  <c r="CP83" i="24"/>
  <c r="CQ83" i="24"/>
  <c r="CR83" i="24"/>
  <c r="CU83" i="24"/>
  <c r="DC83" i="24"/>
  <c r="CV83" i="24"/>
  <c r="DD83" i="24"/>
  <c r="CW83" i="24"/>
  <c r="DE83" i="24"/>
  <c r="CX83" i="24"/>
  <c r="DF83" i="24"/>
  <c r="CY83" i="24"/>
  <c r="DG83" i="24"/>
  <c r="CZ83" i="24"/>
  <c r="DH83" i="24"/>
  <c r="DI83" i="24"/>
  <c r="BP84" i="24"/>
  <c r="BQ84" i="24"/>
  <c r="BR84" i="24"/>
  <c r="BS84" i="24"/>
  <c r="BT84" i="24"/>
  <c r="BU84" i="24"/>
  <c r="BV84" i="24"/>
  <c r="BP188" i="24"/>
  <c r="G85" i="24"/>
  <c r="F29" i="13"/>
  <c r="BX84" i="24"/>
  <c r="BY84" i="24"/>
  <c r="BZ84" i="24"/>
  <c r="CA84" i="24"/>
  <c r="CB84" i="24"/>
  <c r="CC84" i="24"/>
  <c r="CD84" i="24"/>
  <c r="CE84" i="24"/>
  <c r="CF84" i="24"/>
  <c r="CG84" i="24"/>
  <c r="CH84" i="24"/>
  <c r="CI84" i="24"/>
  <c r="CJ84" i="24"/>
  <c r="CK84" i="24"/>
  <c r="CL84" i="24"/>
  <c r="CM84" i="24"/>
  <c r="CN84" i="24"/>
  <c r="CO84" i="24"/>
  <c r="CP84" i="24"/>
  <c r="CQ84" i="24"/>
  <c r="CR84" i="24"/>
  <c r="CU84" i="24"/>
  <c r="DC84" i="24"/>
  <c r="CV84" i="24"/>
  <c r="DD84" i="24"/>
  <c r="CW84" i="24"/>
  <c r="DE84" i="24"/>
  <c r="CX84" i="24"/>
  <c r="DF84" i="24"/>
  <c r="CY84" i="24"/>
  <c r="DG84" i="24"/>
  <c r="CZ84" i="24"/>
  <c r="DH84" i="24"/>
  <c r="DI84" i="24"/>
  <c r="BP85" i="24"/>
  <c r="BQ85" i="24"/>
  <c r="BR85" i="24"/>
  <c r="BS85" i="24"/>
  <c r="BT85" i="24"/>
  <c r="BU85" i="24"/>
  <c r="BV85" i="24"/>
  <c r="BP189" i="24"/>
  <c r="G86" i="24"/>
  <c r="F30" i="13"/>
  <c r="BX85" i="24"/>
  <c r="BY85" i="24"/>
  <c r="BZ85" i="24"/>
  <c r="CA85" i="24"/>
  <c r="CB85" i="24"/>
  <c r="CC85" i="24"/>
  <c r="CD85" i="24"/>
  <c r="CE85" i="24"/>
  <c r="CF85" i="24"/>
  <c r="CG85" i="24"/>
  <c r="CH85" i="24"/>
  <c r="CI85" i="24"/>
  <c r="CJ85" i="24"/>
  <c r="CK85" i="24"/>
  <c r="CL85" i="24"/>
  <c r="CM85" i="24"/>
  <c r="CN85" i="24"/>
  <c r="CO85" i="24"/>
  <c r="CP85" i="24"/>
  <c r="CQ85" i="24"/>
  <c r="CR85" i="24"/>
  <c r="CU85" i="24"/>
  <c r="DC85" i="24"/>
  <c r="CV85" i="24"/>
  <c r="DD85" i="24"/>
  <c r="CW85" i="24"/>
  <c r="DE85" i="24"/>
  <c r="CX85" i="24"/>
  <c r="DF85" i="24"/>
  <c r="CY85" i="24"/>
  <c r="DG85" i="24"/>
  <c r="CZ85" i="24"/>
  <c r="DH85" i="24"/>
  <c r="DI85" i="24"/>
  <c r="BP86" i="24"/>
  <c r="BQ86" i="24"/>
  <c r="BR86" i="24"/>
  <c r="BS86" i="24"/>
  <c r="BT86" i="24"/>
  <c r="BU86" i="24"/>
  <c r="BV86" i="24"/>
  <c r="BP190" i="24"/>
  <c r="G87" i="24"/>
  <c r="F31" i="13"/>
  <c r="BX86" i="24"/>
  <c r="BY86" i="24"/>
  <c r="BZ86" i="24"/>
  <c r="CA86" i="24"/>
  <c r="CB86" i="24"/>
  <c r="CC86" i="24"/>
  <c r="CD86" i="24"/>
  <c r="CE86" i="24"/>
  <c r="CF86" i="24"/>
  <c r="CG86" i="24"/>
  <c r="CH86" i="24"/>
  <c r="CI86" i="24"/>
  <c r="CJ86" i="24"/>
  <c r="CK86" i="24"/>
  <c r="CL86" i="24"/>
  <c r="CM86" i="24"/>
  <c r="CN86" i="24"/>
  <c r="CO86" i="24"/>
  <c r="CP86" i="24"/>
  <c r="CQ86" i="24"/>
  <c r="CR86" i="24"/>
  <c r="CU86" i="24"/>
  <c r="DC86" i="24"/>
  <c r="CV86" i="24"/>
  <c r="DD86" i="24"/>
  <c r="CW86" i="24"/>
  <c r="DE86" i="24"/>
  <c r="CX86" i="24"/>
  <c r="DF86" i="24"/>
  <c r="CY86" i="24"/>
  <c r="DG86" i="24"/>
  <c r="CZ86" i="24"/>
  <c r="DH86" i="24"/>
  <c r="DI86" i="24"/>
  <c r="BP87" i="24"/>
  <c r="BQ87" i="24"/>
  <c r="BR87" i="24"/>
  <c r="BS87" i="24"/>
  <c r="BT87" i="24"/>
  <c r="BU87" i="24"/>
  <c r="BV87" i="24"/>
  <c r="BP191" i="24"/>
  <c r="G88" i="24"/>
  <c r="F32" i="13"/>
  <c r="BX87" i="24"/>
  <c r="BY87" i="24"/>
  <c r="BZ87" i="24"/>
  <c r="CA87" i="24"/>
  <c r="CB87" i="24"/>
  <c r="CC87" i="24"/>
  <c r="CD87" i="24"/>
  <c r="CE87" i="24"/>
  <c r="CF87" i="24"/>
  <c r="CG87" i="24"/>
  <c r="CH87" i="24"/>
  <c r="CI87" i="24"/>
  <c r="CJ87" i="24"/>
  <c r="CK87" i="24"/>
  <c r="CL87" i="24"/>
  <c r="CM87" i="24"/>
  <c r="CN87" i="24"/>
  <c r="CO87" i="24"/>
  <c r="CP87" i="24"/>
  <c r="CQ87" i="24"/>
  <c r="CR87" i="24"/>
  <c r="CU87" i="24"/>
  <c r="DC87" i="24"/>
  <c r="CV87" i="24"/>
  <c r="DD87" i="24"/>
  <c r="CW87" i="24"/>
  <c r="DE87" i="24"/>
  <c r="CX87" i="24"/>
  <c r="DF87" i="24"/>
  <c r="CY87" i="24"/>
  <c r="DG87" i="24"/>
  <c r="CZ87" i="24"/>
  <c r="DH87" i="24"/>
  <c r="DI87" i="24"/>
  <c r="BP88" i="24"/>
  <c r="BQ88" i="24"/>
  <c r="BR88" i="24"/>
  <c r="BS88" i="24"/>
  <c r="BT88" i="24"/>
  <c r="BU88" i="24"/>
  <c r="BV88" i="24"/>
  <c r="BP192" i="24"/>
  <c r="G89" i="24"/>
  <c r="F33" i="13"/>
  <c r="BX88" i="24"/>
  <c r="BY88" i="24"/>
  <c r="BZ88" i="24"/>
  <c r="CA88" i="24"/>
  <c r="CB88" i="24"/>
  <c r="CC88" i="24"/>
  <c r="CD88" i="24"/>
  <c r="CE88" i="24"/>
  <c r="CF88" i="24"/>
  <c r="CG88" i="24"/>
  <c r="CH88" i="24"/>
  <c r="CI88" i="24"/>
  <c r="CJ88" i="24"/>
  <c r="CK88" i="24"/>
  <c r="CL88" i="24"/>
  <c r="CM88" i="24"/>
  <c r="CN88" i="24"/>
  <c r="CO88" i="24"/>
  <c r="CP88" i="24"/>
  <c r="CQ88" i="24"/>
  <c r="CR88" i="24"/>
  <c r="CU88" i="24"/>
  <c r="DC88" i="24"/>
  <c r="CV88" i="24"/>
  <c r="DD88" i="24"/>
  <c r="CW88" i="24"/>
  <c r="DE88" i="24"/>
  <c r="CX88" i="24"/>
  <c r="DF88" i="24"/>
  <c r="CY88" i="24"/>
  <c r="DG88" i="24"/>
  <c r="CZ88" i="24"/>
  <c r="DH88" i="24"/>
  <c r="DI88" i="24"/>
  <c r="BP89" i="24"/>
  <c r="BQ89" i="24"/>
  <c r="BR89" i="24"/>
  <c r="BS89" i="24"/>
  <c r="BT89" i="24"/>
  <c r="BU89" i="24"/>
  <c r="BV89" i="24"/>
  <c r="BP193" i="24"/>
  <c r="G90" i="24"/>
  <c r="F34" i="13"/>
  <c r="BX89" i="24"/>
  <c r="BY89" i="24"/>
  <c r="BZ89" i="24"/>
  <c r="CA89" i="24"/>
  <c r="CB89" i="24"/>
  <c r="CC89" i="24"/>
  <c r="CD89" i="24"/>
  <c r="CE89" i="24"/>
  <c r="CF89" i="24"/>
  <c r="CG89" i="24"/>
  <c r="CH89" i="24"/>
  <c r="CI89" i="24"/>
  <c r="CJ89" i="24"/>
  <c r="CK89" i="24"/>
  <c r="CL89" i="24"/>
  <c r="CM89" i="24"/>
  <c r="CN89" i="24"/>
  <c r="CO89" i="24"/>
  <c r="CP89" i="24"/>
  <c r="CQ89" i="24"/>
  <c r="CR89" i="24"/>
  <c r="CU89" i="24"/>
  <c r="DC89" i="24"/>
  <c r="CV89" i="24"/>
  <c r="DD89" i="24"/>
  <c r="CW89" i="24"/>
  <c r="DE89" i="24"/>
  <c r="CX89" i="24"/>
  <c r="DF89" i="24"/>
  <c r="CY89" i="24"/>
  <c r="DG89" i="24"/>
  <c r="CZ89" i="24"/>
  <c r="DH89" i="24"/>
  <c r="DI89" i="24"/>
  <c r="BP90" i="24"/>
  <c r="BQ90" i="24"/>
  <c r="BR90" i="24"/>
  <c r="BS90" i="24"/>
  <c r="BT90" i="24"/>
  <c r="BU90" i="24"/>
  <c r="BV90" i="24"/>
  <c r="BP194" i="24"/>
  <c r="G91" i="24"/>
  <c r="F35" i="13"/>
  <c r="BX90" i="24"/>
  <c r="BY90" i="24"/>
  <c r="BZ90" i="24"/>
  <c r="CA90" i="24"/>
  <c r="CB90" i="24"/>
  <c r="CC90" i="24"/>
  <c r="CD90" i="24"/>
  <c r="CE90" i="24"/>
  <c r="CF90" i="24"/>
  <c r="CG90" i="24"/>
  <c r="CH90" i="24"/>
  <c r="CI90" i="24"/>
  <c r="CJ90" i="24"/>
  <c r="CK90" i="24"/>
  <c r="CL90" i="24"/>
  <c r="CM90" i="24"/>
  <c r="CN90" i="24"/>
  <c r="CO90" i="24"/>
  <c r="CP90" i="24"/>
  <c r="CQ90" i="24"/>
  <c r="CR90" i="24"/>
  <c r="CU90" i="24"/>
  <c r="DC90" i="24"/>
  <c r="CV90" i="24"/>
  <c r="DD90" i="24"/>
  <c r="CW90" i="24"/>
  <c r="DE90" i="24"/>
  <c r="CX90" i="24"/>
  <c r="DF90" i="24"/>
  <c r="CY90" i="24"/>
  <c r="DG90" i="24"/>
  <c r="CZ90" i="24"/>
  <c r="DH90" i="24"/>
  <c r="DI90" i="24"/>
  <c r="BP91" i="24"/>
  <c r="BQ91" i="24"/>
  <c r="BR91" i="24"/>
  <c r="BS91" i="24"/>
  <c r="BT91" i="24"/>
  <c r="BU91" i="24"/>
  <c r="BV91" i="24"/>
  <c r="BP195" i="24"/>
  <c r="G92" i="24"/>
  <c r="F36" i="13"/>
  <c r="BX91" i="24"/>
  <c r="BY91" i="24"/>
  <c r="BZ91" i="24"/>
  <c r="CA91" i="24"/>
  <c r="CB91" i="24"/>
  <c r="CC91" i="24"/>
  <c r="CD91" i="24"/>
  <c r="CE91" i="24"/>
  <c r="CF91" i="24"/>
  <c r="CG91" i="24"/>
  <c r="CH91" i="24"/>
  <c r="CI91" i="24"/>
  <c r="CJ91" i="24"/>
  <c r="CK91" i="24"/>
  <c r="CL91" i="24"/>
  <c r="CM91" i="24"/>
  <c r="CN91" i="24"/>
  <c r="CO91" i="24"/>
  <c r="CP91" i="24"/>
  <c r="CQ91" i="24"/>
  <c r="CR91" i="24"/>
  <c r="CU91" i="24"/>
  <c r="DC91" i="24"/>
  <c r="CV91" i="24"/>
  <c r="DD91" i="24"/>
  <c r="CW91" i="24"/>
  <c r="DE91" i="24"/>
  <c r="CX91" i="24"/>
  <c r="DF91" i="24"/>
  <c r="CY91" i="24"/>
  <c r="DG91" i="24"/>
  <c r="CZ91" i="24"/>
  <c r="DH91" i="24"/>
  <c r="DI91" i="24"/>
  <c r="BP92" i="24"/>
  <c r="BQ92" i="24"/>
  <c r="BR92" i="24"/>
  <c r="BS92" i="24"/>
  <c r="BT92" i="24"/>
  <c r="BU92" i="24"/>
  <c r="BV92" i="24"/>
  <c r="BP196" i="24"/>
  <c r="G93" i="24"/>
  <c r="F37" i="13"/>
  <c r="BX92" i="24"/>
  <c r="BY92" i="24"/>
  <c r="BZ92" i="24"/>
  <c r="CA92" i="24"/>
  <c r="CB92" i="24"/>
  <c r="CC92" i="24"/>
  <c r="CD92" i="24"/>
  <c r="CE92" i="24"/>
  <c r="CF92" i="24"/>
  <c r="CG92" i="24"/>
  <c r="CH92" i="24"/>
  <c r="CI92" i="24"/>
  <c r="CJ92" i="24"/>
  <c r="CK92" i="24"/>
  <c r="CL92" i="24"/>
  <c r="CM92" i="24"/>
  <c r="CN92" i="24"/>
  <c r="CO92" i="24"/>
  <c r="CP92" i="24"/>
  <c r="CQ92" i="24"/>
  <c r="CR92" i="24"/>
  <c r="CU92" i="24"/>
  <c r="DC92" i="24"/>
  <c r="CV92" i="24"/>
  <c r="DD92" i="24"/>
  <c r="CW92" i="24"/>
  <c r="DE92" i="24"/>
  <c r="CX92" i="24"/>
  <c r="DF92" i="24"/>
  <c r="CY92" i="24"/>
  <c r="DG92" i="24"/>
  <c r="CZ92" i="24"/>
  <c r="DH92" i="24"/>
  <c r="DI92" i="24"/>
  <c r="BP93" i="24"/>
  <c r="BQ93" i="24"/>
  <c r="BR93" i="24"/>
  <c r="BS93" i="24"/>
  <c r="BT93" i="24"/>
  <c r="BU93" i="24"/>
  <c r="BV93" i="24"/>
  <c r="BP197" i="24"/>
  <c r="G94" i="24"/>
  <c r="F38" i="13"/>
  <c r="BX93" i="24"/>
  <c r="BY93" i="24"/>
  <c r="BZ93" i="24"/>
  <c r="CA93" i="24"/>
  <c r="CB93" i="24"/>
  <c r="CC93" i="24"/>
  <c r="CD93" i="24"/>
  <c r="CE93" i="24"/>
  <c r="CF93" i="24"/>
  <c r="CG93" i="24"/>
  <c r="CH93" i="24"/>
  <c r="CI93" i="24"/>
  <c r="CJ93" i="24"/>
  <c r="CK93" i="24"/>
  <c r="CL93" i="24"/>
  <c r="CM93" i="24"/>
  <c r="CN93" i="24"/>
  <c r="CO93" i="24"/>
  <c r="CP93" i="24"/>
  <c r="CQ93" i="24"/>
  <c r="CR93" i="24"/>
  <c r="CU93" i="24"/>
  <c r="DC93" i="24"/>
  <c r="CV93" i="24"/>
  <c r="DD93" i="24"/>
  <c r="CW93" i="24"/>
  <c r="DE93" i="24"/>
  <c r="CX93" i="24"/>
  <c r="DF93" i="24"/>
  <c r="CY93" i="24"/>
  <c r="DG93" i="24"/>
  <c r="CZ93" i="24"/>
  <c r="DH93" i="24"/>
  <c r="DI93" i="24"/>
  <c r="BP94" i="24"/>
  <c r="BQ94" i="24"/>
  <c r="BR94" i="24"/>
  <c r="BS94" i="24"/>
  <c r="BT94" i="24"/>
  <c r="BU94" i="24"/>
  <c r="BV94" i="24"/>
  <c r="BP198" i="24"/>
  <c r="G95" i="24"/>
  <c r="F39" i="13"/>
  <c r="BX94" i="24"/>
  <c r="BY94" i="24"/>
  <c r="BZ94" i="24"/>
  <c r="CA94" i="24"/>
  <c r="CB94" i="24"/>
  <c r="CC94" i="24"/>
  <c r="CD94" i="24"/>
  <c r="CE94" i="24"/>
  <c r="CF94" i="24"/>
  <c r="CG94" i="24"/>
  <c r="CH94" i="24"/>
  <c r="CI94" i="24"/>
  <c r="CJ94" i="24"/>
  <c r="CK94" i="24"/>
  <c r="CL94" i="24"/>
  <c r="CM94" i="24"/>
  <c r="CN94" i="24"/>
  <c r="CO94" i="24"/>
  <c r="CP94" i="24"/>
  <c r="CQ94" i="24"/>
  <c r="CR94" i="24"/>
  <c r="CU94" i="24"/>
  <c r="DC94" i="24"/>
  <c r="CV94" i="24"/>
  <c r="DD94" i="24"/>
  <c r="CW94" i="24"/>
  <c r="DE94" i="24"/>
  <c r="CX94" i="24"/>
  <c r="DF94" i="24"/>
  <c r="CY94" i="24"/>
  <c r="DG94" i="24"/>
  <c r="CZ94" i="24"/>
  <c r="DH94" i="24"/>
  <c r="DI94" i="24"/>
  <c r="BP95" i="24"/>
  <c r="BQ95" i="24"/>
  <c r="BR95" i="24"/>
  <c r="BS95" i="24"/>
  <c r="BT95" i="24"/>
  <c r="BU95" i="24"/>
  <c r="BV95" i="24"/>
  <c r="BP199" i="24"/>
  <c r="G96" i="24"/>
  <c r="F40" i="13"/>
  <c r="BX95" i="24"/>
  <c r="BY95" i="24"/>
  <c r="BZ95" i="24"/>
  <c r="CA95" i="24"/>
  <c r="CB95" i="24"/>
  <c r="CC95" i="24"/>
  <c r="CD95" i="24"/>
  <c r="CE95" i="24"/>
  <c r="CF95" i="24"/>
  <c r="CG95" i="24"/>
  <c r="CH95" i="24"/>
  <c r="CI95" i="24"/>
  <c r="CJ95" i="24"/>
  <c r="CK95" i="24"/>
  <c r="CL95" i="24"/>
  <c r="CM95" i="24"/>
  <c r="CN95" i="24"/>
  <c r="CO95" i="24"/>
  <c r="CP95" i="24"/>
  <c r="CQ95" i="24"/>
  <c r="CR95" i="24"/>
  <c r="CU95" i="24"/>
  <c r="DC95" i="24"/>
  <c r="CV95" i="24"/>
  <c r="DD95" i="24"/>
  <c r="CW95" i="24"/>
  <c r="DE95" i="24"/>
  <c r="CX95" i="24"/>
  <c r="DF95" i="24"/>
  <c r="CY95" i="24"/>
  <c r="DG95" i="24"/>
  <c r="CZ95" i="24"/>
  <c r="DH95" i="24"/>
  <c r="DI95" i="24"/>
  <c r="BP96" i="24"/>
  <c r="BQ96" i="24"/>
  <c r="BR96" i="24"/>
  <c r="BS96" i="24"/>
  <c r="BT96" i="24"/>
  <c r="BU96" i="24"/>
  <c r="BV96" i="24"/>
  <c r="BP200" i="24"/>
  <c r="G97" i="24"/>
  <c r="F41" i="13"/>
  <c r="BX96" i="24"/>
  <c r="BY96" i="24"/>
  <c r="BZ96" i="24"/>
  <c r="CA96" i="24"/>
  <c r="CB96" i="24"/>
  <c r="CC96" i="24"/>
  <c r="CD96" i="24"/>
  <c r="CE96" i="24"/>
  <c r="CF96" i="24"/>
  <c r="CG96" i="24"/>
  <c r="CH96" i="24"/>
  <c r="CI96" i="24"/>
  <c r="CJ96" i="24"/>
  <c r="CK96" i="24"/>
  <c r="CL96" i="24"/>
  <c r="CM96" i="24"/>
  <c r="CN96" i="24"/>
  <c r="CO96" i="24"/>
  <c r="CP96" i="24"/>
  <c r="CQ96" i="24"/>
  <c r="CR96" i="24"/>
  <c r="CU96" i="24"/>
  <c r="DC96" i="24"/>
  <c r="CV96" i="24"/>
  <c r="DD96" i="24"/>
  <c r="CW96" i="24"/>
  <c r="DE96" i="24"/>
  <c r="CX96" i="24"/>
  <c r="DF96" i="24"/>
  <c r="CY96" i="24"/>
  <c r="DG96" i="24"/>
  <c r="CZ96" i="24"/>
  <c r="DH96" i="24"/>
  <c r="DI96" i="24"/>
  <c r="BP97" i="24"/>
  <c r="BQ97" i="24"/>
  <c r="BR97" i="24"/>
  <c r="BS97" i="24"/>
  <c r="BT97" i="24"/>
  <c r="BU97" i="24"/>
  <c r="BV97" i="24"/>
  <c r="BP201" i="24"/>
  <c r="G98" i="24"/>
  <c r="F42" i="13"/>
  <c r="BX97" i="24"/>
  <c r="BY97" i="24"/>
  <c r="BZ97" i="24"/>
  <c r="CA97" i="24"/>
  <c r="CB97" i="24"/>
  <c r="CC97" i="24"/>
  <c r="CD97" i="24"/>
  <c r="CE97" i="24"/>
  <c r="CF97" i="24"/>
  <c r="CG97" i="24"/>
  <c r="CH97" i="24"/>
  <c r="CI97" i="24"/>
  <c r="CJ97" i="24"/>
  <c r="CK97" i="24"/>
  <c r="CL97" i="24"/>
  <c r="CM97" i="24"/>
  <c r="CN97" i="24"/>
  <c r="CO97" i="24"/>
  <c r="CP97" i="24"/>
  <c r="CQ97" i="24"/>
  <c r="CR97" i="24"/>
  <c r="CU97" i="24"/>
  <c r="DC97" i="24"/>
  <c r="CV97" i="24"/>
  <c r="DD97" i="24"/>
  <c r="CW97" i="24"/>
  <c r="DE97" i="24"/>
  <c r="CX97" i="24"/>
  <c r="DF97" i="24"/>
  <c r="CY97" i="24"/>
  <c r="DG97" i="24"/>
  <c r="CZ97" i="24"/>
  <c r="DH97" i="24"/>
  <c r="DI97" i="24"/>
  <c r="BP98" i="24"/>
  <c r="BQ98" i="24"/>
  <c r="BR98" i="24"/>
  <c r="BS98" i="24"/>
  <c r="BT98" i="24"/>
  <c r="BU98" i="24"/>
  <c r="BV98" i="24"/>
  <c r="BP202" i="24"/>
  <c r="G99" i="24"/>
  <c r="F43" i="13"/>
  <c r="BX98" i="24"/>
  <c r="BY98" i="24"/>
  <c r="BZ98" i="24"/>
  <c r="CA98" i="24"/>
  <c r="CB98" i="24"/>
  <c r="CC98" i="24"/>
  <c r="CD98" i="24"/>
  <c r="CE98" i="24"/>
  <c r="CF98" i="24"/>
  <c r="CG98" i="24"/>
  <c r="CH98" i="24"/>
  <c r="CI98" i="24"/>
  <c r="CJ98" i="24"/>
  <c r="CK98" i="24"/>
  <c r="CL98" i="24"/>
  <c r="CM98" i="24"/>
  <c r="CN98" i="24"/>
  <c r="CO98" i="24"/>
  <c r="CP98" i="24"/>
  <c r="CQ98" i="24"/>
  <c r="CR98" i="24"/>
  <c r="CU98" i="24"/>
  <c r="DC98" i="24"/>
  <c r="CV98" i="24"/>
  <c r="DD98" i="24"/>
  <c r="CW98" i="24"/>
  <c r="DE98" i="24"/>
  <c r="CX98" i="24"/>
  <c r="DF98" i="24"/>
  <c r="CY98" i="24"/>
  <c r="DG98" i="24"/>
  <c r="CZ98" i="24"/>
  <c r="DH98" i="24"/>
  <c r="DI98" i="24"/>
  <c r="BP99" i="24"/>
  <c r="BQ99" i="24"/>
  <c r="BR99" i="24"/>
  <c r="BS99" i="24"/>
  <c r="BT99" i="24"/>
  <c r="BU99" i="24"/>
  <c r="BV99" i="24"/>
  <c r="BP203" i="24"/>
  <c r="G100" i="24"/>
  <c r="F44" i="13"/>
  <c r="BX99" i="24"/>
  <c r="BY99" i="24"/>
  <c r="BZ99" i="24"/>
  <c r="CA99" i="24"/>
  <c r="CB99" i="24"/>
  <c r="CC99" i="24"/>
  <c r="CD99" i="24"/>
  <c r="CE99" i="24"/>
  <c r="CF99" i="24"/>
  <c r="CG99" i="24"/>
  <c r="CH99" i="24"/>
  <c r="CI99" i="24"/>
  <c r="CJ99" i="24"/>
  <c r="CK99" i="24"/>
  <c r="CL99" i="24"/>
  <c r="CM99" i="24"/>
  <c r="CN99" i="24"/>
  <c r="CO99" i="24"/>
  <c r="CP99" i="24"/>
  <c r="CQ99" i="24"/>
  <c r="CR99" i="24"/>
  <c r="CU99" i="24"/>
  <c r="DC99" i="24"/>
  <c r="CV99" i="24"/>
  <c r="DD99" i="24"/>
  <c r="CW99" i="24"/>
  <c r="DE99" i="24"/>
  <c r="CX99" i="24"/>
  <c r="DF99" i="24"/>
  <c r="CY99" i="24"/>
  <c r="DG99" i="24"/>
  <c r="CZ99" i="24"/>
  <c r="DH99" i="24"/>
  <c r="DI99" i="24"/>
  <c r="BP100" i="24"/>
  <c r="BQ100" i="24"/>
  <c r="BR100" i="24"/>
  <c r="BS100" i="24"/>
  <c r="BT100" i="24"/>
  <c r="BU100" i="24"/>
  <c r="BV100" i="24"/>
  <c r="BP204" i="24"/>
  <c r="G101" i="24"/>
  <c r="F45" i="13"/>
  <c r="BX100" i="24"/>
  <c r="BY100" i="24"/>
  <c r="BZ100" i="24"/>
  <c r="CA100" i="24"/>
  <c r="CB100" i="24"/>
  <c r="CC100" i="24"/>
  <c r="CD100" i="24"/>
  <c r="CE100" i="24"/>
  <c r="CF100" i="24"/>
  <c r="CG100" i="24"/>
  <c r="CH100" i="24"/>
  <c r="CI100" i="24"/>
  <c r="CJ100" i="24"/>
  <c r="CK100" i="24"/>
  <c r="CL100" i="24"/>
  <c r="CM100" i="24"/>
  <c r="CN100" i="24"/>
  <c r="CO100" i="24"/>
  <c r="CP100" i="24"/>
  <c r="CQ100" i="24"/>
  <c r="CR100" i="24"/>
  <c r="CU100" i="24"/>
  <c r="DC100" i="24"/>
  <c r="CV100" i="24"/>
  <c r="DD100" i="24"/>
  <c r="CW100" i="24"/>
  <c r="DE100" i="24"/>
  <c r="CX100" i="24"/>
  <c r="DF100" i="24"/>
  <c r="CY100" i="24"/>
  <c r="DG100" i="24"/>
  <c r="CZ100" i="24"/>
  <c r="DH100" i="24"/>
  <c r="DI100" i="24"/>
  <c r="BP101" i="24"/>
  <c r="BQ101" i="24"/>
  <c r="BR101" i="24"/>
  <c r="BS101" i="24"/>
  <c r="BT101" i="24"/>
  <c r="BU101" i="24"/>
  <c r="BV101" i="24"/>
  <c r="BP205" i="24"/>
  <c r="G102" i="24"/>
  <c r="F46" i="13"/>
  <c r="BX101" i="24"/>
  <c r="BY101" i="24"/>
  <c r="BZ101" i="24"/>
  <c r="CA101" i="24"/>
  <c r="CB101" i="24"/>
  <c r="CC101" i="24"/>
  <c r="CD101" i="24"/>
  <c r="CE101" i="24"/>
  <c r="CF101" i="24"/>
  <c r="CG101" i="24"/>
  <c r="CH101" i="24"/>
  <c r="CI101" i="24"/>
  <c r="CJ101" i="24"/>
  <c r="CK101" i="24"/>
  <c r="CL101" i="24"/>
  <c r="CM101" i="24"/>
  <c r="CN101" i="24"/>
  <c r="CO101" i="24"/>
  <c r="CP101" i="24"/>
  <c r="CQ101" i="24"/>
  <c r="CR101" i="24"/>
  <c r="CU101" i="24"/>
  <c r="DC101" i="24"/>
  <c r="CV101" i="24"/>
  <c r="DD101" i="24"/>
  <c r="CW101" i="24"/>
  <c r="DE101" i="24"/>
  <c r="CX101" i="24"/>
  <c r="DF101" i="24"/>
  <c r="CY101" i="24"/>
  <c r="DG101" i="24"/>
  <c r="CZ101" i="24"/>
  <c r="DH101" i="24"/>
  <c r="DI101" i="24"/>
  <c r="BP102" i="24"/>
  <c r="BQ102" i="24"/>
  <c r="BR102" i="24"/>
  <c r="BS102" i="24"/>
  <c r="BT102" i="24"/>
  <c r="BU102" i="24"/>
  <c r="BV102" i="24"/>
  <c r="BP206" i="24"/>
  <c r="G103" i="24"/>
  <c r="F47" i="13"/>
  <c r="BX102" i="24"/>
  <c r="BY102" i="24"/>
  <c r="BZ102" i="24"/>
  <c r="CA102" i="24"/>
  <c r="CB102" i="24"/>
  <c r="CC102" i="24"/>
  <c r="CD102" i="24"/>
  <c r="CE102" i="24"/>
  <c r="CF102" i="24"/>
  <c r="CG102" i="24"/>
  <c r="CH102" i="24"/>
  <c r="CI102" i="24"/>
  <c r="CJ102" i="24"/>
  <c r="CK102" i="24"/>
  <c r="CL102" i="24"/>
  <c r="CM102" i="24"/>
  <c r="CN102" i="24"/>
  <c r="CO102" i="24"/>
  <c r="CP102" i="24"/>
  <c r="CQ102" i="24"/>
  <c r="CR102" i="24"/>
  <c r="CU102" i="24"/>
  <c r="DC102" i="24"/>
  <c r="CV102" i="24"/>
  <c r="DD102" i="24"/>
  <c r="CW102" i="24"/>
  <c r="DE102" i="24"/>
  <c r="CX102" i="24"/>
  <c r="DF102" i="24"/>
  <c r="CY102" i="24"/>
  <c r="DG102" i="24"/>
  <c r="CZ102" i="24"/>
  <c r="DH102" i="24"/>
  <c r="DI102" i="24"/>
  <c r="BP103" i="24"/>
  <c r="BQ103" i="24"/>
  <c r="BR103" i="24"/>
  <c r="BS103" i="24"/>
  <c r="BT103" i="24"/>
  <c r="BU103" i="24"/>
  <c r="BV103" i="24"/>
  <c r="BP207" i="24"/>
  <c r="G104" i="24"/>
  <c r="F48" i="13"/>
  <c r="BX103" i="24"/>
  <c r="BY103" i="24"/>
  <c r="BZ103" i="24"/>
  <c r="CA103" i="24"/>
  <c r="CB103" i="24"/>
  <c r="CC103" i="24"/>
  <c r="CD103" i="24"/>
  <c r="CE103" i="24"/>
  <c r="CF103" i="24"/>
  <c r="CG103" i="24"/>
  <c r="CH103" i="24"/>
  <c r="CI103" i="24"/>
  <c r="CJ103" i="24"/>
  <c r="CK103" i="24"/>
  <c r="CL103" i="24"/>
  <c r="CM103" i="24"/>
  <c r="CN103" i="24"/>
  <c r="CO103" i="24"/>
  <c r="CP103" i="24"/>
  <c r="CQ103" i="24"/>
  <c r="CR103" i="24"/>
  <c r="CU103" i="24"/>
  <c r="DC103" i="24"/>
  <c r="CV103" i="24"/>
  <c r="DD103" i="24"/>
  <c r="CW103" i="24"/>
  <c r="DE103" i="24"/>
  <c r="CX103" i="24"/>
  <c r="DF103" i="24"/>
  <c r="CY103" i="24"/>
  <c r="DG103" i="24"/>
  <c r="CZ103" i="24"/>
  <c r="DH103" i="24"/>
  <c r="DI103" i="24"/>
  <c r="BP104" i="24"/>
  <c r="BQ104" i="24"/>
  <c r="BR104" i="24"/>
  <c r="BS104" i="24"/>
  <c r="BT104" i="24"/>
  <c r="BU104" i="24"/>
  <c r="BV104" i="24"/>
  <c r="BP208" i="24"/>
  <c r="G105" i="24"/>
  <c r="F49" i="13"/>
  <c r="BX104" i="24"/>
  <c r="BY104" i="24"/>
  <c r="BZ104" i="24"/>
  <c r="CA104" i="24"/>
  <c r="CB104" i="24"/>
  <c r="CC104" i="24"/>
  <c r="CD104" i="24"/>
  <c r="CE104" i="24"/>
  <c r="CF104" i="24"/>
  <c r="CG104" i="24"/>
  <c r="CH104" i="24"/>
  <c r="CI104" i="24"/>
  <c r="CJ104" i="24"/>
  <c r="CK104" i="24"/>
  <c r="CL104" i="24"/>
  <c r="CM104" i="24"/>
  <c r="CN104" i="24"/>
  <c r="CO104" i="24"/>
  <c r="CP104" i="24"/>
  <c r="CQ104" i="24"/>
  <c r="CR104" i="24"/>
  <c r="CU104" i="24"/>
  <c r="DC104" i="24"/>
  <c r="CV104" i="24"/>
  <c r="DD104" i="24"/>
  <c r="CW104" i="24"/>
  <c r="DE104" i="24"/>
  <c r="CX104" i="24"/>
  <c r="DF104" i="24"/>
  <c r="CY104" i="24"/>
  <c r="DG104" i="24"/>
  <c r="CZ104" i="24"/>
  <c r="DH104" i="24"/>
  <c r="DI104" i="24"/>
  <c r="BP105" i="24"/>
  <c r="BQ105" i="24"/>
  <c r="BR105" i="24"/>
  <c r="BS105" i="24"/>
  <c r="BT105" i="24"/>
  <c r="BU105" i="24"/>
  <c r="BV105" i="24"/>
  <c r="BP209" i="24"/>
  <c r="G106" i="24"/>
  <c r="F50" i="13"/>
  <c r="BX105" i="24"/>
  <c r="BY105" i="24"/>
  <c r="BZ105" i="24"/>
  <c r="CA105" i="24"/>
  <c r="CB105" i="24"/>
  <c r="CC105" i="24"/>
  <c r="CD105" i="24"/>
  <c r="CE105" i="24"/>
  <c r="CF105" i="24"/>
  <c r="CG105" i="24"/>
  <c r="CH105" i="24"/>
  <c r="CI105" i="24"/>
  <c r="CJ105" i="24"/>
  <c r="CK105" i="24"/>
  <c r="CL105" i="24"/>
  <c r="CM105" i="24"/>
  <c r="CN105" i="24"/>
  <c r="CO105" i="24"/>
  <c r="CP105" i="24"/>
  <c r="CQ105" i="24"/>
  <c r="CR105" i="24"/>
  <c r="CU105" i="24"/>
  <c r="DC105" i="24"/>
  <c r="CV105" i="24"/>
  <c r="DD105" i="24"/>
  <c r="CW105" i="24"/>
  <c r="DE105" i="24"/>
  <c r="CX105" i="24"/>
  <c r="DF105" i="24"/>
  <c r="CY105" i="24"/>
  <c r="DG105" i="24"/>
  <c r="CZ105" i="24"/>
  <c r="DH105" i="24"/>
  <c r="DI105" i="24"/>
  <c r="BP106" i="24"/>
  <c r="BQ106" i="24"/>
  <c r="BR106" i="24"/>
  <c r="BS106" i="24"/>
  <c r="BT106" i="24"/>
  <c r="BU106" i="24"/>
  <c r="BV106" i="24"/>
  <c r="BP210" i="24"/>
  <c r="G107" i="24"/>
  <c r="F51" i="13"/>
  <c r="BX106" i="24"/>
  <c r="BY106" i="24"/>
  <c r="BZ106" i="24"/>
  <c r="CA106" i="24"/>
  <c r="CB106" i="24"/>
  <c r="CC106" i="24"/>
  <c r="CD106" i="24"/>
  <c r="CE106" i="24"/>
  <c r="CF106" i="24"/>
  <c r="CG106" i="24"/>
  <c r="CH106" i="24"/>
  <c r="CI106" i="24"/>
  <c r="CJ106" i="24"/>
  <c r="CK106" i="24"/>
  <c r="CL106" i="24"/>
  <c r="CM106" i="24"/>
  <c r="CN106" i="24"/>
  <c r="CO106" i="24"/>
  <c r="CP106" i="24"/>
  <c r="CQ106" i="24"/>
  <c r="CR106" i="24"/>
  <c r="CU106" i="24"/>
  <c r="DC106" i="24"/>
  <c r="CV106" i="24"/>
  <c r="DD106" i="24"/>
  <c r="CW106" i="24"/>
  <c r="DE106" i="24"/>
  <c r="CX106" i="24"/>
  <c r="DF106" i="24"/>
  <c r="CY106" i="24"/>
  <c r="DG106" i="24"/>
  <c r="CZ106" i="24"/>
  <c r="DH106" i="24"/>
  <c r="DI106" i="24"/>
  <c r="BP107" i="24"/>
  <c r="BQ107" i="24"/>
  <c r="BR107" i="24"/>
  <c r="BS107" i="24"/>
  <c r="BT107" i="24"/>
  <c r="BU107" i="24"/>
  <c r="BV107" i="24"/>
  <c r="BP211" i="24"/>
  <c r="G108" i="24"/>
  <c r="F52" i="13"/>
  <c r="BX107" i="24"/>
  <c r="BY107" i="24"/>
  <c r="BZ107" i="24"/>
  <c r="CA107" i="24"/>
  <c r="CB107" i="24"/>
  <c r="CC107" i="24"/>
  <c r="CD107" i="24"/>
  <c r="CE107" i="24"/>
  <c r="CF107" i="24"/>
  <c r="CG107" i="24"/>
  <c r="CH107" i="24"/>
  <c r="CI107" i="24"/>
  <c r="CJ107" i="24"/>
  <c r="CK107" i="24"/>
  <c r="CL107" i="24"/>
  <c r="CM107" i="24"/>
  <c r="CN107" i="24"/>
  <c r="CO107" i="24"/>
  <c r="CP107" i="24"/>
  <c r="CQ107" i="24"/>
  <c r="CR107" i="24"/>
  <c r="CU107" i="24"/>
  <c r="DC107" i="24"/>
  <c r="CV107" i="24"/>
  <c r="DD107" i="24"/>
  <c r="CW107" i="24"/>
  <c r="DE107" i="24"/>
  <c r="CX107" i="24"/>
  <c r="DF107" i="24"/>
  <c r="CY107" i="24"/>
  <c r="DG107" i="24"/>
  <c r="CZ107" i="24"/>
  <c r="DH107" i="24"/>
  <c r="DI107" i="24"/>
  <c r="BP108" i="24"/>
  <c r="BQ108" i="24"/>
  <c r="BR108" i="24"/>
  <c r="BS108" i="24"/>
  <c r="BT108" i="24"/>
  <c r="BU108" i="24"/>
  <c r="BV108" i="24"/>
  <c r="BP212" i="24"/>
  <c r="G109" i="24"/>
  <c r="F53" i="13"/>
  <c r="BX108" i="24"/>
  <c r="BY108" i="24"/>
  <c r="BZ108" i="24"/>
  <c r="CA108" i="24"/>
  <c r="CB108" i="24"/>
  <c r="CC108" i="24"/>
  <c r="CD108" i="24"/>
  <c r="CE108" i="24"/>
  <c r="CF108" i="24"/>
  <c r="CG108" i="24"/>
  <c r="CH108" i="24"/>
  <c r="CI108" i="24"/>
  <c r="CJ108" i="24"/>
  <c r="CK108" i="24"/>
  <c r="CL108" i="24"/>
  <c r="CM108" i="24"/>
  <c r="CN108" i="24"/>
  <c r="CO108" i="24"/>
  <c r="CP108" i="24"/>
  <c r="CQ108" i="24"/>
  <c r="CR108" i="24"/>
  <c r="CU108" i="24"/>
  <c r="DC108" i="24"/>
  <c r="CV108" i="24"/>
  <c r="DD108" i="24"/>
  <c r="CW108" i="24"/>
  <c r="DE108" i="24"/>
  <c r="CX108" i="24"/>
  <c r="DF108" i="24"/>
  <c r="CY108" i="24"/>
  <c r="DG108" i="24"/>
  <c r="CZ108" i="24"/>
  <c r="DH108" i="24"/>
  <c r="DI108" i="24"/>
  <c r="BP109" i="24"/>
  <c r="BQ109" i="24"/>
  <c r="BR109" i="24"/>
  <c r="BS109" i="24"/>
  <c r="BT109" i="24"/>
  <c r="BU109" i="24"/>
  <c r="BV109" i="24"/>
  <c r="BP213" i="24"/>
  <c r="G110" i="24"/>
  <c r="F54" i="13"/>
  <c r="BX109" i="24"/>
  <c r="BY109" i="24"/>
  <c r="BZ109" i="24"/>
  <c r="CA109" i="24"/>
  <c r="CB109" i="24"/>
  <c r="CC109" i="24"/>
  <c r="CD109" i="24"/>
  <c r="CE109" i="24"/>
  <c r="CF109" i="24"/>
  <c r="CG109" i="24"/>
  <c r="CH109" i="24"/>
  <c r="CI109" i="24"/>
  <c r="CJ109" i="24"/>
  <c r="CK109" i="24"/>
  <c r="CL109" i="24"/>
  <c r="CM109" i="24"/>
  <c r="CN109" i="24"/>
  <c r="CO109" i="24"/>
  <c r="CP109" i="24"/>
  <c r="CQ109" i="24"/>
  <c r="CR109" i="24"/>
  <c r="CU109" i="24"/>
  <c r="DC109" i="24"/>
  <c r="CV109" i="24"/>
  <c r="DD109" i="24"/>
  <c r="CW109" i="24"/>
  <c r="DE109" i="24"/>
  <c r="CX109" i="24"/>
  <c r="DF109" i="24"/>
  <c r="CY109" i="24"/>
  <c r="DG109" i="24"/>
  <c r="CZ109" i="24"/>
  <c r="DH109" i="24"/>
  <c r="DI109" i="24"/>
  <c r="BP110" i="24"/>
  <c r="BQ110" i="24"/>
  <c r="BR110" i="24"/>
  <c r="BS110" i="24"/>
  <c r="BT110" i="24"/>
  <c r="BU110" i="24"/>
  <c r="BV110" i="24"/>
  <c r="BP214" i="24"/>
  <c r="G111" i="24"/>
  <c r="F55" i="13"/>
  <c r="BX110" i="24"/>
  <c r="BY110" i="24"/>
  <c r="BZ110" i="24"/>
  <c r="CA110" i="24"/>
  <c r="CB110" i="24"/>
  <c r="CC110" i="24"/>
  <c r="CD110" i="24"/>
  <c r="CE110" i="24"/>
  <c r="CF110" i="24"/>
  <c r="CG110" i="24"/>
  <c r="CH110" i="24"/>
  <c r="CI110" i="24"/>
  <c r="CJ110" i="24"/>
  <c r="CK110" i="24"/>
  <c r="CL110" i="24"/>
  <c r="CM110" i="24"/>
  <c r="CN110" i="24"/>
  <c r="CO110" i="24"/>
  <c r="CP110" i="24"/>
  <c r="CQ110" i="24"/>
  <c r="CR110" i="24"/>
  <c r="CU110" i="24"/>
  <c r="DC110" i="24"/>
  <c r="CV110" i="24"/>
  <c r="DD110" i="24"/>
  <c r="CW110" i="24"/>
  <c r="DE110" i="24"/>
  <c r="CX110" i="24"/>
  <c r="DF110" i="24"/>
  <c r="CY110" i="24"/>
  <c r="DG110" i="24"/>
  <c r="CZ110" i="24"/>
  <c r="DH110" i="24"/>
  <c r="DI110" i="24"/>
  <c r="BP111" i="24"/>
  <c r="BQ111" i="24"/>
  <c r="BR111" i="24"/>
  <c r="BS111" i="24"/>
  <c r="BT111" i="24"/>
  <c r="BU111" i="24"/>
  <c r="BV111" i="24"/>
  <c r="BP215" i="24"/>
  <c r="G112" i="24"/>
  <c r="F56" i="13"/>
  <c r="BX111" i="24"/>
  <c r="BY111" i="24"/>
  <c r="BZ111" i="24"/>
  <c r="CA111" i="24"/>
  <c r="CB111" i="24"/>
  <c r="CC111" i="24"/>
  <c r="CD111" i="24"/>
  <c r="CE111" i="24"/>
  <c r="CF111" i="24"/>
  <c r="CG111" i="24"/>
  <c r="CH111" i="24"/>
  <c r="CI111" i="24"/>
  <c r="CJ111" i="24"/>
  <c r="CK111" i="24"/>
  <c r="CL111" i="24"/>
  <c r="CM111" i="24"/>
  <c r="CN111" i="24"/>
  <c r="CO111" i="24"/>
  <c r="CP111" i="24"/>
  <c r="CQ111" i="24"/>
  <c r="CR111" i="24"/>
  <c r="CU111" i="24"/>
  <c r="DC111" i="24"/>
  <c r="CV111" i="24"/>
  <c r="DD111" i="24"/>
  <c r="CW111" i="24"/>
  <c r="DE111" i="24"/>
  <c r="CX111" i="24"/>
  <c r="DF111" i="24"/>
  <c r="CY111" i="24"/>
  <c r="DG111" i="24"/>
  <c r="CZ111" i="24"/>
  <c r="DH111" i="24"/>
  <c r="DI111" i="24"/>
  <c r="BP112" i="24"/>
  <c r="BQ112" i="24"/>
  <c r="BR112" i="24"/>
  <c r="BS112" i="24"/>
  <c r="BT112" i="24"/>
  <c r="BU112" i="24"/>
  <c r="BV112" i="24"/>
  <c r="BP216" i="24"/>
  <c r="G113" i="24"/>
  <c r="F57" i="13"/>
  <c r="BX112" i="24"/>
  <c r="BY112" i="24"/>
  <c r="BZ112" i="24"/>
  <c r="CA112" i="24"/>
  <c r="CB112" i="24"/>
  <c r="CC112" i="24"/>
  <c r="CD112" i="24"/>
  <c r="CE112" i="24"/>
  <c r="CF112" i="24"/>
  <c r="CG112" i="24"/>
  <c r="CH112" i="24"/>
  <c r="CI112" i="24"/>
  <c r="CJ112" i="24"/>
  <c r="CK112" i="24"/>
  <c r="CL112" i="24"/>
  <c r="CM112" i="24"/>
  <c r="CN112" i="24"/>
  <c r="CO112" i="24"/>
  <c r="CP112" i="24"/>
  <c r="CQ112" i="24"/>
  <c r="CR112" i="24"/>
  <c r="CU112" i="24"/>
  <c r="DC112" i="24"/>
  <c r="CV112" i="24"/>
  <c r="DD112" i="24"/>
  <c r="CW112" i="24"/>
  <c r="DE112" i="24"/>
  <c r="CX112" i="24"/>
  <c r="DF112" i="24"/>
  <c r="CY112" i="24"/>
  <c r="DG112" i="24"/>
  <c r="CZ112" i="24"/>
  <c r="DH112" i="24"/>
  <c r="DI112" i="24"/>
  <c r="BP113" i="24"/>
  <c r="BQ113" i="24"/>
  <c r="BR113" i="24"/>
  <c r="BS113" i="24"/>
  <c r="BT113" i="24"/>
  <c r="BU113" i="24"/>
  <c r="BV113" i="24"/>
  <c r="BP217" i="24"/>
  <c r="G114" i="24"/>
  <c r="F58" i="13"/>
  <c r="BX113" i="24"/>
  <c r="BY113" i="24"/>
  <c r="BZ113" i="24"/>
  <c r="CA113" i="24"/>
  <c r="CB113" i="24"/>
  <c r="CC113" i="24"/>
  <c r="CD113" i="24"/>
  <c r="CE113" i="24"/>
  <c r="CF113" i="24"/>
  <c r="CG113" i="24"/>
  <c r="CH113" i="24"/>
  <c r="CI113" i="24"/>
  <c r="CJ113" i="24"/>
  <c r="CK113" i="24"/>
  <c r="CL113" i="24"/>
  <c r="CM113" i="24"/>
  <c r="CN113" i="24"/>
  <c r="CO113" i="24"/>
  <c r="CP113" i="24"/>
  <c r="CQ113" i="24"/>
  <c r="CR113" i="24"/>
  <c r="CU113" i="24"/>
  <c r="DC113" i="24"/>
  <c r="CV113" i="24"/>
  <c r="DD113" i="24"/>
  <c r="CW113" i="24"/>
  <c r="DE113" i="24"/>
  <c r="CX113" i="24"/>
  <c r="DF113" i="24"/>
  <c r="CY113" i="24"/>
  <c r="DG113" i="24"/>
  <c r="CZ113" i="24"/>
  <c r="DH113" i="24"/>
  <c r="DI113" i="24"/>
  <c r="BP114" i="24"/>
  <c r="BQ114" i="24"/>
  <c r="BR114" i="24"/>
  <c r="BS114" i="24"/>
  <c r="BT114" i="24"/>
  <c r="BU114" i="24"/>
  <c r="BV114" i="24"/>
  <c r="BP218" i="24"/>
  <c r="G115" i="24"/>
  <c r="F59" i="13"/>
  <c r="BX114" i="24"/>
  <c r="BY114" i="24"/>
  <c r="BZ114" i="24"/>
  <c r="CA114" i="24"/>
  <c r="CB114" i="24"/>
  <c r="CC114" i="24"/>
  <c r="CD114" i="24"/>
  <c r="CE114" i="24"/>
  <c r="CF114" i="24"/>
  <c r="CG114" i="24"/>
  <c r="CH114" i="24"/>
  <c r="CI114" i="24"/>
  <c r="CJ114" i="24"/>
  <c r="CK114" i="24"/>
  <c r="CL114" i="24"/>
  <c r="CM114" i="24"/>
  <c r="CN114" i="24"/>
  <c r="CO114" i="24"/>
  <c r="CP114" i="24"/>
  <c r="CQ114" i="24"/>
  <c r="CR114" i="24"/>
  <c r="CU114" i="24"/>
  <c r="DC114" i="24"/>
  <c r="CV114" i="24"/>
  <c r="DD114" i="24"/>
  <c r="CW114" i="24"/>
  <c r="DE114" i="24"/>
  <c r="CX114" i="24"/>
  <c r="DF114" i="24"/>
  <c r="CY114" i="24"/>
  <c r="DG114" i="24"/>
  <c r="CZ114" i="24"/>
  <c r="DH114" i="24"/>
  <c r="DI114" i="24"/>
  <c r="BP115" i="24"/>
  <c r="BQ115" i="24"/>
  <c r="BR115" i="24"/>
  <c r="BS115" i="24"/>
  <c r="BT115" i="24"/>
  <c r="BU115" i="24"/>
  <c r="BV115" i="24"/>
  <c r="BP219" i="24"/>
  <c r="G116" i="24"/>
  <c r="F60" i="13"/>
  <c r="BX115" i="24"/>
  <c r="BY115" i="24"/>
  <c r="BZ115" i="24"/>
  <c r="CA115" i="24"/>
  <c r="CB115" i="24"/>
  <c r="CC115" i="24"/>
  <c r="CD115" i="24"/>
  <c r="CE115" i="24"/>
  <c r="CF115" i="24"/>
  <c r="CG115" i="24"/>
  <c r="CH115" i="24"/>
  <c r="CI115" i="24"/>
  <c r="CJ115" i="24"/>
  <c r="CK115" i="24"/>
  <c r="CL115" i="24"/>
  <c r="CM115" i="24"/>
  <c r="CN115" i="24"/>
  <c r="CO115" i="24"/>
  <c r="CP115" i="24"/>
  <c r="CQ115" i="24"/>
  <c r="CR115" i="24"/>
  <c r="CU115" i="24"/>
  <c r="DC115" i="24"/>
  <c r="CV115" i="24"/>
  <c r="DD115" i="24"/>
  <c r="CW115" i="24"/>
  <c r="DE115" i="24"/>
  <c r="CX115" i="24"/>
  <c r="DF115" i="24"/>
  <c r="CY115" i="24"/>
  <c r="DG115" i="24"/>
  <c r="CZ115" i="24"/>
  <c r="DH115" i="24"/>
  <c r="DI115" i="24"/>
  <c r="BP116" i="24"/>
  <c r="BQ116" i="24"/>
  <c r="BR116" i="24"/>
  <c r="BS116" i="24"/>
  <c r="BT116" i="24"/>
  <c r="BU116" i="24"/>
  <c r="BV116" i="24"/>
  <c r="BP220" i="24"/>
  <c r="G117" i="24"/>
  <c r="F61" i="13"/>
  <c r="BX116" i="24"/>
  <c r="BY116" i="24"/>
  <c r="BZ116" i="24"/>
  <c r="CA116" i="24"/>
  <c r="CB116" i="24"/>
  <c r="CC116" i="24"/>
  <c r="CD116" i="24"/>
  <c r="CE116" i="24"/>
  <c r="CF116" i="24"/>
  <c r="CG116" i="24"/>
  <c r="CH116" i="24"/>
  <c r="CI116" i="24"/>
  <c r="CJ116" i="24"/>
  <c r="CK116" i="24"/>
  <c r="CL116" i="24"/>
  <c r="CM116" i="24"/>
  <c r="CN116" i="24"/>
  <c r="CO116" i="24"/>
  <c r="CP116" i="24"/>
  <c r="CQ116" i="24"/>
  <c r="CR116" i="24"/>
  <c r="CU116" i="24"/>
  <c r="DC116" i="24"/>
  <c r="CV116" i="24"/>
  <c r="DD116" i="24"/>
  <c r="CW116" i="24"/>
  <c r="DE116" i="24"/>
  <c r="CX116" i="24"/>
  <c r="DF116" i="24"/>
  <c r="CY116" i="24"/>
  <c r="DG116" i="24"/>
  <c r="CZ116" i="24"/>
  <c r="DH116" i="24"/>
  <c r="DI116" i="24"/>
  <c r="BP117" i="24"/>
  <c r="BQ117" i="24"/>
  <c r="BR117" i="24"/>
  <c r="BS117" i="24"/>
  <c r="BT117" i="24"/>
  <c r="BU117" i="24"/>
  <c r="BV117" i="24"/>
  <c r="BP221" i="24"/>
  <c r="G118" i="24"/>
  <c r="F62" i="13"/>
  <c r="BX117" i="24"/>
  <c r="BY117" i="24"/>
  <c r="BZ117" i="24"/>
  <c r="CA117" i="24"/>
  <c r="CB117" i="24"/>
  <c r="CC117" i="24"/>
  <c r="CD117" i="24"/>
  <c r="CE117" i="24"/>
  <c r="CF117" i="24"/>
  <c r="CG117" i="24"/>
  <c r="CH117" i="24"/>
  <c r="CI117" i="24"/>
  <c r="CJ117" i="24"/>
  <c r="CK117" i="24"/>
  <c r="CL117" i="24"/>
  <c r="CM117" i="24"/>
  <c r="CN117" i="24"/>
  <c r="CO117" i="24"/>
  <c r="CP117" i="24"/>
  <c r="CQ117" i="24"/>
  <c r="CR117" i="24"/>
  <c r="CU117" i="24"/>
  <c r="DC117" i="24"/>
  <c r="CV117" i="24"/>
  <c r="DD117" i="24"/>
  <c r="CW117" i="24"/>
  <c r="DE117" i="24"/>
  <c r="CX117" i="24"/>
  <c r="DF117" i="24"/>
  <c r="CY117" i="24"/>
  <c r="DG117" i="24"/>
  <c r="CZ117" i="24"/>
  <c r="DH117" i="24"/>
  <c r="DI117" i="24"/>
  <c r="BP118" i="24"/>
  <c r="BQ118" i="24"/>
  <c r="BR118" i="24"/>
  <c r="BS118" i="24"/>
  <c r="BT118" i="24"/>
  <c r="BU118" i="24"/>
  <c r="BV118" i="24"/>
  <c r="BP222" i="24"/>
  <c r="G119" i="24"/>
  <c r="F63" i="13"/>
  <c r="BX118" i="24"/>
  <c r="BY118" i="24"/>
  <c r="BZ118" i="24"/>
  <c r="CA118" i="24"/>
  <c r="CB118" i="24"/>
  <c r="CC118" i="24"/>
  <c r="CD118" i="24"/>
  <c r="CE118" i="24"/>
  <c r="CF118" i="24"/>
  <c r="CG118" i="24"/>
  <c r="CH118" i="24"/>
  <c r="CI118" i="24"/>
  <c r="CJ118" i="24"/>
  <c r="CK118" i="24"/>
  <c r="CL118" i="24"/>
  <c r="CM118" i="24"/>
  <c r="CN118" i="24"/>
  <c r="CO118" i="24"/>
  <c r="CP118" i="24"/>
  <c r="CQ118" i="24"/>
  <c r="CR118" i="24"/>
  <c r="CU118" i="24"/>
  <c r="DC118" i="24"/>
  <c r="CV118" i="24"/>
  <c r="DD118" i="24"/>
  <c r="CW118" i="24"/>
  <c r="DE118" i="24"/>
  <c r="CX118" i="24"/>
  <c r="DF118" i="24"/>
  <c r="CY118" i="24"/>
  <c r="DG118" i="24"/>
  <c r="CZ118" i="24"/>
  <c r="DH118" i="24"/>
  <c r="DI118" i="24"/>
  <c r="BP119" i="24"/>
  <c r="BQ119" i="24"/>
  <c r="BR119" i="24"/>
  <c r="BS119" i="24"/>
  <c r="BT119" i="24"/>
  <c r="BU119" i="24"/>
  <c r="BV119" i="24"/>
  <c r="BP223" i="24"/>
  <c r="G120" i="24"/>
  <c r="F64" i="13"/>
  <c r="BX119" i="24"/>
  <c r="BY119" i="24"/>
  <c r="BZ119" i="24"/>
  <c r="CA119" i="24"/>
  <c r="CB119" i="24"/>
  <c r="CC119" i="24"/>
  <c r="CD119" i="24"/>
  <c r="CE119" i="24"/>
  <c r="CF119" i="24"/>
  <c r="CG119" i="24"/>
  <c r="CH119" i="24"/>
  <c r="CI119" i="24"/>
  <c r="CJ119" i="24"/>
  <c r="CK119" i="24"/>
  <c r="CL119" i="24"/>
  <c r="CM119" i="24"/>
  <c r="CN119" i="24"/>
  <c r="CO119" i="24"/>
  <c r="CP119" i="24"/>
  <c r="CQ119" i="24"/>
  <c r="CR119" i="24"/>
  <c r="CU119" i="24"/>
  <c r="DC119" i="24"/>
  <c r="CV119" i="24"/>
  <c r="DD119" i="24"/>
  <c r="CW119" i="24"/>
  <c r="DE119" i="24"/>
  <c r="CX119" i="24"/>
  <c r="DF119" i="24"/>
  <c r="CY119" i="24"/>
  <c r="DG119" i="24"/>
  <c r="CZ119" i="24"/>
  <c r="DH119" i="24"/>
  <c r="DI119" i="24"/>
  <c r="BP120" i="24"/>
  <c r="BQ120" i="24"/>
  <c r="BR120" i="24"/>
  <c r="BS120" i="24"/>
  <c r="BT120" i="24"/>
  <c r="BU120" i="24"/>
  <c r="BV120" i="24"/>
  <c r="BP224" i="24"/>
  <c r="G121" i="24"/>
  <c r="F65" i="13"/>
  <c r="BX120" i="24"/>
  <c r="BY120" i="24"/>
  <c r="BZ120" i="24"/>
  <c r="CA120" i="24"/>
  <c r="CB120" i="24"/>
  <c r="CC120" i="24"/>
  <c r="CD120" i="24"/>
  <c r="CE120" i="24"/>
  <c r="CF120" i="24"/>
  <c r="CG120" i="24"/>
  <c r="CH120" i="24"/>
  <c r="CI120" i="24"/>
  <c r="CJ120" i="24"/>
  <c r="CK120" i="24"/>
  <c r="CL120" i="24"/>
  <c r="CM120" i="24"/>
  <c r="CN120" i="24"/>
  <c r="CO120" i="24"/>
  <c r="CP120" i="24"/>
  <c r="CQ120" i="24"/>
  <c r="CR120" i="24"/>
  <c r="CU120" i="24"/>
  <c r="DC120" i="24"/>
  <c r="CV120" i="24"/>
  <c r="DD120" i="24"/>
  <c r="CW120" i="24"/>
  <c r="DE120" i="24"/>
  <c r="CX120" i="24"/>
  <c r="DF120" i="24"/>
  <c r="CY120" i="24"/>
  <c r="DG120" i="24"/>
  <c r="CZ120" i="24"/>
  <c r="DH120" i="24"/>
  <c r="DI120" i="24"/>
  <c r="BP121" i="24"/>
  <c r="BQ121" i="24"/>
  <c r="BR121" i="24"/>
  <c r="BS121" i="24"/>
  <c r="BT121" i="24"/>
  <c r="BU121" i="24"/>
  <c r="BV121" i="24"/>
  <c r="BP225" i="24"/>
  <c r="G122" i="24"/>
  <c r="F66" i="13"/>
  <c r="BX121" i="24"/>
  <c r="BY121" i="24"/>
  <c r="BZ121" i="24"/>
  <c r="CA121" i="24"/>
  <c r="CB121" i="24"/>
  <c r="CC121" i="24"/>
  <c r="CD121" i="24"/>
  <c r="CE121" i="24"/>
  <c r="CF121" i="24"/>
  <c r="CG121" i="24"/>
  <c r="CH121" i="24"/>
  <c r="CI121" i="24"/>
  <c r="CJ121" i="24"/>
  <c r="CK121" i="24"/>
  <c r="CL121" i="24"/>
  <c r="CM121" i="24"/>
  <c r="CN121" i="24"/>
  <c r="CO121" i="24"/>
  <c r="CP121" i="24"/>
  <c r="CQ121" i="24"/>
  <c r="CR121" i="24"/>
  <c r="CU121" i="24"/>
  <c r="DC121" i="24"/>
  <c r="CV121" i="24"/>
  <c r="DD121" i="24"/>
  <c r="CW121" i="24"/>
  <c r="DE121" i="24"/>
  <c r="CX121" i="24"/>
  <c r="DF121" i="24"/>
  <c r="CY121" i="24"/>
  <c r="DG121" i="24"/>
  <c r="CZ121" i="24"/>
  <c r="DH121" i="24"/>
  <c r="DI121" i="24"/>
  <c r="BP122" i="24"/>
  <c r="BQ122" i="24"/>
  <c r="BR122" i="24"/>
  <c r="BS122" i="24"/>
  <c r="BT122" i="24"/>
  <c r="BU122" i="24"/>
  <c r="BV122" i="24"/>
  <c r="BP226" i="24"/>
  <c r="G123" i="24"/>
  <c r="F67" i="13"/>
  <c r="BX122" i="24"/>
  <c r="BY122" i="24"/>
  <c r="BZ122" i="24"/>
  <c r="CA122" i="24"/>
  <c r="CB122" i="24"/>
  <c r="CC122" i="24"/>
  <c r="CD122" i="24"/>
  <c r="CE122" i="24"/>
  <c r="CF122" i="24"/>
  <c r="CG122" i="24"/>
  <c r="CH122" i="24"/>
  <c r="CI122" i="24"/>
  <c r="CJ122" i="24"/>
  <c r="CK122" i="24"/>
  <c r="CL122" i="24"/>
  <c r="CM122" i="24"/>
  <c r="CN122" i="24"/>
  <c r="CO122" i="24"/>
  <c r="CP122" i="24"/>
  <c r="CQ122" i="24"/>
  <c r="CR122" i="24"/>
  <c r="CU122" i="24"/>
  <c r="DC122" i="24"/>
  <c r="CV122" i="24"/>
  <c r="DD122" i="24"/>
  <c r="CW122" i="24"/>
  <c r="DE122" i="24"/>
  <c r="CX122" i="24"/>
  <c r="DF122" i="24"/>
  <c r="CY122" i="24"/>
  <c r="DG122" i="24"/>
  <c r="CZ122" i="24"/>
  <c r="DH122" i="24"/>
  <c r="DI122" i="24"/>
  <c r="BP123" i="24"/>
  <c r="BQ123" i="24"/>
  <c r="BR123" i="24"/>
  <c r="BS123" i="24"/>
  <c r="BT123" i="24"/>
  <c r="BU123" i="24"/>
  <c r="BV123" i="24"/>
  <c r="BP227" i="24"/>
  <c r="G124" i="24"/>
  <c r="F68" i="13"/>
  <c r="BX123" i="24"/>
  <c r="BY123" i="24"/>
  <c r="BZ123" i="24"/>
  <c r="CA123" i="24"/>
  <c r="CB123" i="24"/>
  <c r="CC123" i="24"/>
  <c r="CD123" i="24"/>
  <c r="CE123" i="24"/>
  <c r="CF123" i="24"/>
  <c r="CG123" i="24"/>
  <c r="CH123" i="24"/>
  <c r="CI123" i="24"/>
  <c r="CJ123" i="24"/>
  <c r="CK123" i="24"/>
  <c r="CL123" i="24"/>
  <c r="CM123" i="24"/>
  <c r="CN123" i="24"/>
  <c r="CO123" i="24"/>
  <c r="CP123" i="24"/>
  <c r="CQ123" i="24"/>
  <c r="CR123" i="24"/>
  <c r="CU123" i="24"/>
  <c r="DC123" i="24"/>
  <c r="CV123" i="24"/>
  <c r="DD123" i="24"/>
  <c r="CW123" i="24"/>
  <c r="DE123" i="24"/>
  <c r="CX123" i="24"/>
  <c r="DF123" i="24"/>
  <c r="CY123" i="24"/>
  <c r="DG123" i="24"/>
  <c r="CZ123" i="24"/>
  <c r="DH123" i="24"/>
  <c r="DI123" i="24"/>
  <c r="BP124" i="24"/>
  <c r="BQ124" i="24"/>
  <c r="BR124" i="24"/>
  <c r="BS124" i="24"/>
  <c r="BT124" i="24"/>
  <c r="BU124" i="24"/>
  <c r="BV124" i="24"/>
  <c r="BP228" i="24"/>
  <c r="G125" i="24"/>
  <c r="F69" i="13"/>
  <c r="BX124" i="24"/>
  <c r="BY124" i="24"/>
  <c r="BZ124" i="24"/>
  <c r="CA124" i="24"/>
  <c r="CB124" i="24"/>
  <c r="CC124" i="24"/>
  <c r="CD124" i="24"/>
  <c r="CE124" i="24"/>
  <c r="CF124" i="24"/>
  <c r="CG124" i="24"/>
  <c r="CH124" i="24"/>
  <c r="CI124" i="24"/>
  <c r="CJ124" i="24"/>
  <c r="CK124" i="24"/>
  <c r="CL124" i="24"/>
  <c r="CM124" i="24"/>
  <c r="CN124" i="24"/>
  <c r="CO124" i="24"/>
  <c r="CP124" i="24"/>
  <c r="CQ124" i="24"/>
  <c r="CR124" i="24"/>
  <c r="CU124" i="24"/>
  <c r="DC124" i="24"/>
  <c r="CV124" i="24"/>
  <c r="DD124" i="24"/>
  <c r="CW124" i="24"/>
  <c r="DE124" i="24"/>
  <c r="CX124" i="24"/>
  <c r="DF124" i="24"/>
  <c r="CY124" i="24"/>
  <c r="DG124" i="24"/>
  <c r="CZ124" i="24"/>
  <c r="DH124" i="24"/>
  <c r="DI124" i="24"/>
  <c r="BP125" i="24"/>
  <c r="BQ125" i="24"/>
  <c r="BR125" i="24"/>
  <c r="BS125" i="24"/>
  <c r="BT125" i="24"/>
  <c r="BU125" i="24"/>
  <c r="BV125" i="24"/>
  <c r="BP229" i="24"/>
  <c r="G126" i="24"/>
  <c r="F70" i="13"/>
  <c r="BX125" i="24"/>
  <c r="BY125" i="24"/>
  <c r="BZ125" i="24"/>
  <c r="CA125" i="24"/>
  <c r="CB125" i="24"/>
  <c r="CC125" i="24"/>
  <c r="CD125" i="24"/>
  <c r="CE125" i="24"/>
  <c r="CF125" i="24"/>
  <c r="CG125" i="24"/>
  <c r="CH125" i="24"/>
  <c r="CI125" i="24"/>
  <c r="CJ125" i="24"/>
  <c r="CK125" i="24"/>
  <c r="CL125" i="24"/>
  <c r="CM125" i="24"/>
  <c r="CN125" i="24"/>
  <c r="CO125" i="24"/>
  <c r="CP125" i="24"/>
  <c r="CQ125" i="24"/>
  <c r="CR125" i="24"/>
  <c r="CU125" i="24"/>
  <c r="DC125" i="24"/>
  <c r="CV125" i="24"/>
  <c r="DD125" i="24"/>
  <c r="CW125" i="24"/>
  <c r="DE125" i="24"/>
  <c r="CX125" i="24"/>
  <c r="DF125" i="24"/>
  <c r="CY125" i="24"/>
  <c r="DG125" i="24"/>
  <c r="CZ125" i="24"/>
  <c r="DH125" i="24"/>
  <c r="DI125" i="24"/>
  <c r="BP126" i="24"/>
  <c r="BQ126" i="24"/>
  <c r="BR126" i="24"/>
  <c r="BS126" i="24"/>
  <c r="BT126" i="24"/>
  <c r="BU126" i="24"/>
  <c r="BV126" i="24"/>
  <c r="BP230" i="24"/>
  <c r="G127" i="24"/>
  <c r="F71" i="13"/>
  <c r="BX126" i="24"/>
  <c r="BY126" i="24"/>
  <c r="BZ126" i="24"/>
  <c r="CA126" i="24"/>
  <c r="CB126" i="24"/>
  <c r="CC126" i="24"/>
  <c r="CD126" i="24"/>
  <c r="CE126" i="24"/>
  <c r="CF126" i="24"/>
  <c r="CG126" i="24"/>
  <c r="CH126" i="24"/>
  <c r="CI126" i="24"/>
  <c r="CJ126" i="24"/>
  <c r="CK126" i="24"/>
  <c r="CL126" i="24"/>
  <c r="CM126" i="24"/>
  <c r="CN126" i="24"/>
  <c r="CO126" i="24"/>
  <c r="CP126" i="24"/>
  <c r="CQ126" i="24"/>
  <c r="CR126" i="24"/>
  <c r="CU126" i="24"/>
  <c r="DC126" i="24"/>
  <c r="CV126" i="24"/>
  <c r="DD126" i="24"/>
  <c r="CW126" i="24"/>
  <c r="DE126" i="24"/>
  <c r="CX126" i="24"/>
  <c r="DF126" i="24"/>
  <c r="CY126" i="24"/>
  <c r="DG126" i="24"/>
  <c r="CZ126" i="24"/>
  <c r="DH126" i="24"/>
  <c r="DI126" i="24"/>
  <c r="BP127" i="24"/>
  <c r="BQ127" i="24"/>
  <c r="BR127" i="24"/>
  <c r="BS127" i="24"/>
  <c r="BT127" i="24"/>
  <c r="BU127" i="24"/>
  <c r="BV127" i="24"/>
  <c r="BP231" i="24"/>
  <c r="G128" i="24"/>
  <c r="F72" i="13"/>
  <c r="BX127" i="24"/>
  <c r="BY127" i="24"/>
  <c r="BZ127" i="24"/>
  <c r="CA127" i="24"/>
  <c r="CB127" i="24"/>
  <c r="CC127" i="24"/>
  <c r="CD127" i="24"/>
  <c r="CE127" i="24"/>
  <c r="CF127" i="24"/>
  <c r="CG127" i="24"/>
  <c r="CH127" i="24"/>
  <c r="CI127" i="24"/>
  <c r="CJ127" i="24"/>
  <c r="CK127" i="24"/>
  <c r="CL127" i="24"/>
  <c r="CM127" i="24"/>
  <c r="CN127" i="24"/>
  <c r="CO127" i="24"/>
  <c r="CP127" i="24"/>
  <c r="CQ127" i="24"/>
  <c r="CR127" i="24"/>
  <c r="CU127" i="24"/>
  <c r="DC127" i="24"/>
  <c r="CV127" i="24"/>
  <c r="DD127" i="24"/>
  <c r="CW127" i="24"/>
  <c r="DE127" i="24"/>
  <c r="CX127" i="24"/>
  <c r="DF127" i="24"/>
  <c r="CY127" i="24"/>
  <c r="DG127" i="24"/>
  <c r="CZ127" i="24"/>
  <c r="DH127" i="24"/>
  <c r="DI127" i="24"/>
  <c r="BP128" i="24"/>
  <c r="BQ128" i="24"/>
  <c r="BR128" i="24"/>
  <c r="BS128" i="24"/>
  <c r="BT128" i="24"/>
  <c r="BU128" i="24"/>
  <c r="BV128" i="24"/>
  <c r="BP232" i="24"/>
  <c r="G129" i="24"/>
  <c r="F73" i="13"/>
  <c r="BX128" i="24"/>
  <c r="BY128" i="24"/>
  <c r="BZ128" i="24"/>
  <c r="CA128" i="24"/>
  <c r="CB128" i="24"/>
  <c r="CC128" i="24"/>
  <c r="CD128" i="24"/>
  <c r="CE128" i="24"/>
  <c r="CF128" i="24"/>
  <c r="CG128" i="24"/>
  <c r="CH128" i="24"/>
  <c r="CI128" i="24"/>
  <c r="CJ128" i="24"/>
  <c r="CK128" i="24"/>
  <c r="CL128" i="24"/>
  <c r="CM128" i="24"/>
  <c r="CN128" i="24"/>
  <c r="CO128" i="24"/>
  <c r="CP128" i="24"/>
  <c r="CQ128" i="24"/>
  <c r="CR128" i="24"/>
  <c r="CU128" i="24"/>
  <c r="DC128" i="24"/>
  <c r="CV128" i="24"/>
  <c r="DD128" i="24"/>
  <c r="CW128" i="24"/>
  <c r="DE128" i="24"/>
  <c r="CX128" i="24"/>
  <c r="DF128" i="24"/>
  <c r="CY128" i="24"/>
  <c r="DG128" i="24"/>
  <c r="CZ128" i="24"/>
  <c r="DH128" i="24"/>
  <c r="DI128" i="24"/>
  <c r="BP129" i="24"/>
  <c r="BQ129" i="24"/>
  <c r="BR129" i="24"/>
  <c r="BS129" i="24"/>
  <c r="BT129" i="24"/>
  <c r="BU129" i="24"/>
  <c r="BV129" i="24"/>
  <c r="BP233" i="24"/>
  <c r="G130" i="24"/>
  <c r="F74" i="13"/>
  <c r="BX129" i="24"/>
  <c r="BY129" i="24"/>
  <c r="BZ129" i="24"/>
  <c r="CA129" i="24"/>
  <c r="CB129" i="24"/>
  <c r="CC129" i="24"/>
  <c r="CD129" i="24"/>
  <c r="CE129" i="24"/>
  <c r="CF129" i="24"/>
  <c r="CG129" i="24"/>
  <c r="CH129" i="24"/>
  <c r="CI129" i="24"/>
  <c r="CJ129" i="24"/>
  <c r="CK129" i="24"/>
  <c r="CL129" i="24"/>
  <c r="CM129" i="24"/>
  <c r="CN129" i="24"/>
  <c r="CO129" i="24"/>
  <c r="CP129" i="24"/>
  <c r="CQ129" i="24"/>
  <c r="CR129" i="24"/>
  <c r="CU129" i="24"/>
  <c r="DC129" i="24"/>
  <c r="CV129" i="24"/>
  <c r="DD129" i="24"/>
  <c r="CW129" i="24"/>
  <c r="DE129" i="24"/>
  <c r="CX129" i="24"/>
  <c r="DF129" i="24"/>
  <c r="CY129" i="24"/>
  <c r="DG129" i="24"/>
  <c r="CZ129" i="24"/>
  <c r="DH129" i="24"/>
  <c r="DI129" i="24"/>
  <c r="BP130" i="24"/>
  <c r="BQ130" i="24"/>
  <c r="BR130" i="24"/>
  <c r="BS130" i="24"/>
  <c r="BT130" i="24"/>
  <c r="BU130" i="24"/>
  <c r="BV130" i="24"/>
  <c r="BP234" i="24"/>
  <c r="G131" i="24"/>
  <c r="F75" i="13"/>
  <c r="BX130" i="24"/>
  <c r="BY130" i="24"/>
  <c r="BZ130" i="24"/>
  <c r="CA130" i="24"/>
  <c r="CB130" i="24"/>
  <c r="CC130" i="24"/>
  <c r="CD130" i="24"/>
  <c r="CE130" i="24"/>
  <c r="CF130" i="24"/>
  <c r="CG130" i="24"/>
  <c r="CH130" i="24"/>
  <c r="CI130" i="24"/>
  <c r="CJ130" i="24"/>
  <c r="CK130" i="24"/>
  <c r="CL130" i="24"/>
  <c r="CM130" i="24"/>
  <c r="CN130" i="24"/>
  <c r="CO130" i="24"/>
  <c r="CP130" i="24"/>
  <c r="CQ130" i="24"/>
  <c r="CR130" i="24"/>
  <c r="CU130" i="24"/>
  <c r="DC130" i="24"/>
  <c r="CV130" i="24"/>
  <c r="DD130" i="24"/>
  <c r="CW130" i="24"/>
  <c r="DE130" i="24"/>
  <c r="CX130" i="24"/>
  <c r="DF130" i="24"/>
  <c r="CY130" i="24"/>
  <c r="DG130" i="24"/>
  <c r="CZ130" i="24"/>
  <c r="DH130" i="24"/>
  <c r="DI130" i="24"/>
  <c r="BP131" i="24"/>
  <c r="BQ131" i="24"/>
  <c r="BR131" i="24"/>
  <c r="BS131" i="24"/>
  <c r="BT131" i="24"/>
  <c r="BU131" i="24"/>
  <c r="BV131" i="24"/>
  <c r="BP235" i="24"/>
  <c r="G132" i="24"/>
  <c r="F76" i="13"/>
  <c r="BX131" i="24"/>
  <c r="BY131" i="24"/>
  <c r="BZ131" i="24"/>
  <c r="CA131" i="24"/>
  <c r="CB131" i="24"/>
  <c r="CC131" i="24"/>
  <c r="CD131" i="24"/>
  <c r="CE131" i="24"/>
  <c r="CF131" i="24"/>
  <c r="CG131" i="24"/>
  <c r="CH131" i="24"/>
  <c r="CI131" i="24"/>
  <c r="CJ131" i="24"/>
  <c r="CK131" i="24"/>
  <c r="CL131" i="24"/>
  <c r="CM131" i="24"/>
  <c r="CN131" i="24"/>
  <c r="CO131" i="24"/>
  <c r="CP131" i="24"/>
  <c r="CQ131" i="24"/>
  <c r="CR131" i="24"/>
  <c r="CU131" i="24"/>
  <c r="DC131" i="24"/>
  <c r="CV131" i="24"/>
  <c r="DD131" i="24"/>
  <c r="CW131" i="24"/>
  <c r="DE131" i="24"/>
  <c r="CX131" i="24"/>
  <c r="DF131" i="24"/>
  <c r="CY131" i="24"/>
  <c r="DG131" i="24"/>
  <c r="CZ131" i="24"/>
  <c r="DH131" i="24"/>
  <c r="DI131" i="24"/>
  <c r="BP132" i="24"/>
  <c r="BQ132" i="24"/>
  <c r="BR132" i="24"/>
  <c r="BS132" i="24"/>
  <c r="BT132" i="24"/>
  <c r="BU132" i="24"/>
  <c r="BV132" i="24"/>
  <c r="BP236" i="24"/>
  <c r="G133" i="24"/>
  <c r="F77" i="13"/>
  <c r="BX132" i="24"/>
  <c r="BY132" i="24"/>
  <c r="BZ132" i="24"/>
  <c r="CA132" i="24"/>
  <c r="CB132" i="24"/>
  <c r="CC132" i="24"/>
  <c r="CD132" i="24"/>
  <c r="CE132" i="24"/>
  <c r="CF132" i="24"/>
  <c r="CG132" i="24"/>
  <c r="CH132" i="24"/>
  <c r="CI132" i="24"/>
  <c r="CJ132" i="24"/>
  <c r="CK132" i="24"/>
  <c r="CL132" i="24"/>
  <c r="CM132" i="24"/>
  <c r="CN132" i="24"/>
  <c r="CO132" i="24"/>
  <c r="CP132" i="24"/>
  <c r="CQ132" i="24"/>
  <c r="CR132" i="24"/>
  <c r="CU132" i="24"/>
  <c r="DC132" i="24"/>
  <c r="CV132" i="24"/>
  <c r="DD132" i="24"/>
  <c r="CW132" i="24"/>
  <c r="DE132" i="24"/>
  <c r="CX132" i="24"/>
  <c r="DF132" i="24"/>
  <c r="CY132" i="24"/>
  <c r="DG132" i="24"/>
  <c r="CZ132" i="24"/>
  <c r="DH132" i="24"/>
  <c r="DI132" i="24"/>
  <c r="BP133" i="24"/>
  <c r="BQ133" i="24"/>
  <c r="BR133" i="24"/>
  <c r="BS133" i="24"/>
  <c r="BT133" i="24"/>
  <c r="BU133" i="24"/>
  <c r="BV133" i="24"/>
  <c r="BP237" i="24"/>
  <c r="G134" i="24"/>
  <c r="F78" i="13"/>
  <c r="BX133" i="24"/>
  <c r="BY133" i="24"/>
  <c r="BZ133" i="24"/>
  <c r="CA133" i="24"/>
  <c r="CB133" i="24"/>
  <c r="CC133" i="24"/>
  <c r="CD133" i="24"/>
  <c r="CE133" i="24"/>
  <c r="CF133" i="24"/>
  <c r="CG133" i="24"/>
  <c r="CH133" i="24"/>
  <c r="CI133" i="24"/>
  <c r="CJ133" i="24"/>
  <c r="CK133" i="24"/>
  <c r="CL133" i="24"/>
  <c r="CM133" i="24"/>
  <c r="CN133" i="24"/>
  <c r="CO133" i="24"/>
  <c r="CP133" i="24"/>
  <c r="CQ133" i="24"/>
  <c r="CR133" i="24"/>
  <c r="CU133" i="24"/>
  <c r="DC133" i="24"/>
  <c r="CV133" i="24"/>
  <c r="DD133" i="24"/>
  <c r="CW133" i="24"/>
  <c r="DE133" i="24"/>
  <c r="CX133" i="24"/>
  <c r="DF133" i="24"/>
  <c r="CY133" i="24"/>
  <c r="DG133" i="24"/>
  <c r="CZ133" i="24"/>
  <c r="DH133" i="24"/>
  <c r="DI133" i="24"/>
  <c r="BP134" i="24"/>
  <c r="BQ134" i="24"/>
  <c r="BR134" i="24"/>
  <c r="BS134" i="24"/>
  <c r="BT134" i="24"/>
  <c r="BU134" i="24"/>
  <c r="BV134" i="24"/>
  <c r="BP238" i="24"/>
  <c r="G135" i="24"/>
  <c r="F79" i="13"/>
  <c r="BX134" i="24"/>
  <c r="BY134" i="24"/>
  <c r="BZ134" i="24"/>
  <c r="CA134" i="24"/>
  <c r="CB134" i="24"/>
  <c r="CC134" i="24"/>
  <c r="CD134" i="24"/>
  <c r="CE134" i="24"/>
  <c r="CF134" i="24"/>
  <c r="CG134" i="24"/>
  <c r="CH134" i="24"/>
  <c r="CI134" i="24"/>
  <c r="CJ134" i="24"/>
  <c r="CK134" i="24"/>
  <c r="CL134" i="24"/>
  <c r="CM134" i="24"/>
  <c r="CN134" i="24"/>
  <c r="CO134" i="24"/>
  <c r="CP134" i="24"/>
  <c r="CQ134" i="24"/>
  <c r="CR134" i="24"/>
  <c r="CU134" i="24"/>
  <c r="DC134" i="24"/>
  <c r="CV134" i="24"/>
  <c r="DD134" i="24"/>
  <c r="CW134" i="24"/>
  <c r="DE134" i="24"/>
  <c r="CX134" i="24"/>
  <c r="DF134" i="24"/>
  <c r="CY134" i="24"/>
  <c r="DG134" i="24"/>
  <c r="CZ134" i="24"/>
  <c r="DH134" i="24"/>
  <c r="DI134" i="24"/>
  <c r="BP135" i="24"/>
  <c r="BQ135" i="24"/>
  <c r="BR135" i="24"/>
  <c r="BS135" i="24"/>
  <c r="BT135" i="24"/>
  <c r="BU135" i="24"/>
  <c r="BV135" i="24"/>
  <c r="BP239" i="24"/>
  <c r="G136" i="24"/>
  <c r="F80" i="13"/>
  <c r="BX135" i="24"/>
  <c r="BY135" i="24"/>
  <c r="BZ135" i="24"/>
  <c r="CA135" i="24"/>
  <c r="CB135" i="24"/>
  <c r="CC135" i="24"/>
  <c r="CD135" i="24"/>
  <c r="CE135" i="24"/>
  <c r="CF135" i="24"/>
  <c r="CG135" i="24"/>
  <c r="CH135" i="24"/>
  <c r="CI135" i="24"/>
  <c r="CJ135" i="24"/>
  <c r="CK135" i="24"/>
  <c r="CL135" i="24"/>
  <c r="CM135" i="24"/>
  <c r="CN135" i="24"/>
  <c r="CO135" i="24"/>
  <c r="CP135" i="24"/>
  <c r="CQ135" i="24"/>
  <c r="CR135" i="24"/>
  <c r="CU135" i="24"/>
  <c r="DC135" i="24"/>
  <c r="CV135" i="24"/>
  <c r="DD135" i="24"/>
  <c r="CW135" i="24"/>
  <c r="DE135" i="24"/>
  <c r="CX135" i="24"/>
  <c r="DF135" i="24"/>
  <c r="CY135" i="24"/>
  <c r="DG135" i="24"/>
  <c r="CZ135" i="24"/>
  <c r="DH135" i="24"/>
  <c r="DI135" i="24"/>
  <c r="BP136" i="24"/>
  <c r="BQ136" i="24"/>
  <c r="BR136" i="24"/>
  <c r="BS136" i="24"/>
  <c r="BT136" i="24"/>
  <c r="BU136" i="24"/>
  <c r="BV136" i="24"/>
  <c r="BP240" i="24"/>
  <c r="G137" i="24"/>
  <c r="F81" i="13"/>
  <c r="BX136" i="24"/>
  <c r="BY136" i="24"/>
  <c r="BZ136" i="24"/>
  <c r="CA136" i="24"/>
  <c r="CB136" i="24"/>
  <c r="CC136" i="24"/>
  <c r="CD136" i="24"/>
  <c r="CE136" i="24"/>
  <c r="CF136" i="24"/>
  <c r="CG136" i="24"/>
  <c r="CH136" i="24"/>
  <c r="CI136" i="24"/>
  <c r="CJ136" i="24"/>
  <c r="CK136" i="24"/>
  <c r="CL136" i="24"/>
  <c r="CM136" i="24"/>
  <c r="CN136" i="24"/>
  <c r="CO136" i="24"/>
  <c r="CP136" i="24"/>
  <c r="CQ136" i="24"/>
  <c r="CR136" i="24"/>
  <c r="CU136" i="24"/>
  <c r="DC136" i="24"/>
  <c r="CV136" i="24"/>
  <c r="DD136" i="24"/>
  <c r="CW136" i="24"/>
  <c r="DE136" i="24"/>
  <c r="CX136" i="24"/>
  <c r="DF136" i="24"/>
  <c r="CY136" i="24"/>
  <c r="DG136" i="24"/>
  <c r="CZ136" i="24"/>
  <c r="DH136" i="24"/>
  <c r="DI136" i="24"/>
  <c r="BP137" i="24"/>
  <c r="BQ137" i="24"/>
  <c r="BR137" i="24"/>
  <c r="BS137" i="24"/>
  <c r="BT137" i="24"/>
  <c r="BU137" i="24"/>
  <c r="BV137" i="24"/>
  <c r="BP241" i="24"/>
  <c r="G138" i="24"/>
  <c r="F82" i="13"/>
  <c r="BX137" i="24"/>
  <c r="BY137" i="24"/>
  <c r="BZ137" i="24"/>
  <c r="CA137" i="24"/>
  <c r="CB137" i="24"/>
  <c r="CC137" i="24"/>
  <c r="CD137" i="24"/>
  <c r="CE137" i="24"/>
  <c r="CF137" i="24"/>
  <c r="CG137" i="24"/>
  <c r="CH137" i="24"/>
  <c r="CI137" i="24"/>
  <c r="CJ137" i="24"/>
  <c r="CK137" i="24"/>
  <c r="CL137" i="24"/>
  <c r="CM137" i="24"/>
  <c r="CN137" i="24"/>
  <c r="CO137" i="24"/>
  <c r="CP137" i="24"/>
  <c r="CQ137" i="24"/>
  <c r="CR137" i="24"/>
  <c r="CU137" i="24"/>
  <c r="DC137" i="24"/>
  <c r="CV137" i="24"/>
  <c r="DD137" i="24"/>
  <c r="CW137" i="24"/>
  <c r="DE137" i="24"/>
  <c r="CX137" i="24"/>
  <c r="DF137" i="24"/>
  <c r="CY137" i="24"/>
  <c r="DG137" i="24"/>
  <c r="CZ137" i="24"/>
  <c r="DH137" i="24"/>
  <c r="DI137" i="24"/>
  <c r="BP138" i="24"/>
  <c r="BQ138" i="24"/>
  <c r="BR138" i="24"/>
  <c r="BS138" i="24"/>
  <c r="BT138" i="24"/>
  <c r="BU138" i="24"/>
  <c r="BV138" i="24"/>
  <c r="BP242" i="24"/>
  <c r="G139" i="24"/>
  <c r="F83" i="13"/>
  <c r="BX138" i="24"/>
  <c r="BY138" i="24"/>
  <c r="BZ138" i="24"/>
  <c r="CA138" i="24"/>
  <c r="CB138" i="24"/>
  <c r="CC138" i="24"/>
  <c r="CD138" i="24"/>
  <c r="CE138" i="24"/>
  <c r="CF138" i="24"/>
  <c r="CG138" i="24"/>
  <c r="CH138" i="24"/>
  <c r="CI138" i="24"/>
  <c r="CJ138" i="24"/>
  <c r="CK138" i="24"/>
  <c r="CL138" i="24"/>
  <c r="CM138" i="24"/>
  <c r="CN138" i="24"/>
  <c r="CO138" i="24"/>
  <c r="CP138" i="24"/>
  <c r="CQ138" i="24"/>
  <c r="CR138" i="24"/>
  <c r="CU138" i="24"/>
  <c r="DC138" i="24"/>
  <c r="CV138" i="24"/>
  <c r="DD138" i="24"/>
  <c r="CW138" i="24"/>
  <c r="DE138" i="24"/>
  <c r="CX138" i="24"/>
  <c r="DF138" i="24"/>
  <c r="CY138" i="24"/>
  <c r="DG138" i="24"/>
  <c r="CZ138" i="24"/>
  <c r="DH138" i="24"/>
  <c r="DI138" i="24"/>
  <c r="BP139" i="24"/>
  <c r="BQ139" i="24"/>
  <c r="BR139" i="24"/>
  <c r="BS139" i="24"/>
  <c r="BT139" i="24"/>
  <c r="BU139" i="24"/>
  <c r="BV139" i="24"/>
  <c r="BP243" i="24"/>
  <c r="G140" i="24"/>
  <c r="F84" i="13"/>
  <c r="BX139" i="24"/>
  <c r="BY139" i="24"/>
  <c r="BZ139" i="24"/>
  <c r="CA139" i="24"/>
  <c r="CB139" i="24"/>
  <c r="CC139" i="24"/>
  <c r="CD139" i="24"/>
  <c r="CE139" i="24"/>
  <c r="CF139" i="24"/>
  <c r="CG139" i="24"/>
  <c r="CH139" i="24"/>
  <c r="CI139" i="24"/>
  <c r="CJ139" i="24"/>
  <c r="CK139" i="24"/>
  <c r="CL139" i="24"/>
  <c r="CM139" i="24"/>
  <c r="CN139" i="24"/>
  <c r="CO139" i="24"/>
  <c r="CP139" i="24"/>
  <c r="CQ139" i="24"/>
  <c r="CR139" i="24"/>
  <c r="CU139" i="24"/>
  <c r="DC139" i="24"/>
  <c r="CV139" i="24"/>
  <c r="DD139" i="24"/>
  <c r="CW139" i="24"/>
  <c r="DE139" i="24"/>
  <c r="CX139" i="24"/>
  <c r="DF139" i="24"/>
  <c r="CY139" i="24"/>
  <c r="DG139" i="24"/>
  <c r="CZ139" i="24"/>
  <c r="DH139" i="24"/>
  <c r="DI139" i="24"/>
  <c r="BP140" i="24"/>
  <c r="BQ140" i="24"/>
  <c r="BR140" i="24"/>
  <c r="BS140" i="24"/>
  <c r="BT140" i="24"/>
  <c r="BU140" i="24"/>
  <c r="BV140" i="24"/>
  <c r="BP244" i="24"/>
  <c r="G141" i="24"/>
  <c r="F85" i="13"/>
  <c r="BX140" i="24"/>
  <c r="BY140" i="24"/>
  <c r="BZ140" i="24"/>
  <c r="CA140" i="24"/>
  <c r="CB140" i="24"/>
  <c r="CC140" i="24"/>
  <c r="CD140" i="24"/>
  <c r="CE140" i="24"/>
  <c r="CF140" i="24"/>
  <c r="CG140" i="24"/>
  <c r="CH140" i="24"/>
  <c r="CI140" i="24"/>
  <c r="CJ140" i="24"/>
  <c r="CK140" i="24"/>
  <c r="CL140" i="24"/>
  <c r="CM140" i="24"/>
  <c r="CN140" i="24"/>
  <c r="CO140" i="24"/>
  <c r="CP140" i="24"/>
  <c r="CQ140" i="24"/>
  <c r="CR140" i="24"/>
  <c r="CU140" i="24"/>
  <c r="DC140" i="24"/>
  <c r="CV140" i="24"/>
  <c r="DD140" i="24"/>
  <c r="CW140" i="24"/>
  <c r="DE140" i="24"/>
  <c r="CX140" i="24"/>
  <c r="DF140" i="24"/>
  <c r="CY140" i="24"/>
  <c r="DG140" i="24"/>
  <c r="CZ140" i="24"/>
  <c r="DH140" i="24"/>
  <c r="DI140" i="24"/>
  <c r="BP141" i="24"/>
  <c r="BQ141" i="24"/>
  <c r="BR141" i="24"/>
  <c r="BS141" i="24"/>
  <c r="BT141" i="24"/>
  <c r="BU141" i="24"/>
  <c r="BV141" i="24"/>
  <c r="BP245" i="24"/>
  <c r="G142" i="24"/>
  <c r="F86" i="13"/>
  <c r="BX141" i="24"/>
  <c r="BY141" i="24"/>
  <c r="BZ141" i="24"/>
  <c r="CA141" i="24"/>
  <c r="CB141" i="24"/>
  <c r="CC141" i="24"/>
  <c r="CD141" i="24"/>
  <c r="CE141" i="24"/>
  <c r="CF141" i="24"/>
  <c r="CG141" i="24"/>
  <c r="CH141" i="24"/>
  <c r="CI141" i="24"/>
  <c r="CJ141" i="24"/>
  <c r="CK141" i="24"/>
  <c r="CL141" i="24"/>
  <c r="CM141" i="24"/>
  <c r="CN141" i="24"/>
  <c r="CO141" i="24"/>
  <c r="CP141" i="24"/>
  <c r="CQ141" i="24"/>
  <c r="CR141" i="24"/>
  <c r="CU141" i="24"/>
  <c r="DC141" i="24"/>
  <c r="CV141" i="24"/>
  <c r="DD141" i="24"/>
  <c r="CW141" i="24"/>
  <c r="DE141" i="24"/>
  <c r="CX141" i="24"/>
  <c r="DF141" i="24"/>
  <c r="CY141" i="24"/>
  <c r="DG141" i="24"/>
  <c r="CZ141" i="24"/>
  <c r="DH141" i="24"/>
  <c r="DI141" i="24"/>
  <c r="BP142" i="24"/>
  <c r="BQ142" i="24"/>
  <c r="BR142" i="24"/>
  <c r="BS142" i="24"/>
  <c r="BT142" i="24"/>
  <c r="BU142" i="24"/>
  <c r="BV142" i="24"/>
  <c r="BP246" i="24"/>
  <c r="G143" i="24"/>
  <c r="F87" i="13"/>
  <c r="BX142" i="24"/>
  <c r="BY142" i="24"/>
  <c r="BZ142" i="24"/>
  <c r="CA142" i="24"/>
  <c r="CB142" i="24"/>
  <c r="CC142" i="24"/>
  <c r="CD142" i="24"/>
  <c r="CE142" i="24"/>
  <c r="CF142" i="24"/>
  <c r="CG142" i="24"/>
  <c r="CH142" i="24"/>
  <c r="CI142" i="24"/>
  <c r="CJ142" i="24"/>
  <c r="CK142" i="24"/>
  <c r="CL142" i="24"/>
  <c r="CM142" i="24"/>
  <c r="CN142" i="24"/>
  <c r="CO142" i="24"/>
  <c r="CP142" i="24"/>
  <c r="CQ142" i="24"/>
  <c r="CR142" i="24"/>
  <c r="CU142" i="24"/>
  <c r="DC142" i="24"/>
  <c r="CV142" i="24"/>
  <c r="DD142" i="24"/>
  <c r="CW142" i="24"/>
  <c r="DE142" i="24"/>
  <c r="CX142" i="24"/>
  <c r="DF142" i="24"/>
  <c r="CY142" i="24"/>
  <c r="DG142" i="24"/>
  <c r="CZ142" i="24"/>
  <c r="DH142" i="24"/>
  <c r="DI142" i="24"/>
  <c r="BP143" i="24"/>
  <c r="BQ143" i="24"/>
  <c r="BR143" i="24"/>
  <c r="BS143" i="24"/>
  <c r="BT143" i="24"/>
  <c r="BU143" i="24"/>
  <c r="BV143" i="24"/>
  <c r="BP247" i="24"/>
  <c r="G144" i="24"/>
  <c r="F88" i="13"/>
  <c r="BX143" i="24"/>
  <c r="BY143" i="24"/>
  <c r="BZ143" i="24"/>
  <c r="CA143" i="24"/>
  <c r="CB143" i="24"/>
  <c r="CC143" i="24"/>
  <c r="CD143" i="24"/>
  <c r="CE143" i="24"/>
  <c r="CF143" i="24"/>
  <c r="CG143" i="24"/>
  <c r="CH143" i="24"/>
  <c r="CI143" i="24"/>
  <c r="CJ143" i="24"/>
  <c r="CK143" i="24"/>
  <c r="CL143" i="24"/>
  <c r="CM143" i="24"/>
  <c r="CN143" i="24"/>
  <c r="CO143" i="24"/>
  <c r="CP143" i="24"/>
  <c r="CQ143" i="24"/>
  <c r="CR143" i="24"/>
  <c r="CU143" i="24"/>
  <c r="DC143" i="24"/>
  <c r="CV143" i="24"/>
  <c r="DD143" i="24"/>
  <c r="CW143" i="24"/>
  <c r="DE143" i="24"/>
  <c r="CX143" i="24"/>
  <c r="DF143" i="24"/>
  <c r="CY143" i="24"/>
  <c r="DG143" i="24"/>
  <c r="CZ143" i="24"/>
  <c r="DH143" i="24"/>
  <c r="DI143" i="24"/>
  <c r="BP144" i="24"/>
  <c r="BQ144" i="24"/>
  <c r="BR144" i="24"/>
  <c r="BS144" i="24"/>
  <c r="BT144" i="24"/>
  <c r="BU144" i="24"/>
  <c r="BV144" i="24"/>
  <c r="BP248" i="24"/>
  <c r="G145" i="24"/>
  <c r="F89" i="13"/>
  <c r="BX144" i="24"/>
  <c r="BY144" i="24"/>
  <c r="BZ144" i="24"/>
  <c r="CA144" i="24"/>
  <c r="CB144" i="24"/>
  <c r="CC144" i="24"/>
  <c r="CD144" i="24"/>
  <c r="CE144" i="24"/>
  <c r="CF144" i="24"/>
  <c r="CG144" i="24"/>
  <c r="CH144" i="24"/>
  <c r="CI144" i="24"/>
  <c r="CJ144" i="24"/>
  <c r="CK144" i="24"/>
  <c r="CL144" i="24"/>
  <c r="CM144" i="24"/>
  <c r="CN144" i="24"/>
  <c r="CO144" i="24"/>
  <c r="CP144" i="24"/>
  <c r="CQ144" i="24"/>
  <c r="CR144" i="24"/>
  <c r="CU144" i="24"/>
  <c r="DC144" i="24"/>
  <c r="CV144" i="24"/>
  <c r="DD144" i="24"/>
  <c r="CW144" i="24"/>
  <c r="DE144" i="24"/>
  <c r="CX144" i="24"/>
  <c r="DF144" i="24"/>
  <c r="CY144" i="24"/>
  <c r="DG144" i="24"/>
  <c r="CZ144" i="24"/>
  <c r="DH144" i="24"/>
  <c r="DI144" i="24"/>
  <c r="BP145" i="24"/>
  <c r="BQ145" i="24"/>
  <c r="BR145" i="24"/>
  <c r="BS145" i="24"/>
  <c r="BT145" i="24"/>
  <c r="BU145" i="24"/>
  <c r="BV145" i="24"/>
  <c r="BP249" i="24"/>
  <c r="G146" i="24"/>
  <c r="F90" i="13"/>
  <c r="BX145" i="24"/>
  <c r="BY145" i="24"/>
  <c r="BZ145" i="24"/>
  <c r="CA145" i="24"/>
  <c r="CB145" i="24"/>
  <c r="CC145" i="24"/>
  <c r="CD145" i="24"/>
  <c r="CE145" i="24"/>
  <c r="CF145" i="24"/>
  <c r="CG145" i="24"/>
  <c r="CH145" i="24"/>
  <c r="CI145" i="24"/>
  <c r="CJ145" i="24"/>
  <c r="CK145" i="24"/>
  <c r="CL145" i="24"/>
  <c r="CM145" i="24"/>
  <c r="CN145" i="24"/>
  <c r="CO145" i="24"/>
  <c r="CP145" i="24"/>
  <c r="CQ145" i="24"/>
  <c r="CR145" i="24"/>
  <c r="CU145" i="24"/>
  <c r="DC145" i="24"/>
  <c r="CV145" i="24"/>
  <c r="DD145" i="24"/>
  <c r="CW145" i="24"/>
  <c r="DE145" i="24"/>
  <c r="CX145" i="24"/>
  <c r="DF145" i="24"/>
  <c r="CY145" i="24"/>
  <c r="DG145" i="24"/>
  <c r="CZ145" i="24"/>
  <c r="DH145" i="24"/>
  <c r="DI145" i="24"/>
  <c r="BP146" i="24"/>
  <c r="BQ146" i="24"/>
  <c r="BR146" i="24"/>
  <c r="BS146" i="24"/>
  <c r="BT146" i="24"/>
  <c r="BU146" i="24"/>
  <c r="BV146" i="24"/>
  <c r="BP250" i="24"/>
  <c r="G147" i="24"/>
  <c r="F91" i="13"/>
  <c r="BX146" i="24"/>
  <c r="BY146" i="24"/>
  <c r="BZ146" i="24"/>
  <c r="CA146" i="24"/>
  <c r="CB146" i="24"/>
  <c r="CC146" i="24"/>
  <c r="CD146" i="24"/>
  <c r="CE146" i="24"/>
  <c r="CF146" i="24"/>
  <c r="CG146" i="24"/>
  <c r="CH146" i="24"/>
  <c r="CI146" i="24"/>
  <c r="CJ146" i="24"/>
  <c r="CK146" i="24"/>
  <c r="CL146" i="24"/>
  <c r="CM146" i="24"/>
  <c r="CN146" i="24"/>
  <c r="CO146" i="24"/>
  <c r="CP146" i="24"/>
  <c r="CQ146" i="24"/>
  <c r="CR146" i="24"/>
  <c r="CU146" i="24"/>
  <c r="DC146" i="24"/>
  <c r="CV146" i="24"/>
  <c r="DD146" i="24"/>
  <c r="CW146" i="24"/>
  <c r="DE146" i="24"/>
  <c r="CX146" i="24"/>
  <c r="DF146" i="24"/>
  <c r="CY146" i="24"/>
  <c r="DG146" i="24"/>
  <c r="CZ146" i="24"/>
  <c r="DH146" i="24"/>
  <c r="DI146" i="24"/>
  <c r="BP147" i="24"/>
  <c r="BQ147" i="24"/>
  <c r="BR147" i="24"/>
  <c r="BS147" i="24"/>
  <c r="BT147" i="24"/>
  <c r="BU147" i="24"/>
  <c r="BV147" i="24"/>
  <c r="BP251" i="24"/>
  <c r="G148" i="24"/>
  <c r="F92" i="13"/>
  <c r="BX147" i="24"/>
  <c r="BY147" i="24"/>
  <c r="BZ147" i="24"/>
  <c r="CA147" i="24"/>
  <c r="CB147" i="24"/>
  <c r="CC147" i="24"/>
  <c r="CD147" i="24"/>
  <c r="CE147" i="24"/>
  <c r="CF147" i="24"/>
  <c r="CG147" i="24"/>
  <c r="CH147" i="24"/>
  <c r="CI147" i="24"/>
  <c r="CJ147" i="24"/>
  <c r="CK147" i="24"/>
  <c r="CL147" i="24"/>
  <c r="CM147" i="24"/>
  <c r="CN147" i="24"/>
  <c r="CO147" i="24"/>
  <c r="CP147" i="24"/>
  <c r="CQ147" i="24"/>
  <c r="CR147" i="24"/>
  <c r="CU147" i="24"/>
  <c r="DC147" i="24"/>
  <c r="CV147" i="24"/>
  <c r="DD147" i="24"/>
  <c r="CW147" i="24"/>
  <c r="DE147" i="24"/>
  <c r="CX147" i="24"/>
  <c r="DF147" i="24"/>
  <c r="CY147" i="24"/>
  <c r="DG147" i="24"/>
  <c r="CZ147" i="24"/>
  <c r="DH147" i="24"/>
  <c r="DI147" i="24"/>
  <c r="BP148" i="24"/>
  <c r="BQ148" i="24"/>
  <c r="BR148" i="24"/>
  <c r="BS148" i="24"/>
  <c r="BT148" i="24"/>
  <c r="BU148" i="24"/>
  <c r="BV148" i="24"/>
  <c r="BP252" i="24"/>
  <c r="G149" i="24"/>
  <c r="F93" i="13"/>
  <c r="BX148" i="24"/>
  <c r="BY148" i="24"/>
  <c r="BZ148" i="24"/>
  <c r="CA148" i="24"/>
  <c r="CB148" i="24"/>
  <c r="CC148" i="24"/>
  <c r="CD148" i="24"/>
  <c r="CE148" i="24"/>
  <c r="CF148" i="24"/>
  <c r="CG148" i="24"/>
  <c r="CH148" i="24"/>
  <c r="CI148" i="24"/>
  <c r="CJ148" i="24"/>
  <c r="CK148" i="24"/>
  <c r="CL148" i="24"/>
  <c r="CM148" i="24"/>
  <c r="CN148" i="24"/>
  <c r="CO148" i="24"/>
  <c r="CP148" i="24"/>
  <c r="CQ148" i="24"/>
  <c r="CR148" i="24"/>
  <c r="CU148" i="24"/>
  <c r="DC148" i="24"/>
  <c r="CV148" i="24"/>
  <c r="DD148" i="24"/>
  <c r="CW148" i="24"/>
  <c r="DE148" i="24"/>
  <c r="CX148" i="24"/>
  <c r="DF148" i="24"/>
  <c r="CY148" i="24"/>
  <c r="DG148" i="24"/>
  <c r="CZ148" i="24"/>
  <c r="DH148" i="24"/>
  <c r="DI148" i="24"/>
  <c r="BP149" i="24"/>
  <c r="BQ149" i="24"/>
  <c r="BR149" i="24"/>
  <c r="BS149" i="24"/>
  <c r="BT149" i="24"/>
  <c r="BU149" i="24"/>
  <c r="BV149" i="24"/>
  <c r="BP253" i="24"/>
  <c r="G150" i="24"/>
  <c r="F94" i="13"/>
  <c r="BX149" i="24"/>
  <c r="BY149" i="24"/>
  <c r="BZ149" i="24"/>
  <c r="CA149" i="24"/>
  <c r="CB149" i="24"/>
  <c r="CC149" i="24"/>
  <c r="CD149" i="24"/>
  <c r="CE149" i="24"/>
  <c r="CF149" i="24"/>
  <c r="CG149" i="24"/>
  <c r="CH149" i="24"/>
  <c r="CI149" i="24"/>
  <c r="CJ149" i="24"/>
  <c r="CK149" i="24"/>
  <c r="CL149" i="24"/>
  <c r="CM149" i="24"/>
  <c r="CN149" i="24"/>
  <c r="CO149" i="24"/>
  <c r="CP149" i="24"/>
  <c r="CQ149" i="24"/>
  <c r="CR149" i="24"/>
  <c r="CU149" i="24"/>
  <c r="DC149" i="24"/>
  <c r="CV149" i="24"/>
  <c r="DD149" i="24"/>
  <c r="CW149" i="24"/>
  <c r="DE149" i="24"/>
  <c r="CX149" i="24"/>
  <c r="DF149" i="24"/>
  <c r="CY149" i="24"/>
  <c r="DG149" i="24"/>
  <c r="CZ149" i="24"/>
  <c r="DH149" i="24"/>
  <c r="DI149" i="24"/>
  <c r="BP150" i="24"/>
  <c r="BQ150" i="24"/>
  <c r="BR150" i="24"/>
  <c r="BS150" i="24"/>
  <c r="BT150" i="24"/>
  <c r="BU150" i="24"/>
  <c r="BV150" i="24"/>
  <c r="BP254" i="24"/>
  <c r="G151" i="24"/>
  <c r="F95" i="13"/>
  <c r="BX150" i="24"/>
  <c r="BY150" i="24"/>
  <c r="BZ150" i="24"/>
  <c r="CA150" i="24"/>
  <c r="CB150" i="24"/>
  <c r="CC150" i="24"/>
  <c r="CD150" i="24"/>
  <c r="CE150" i="24"/>
  <c r="CF150" i="24"/>
  <c r="CG150" i="24"/>
  <c r="CH150" i="24"/>
  <c r="CI150" i="24"/>
  <c r="CJ150" i="24"/>
  <c r="CK150" i="24"/>
  <c r="CL150" i="24"/>
  <c r="CM150" i="24"/>
  <c r="CN150" i="24"/>
  <c r="CO150" i="24"/>
  <c r="CP150" i="24"/>
  <c r="CQ150" i="24"/>
  <c r="CR150" i="24"/>
  <c r="CU150" i="24"/>
  <c r="DC150" i="24"/>
  <c r="CV150" i="24"/>
  <c r="DD150" i="24"/>
  <c r="CW150" i="24"/>
  <c r="DE150" i="24"/>
  <c r="CX150" i="24"/>
  <c r="DF150" i="24"/>
  <c r="CY150" i="24"/>
  <c r="DG150" i="24"/>
  <c r="CZ150" i="24"/>
  <c r="DH150" i="24"/>
  <c r="DI150" i="24"/>
  <c r="BP151" i="24"/>
  <c r="BQ151" i="24"/>
  <c r="BR151" i="24"/>
  <c r="BS151" i="24"/>
  <c r="BT151" i="24"/>
  <c r="BU151" i="24"/>
  <c r="BV151" i="24"/>
  <c r="BP255" i="24"/>
  <c r="G152" i="24"/>
  <c r="F96" i="13"/>
  <c r="BX151" i="24"/>
  <c r="BY151" i="24"/>
  <c r="BZ151" i="24"/>
  <c r="CA151" i="24"/>
  <c r="CB151" i="24"/>
  <c r="CC151" i="24"/>
  <c r="CD151" i="24"/>
  <c r="CE151" i="24"/>
  <c r="CF151" i="24"/>
  <c r="CG151" i="24"/>
  <c r="CH151" i="24"/>
  <c r="CI151" i="24"/>
  <c r="CJ151" i="24"/>
  <c r="CK151" i="24"/>
  <c r="CL151" i="24"/>
  <c r="CM151" i="24"/>
  <c r="CN151" i="24"/>
  <c r="CO151" i="24"/>
  <c r="CP151" i="24"/>
  <c r="CQ151" i="24"/>
  <c r="CR151" i="24"/>
  <c r="CU151" i="24"/>
  <c r="DC151" i="24"/>
  <c r="CV151" i="24"/>
  <c r="DD151" i="24"/>
  <c r="CW151" i="24"/>
  <c r="DE151" i="24"/>
  <c r="CX151" i="24"/>
  <c r="DF151" i="24"/>
  <c r="CY151" i="24"/>
  <c r="DG151" i="24"/>
  <c r="CZ151" i="24"/>
  <c r="DH151" i="24"/>
  <c r="DI151" i="24"/>
  <c r="BP152" i="24"/>
  <c r="BQ152" i="24"/>
  <c r="BR152" i="24"/>
  <c r="BS152" i="24"/>
  <c r="BT152" i="24"/>
  <c r="BU152" i="24"/>
  <c r="BV152" i="24"/>
  <c r="BP256" i="24"/>
  <c r="G153" i="24"/>
  <c r="F97" i="13"/>
  <c r="BX152" i="24"/>
  <c r="BY152" i="24"/>
  <c r="BZ152" i="24"/>
  <c r="CA152" i="24"/>
  <c r="CB152" i="24"/>
  <c r="CC152" i="24"/>
  <c r="CD152" i="24"/>
  <c r="CE152" i="24"/>
  <c r="CF152" i="24"/>
  <c r="CG152" i="24"/>
  <c r="CH152" i="24"/>
  <c r="CI152" i="24"/>
  <c r="CJ152" i="24"/>
  <c r="CK152" i="24"/>
  <c r="CL152" i="24"/>
  <c r="CM152" i="24"/>
  <c r="CN152" i="24"/>
  <c r="CO152" i="24"/>
  <c r="CP152" i="24"/>
  <c r="CQ152" i="24"/>
  <c r="CR152" i="24"/>
  <c r="CU152" i="24"/>
  <c r="DC152" i="24"/>
  <c r="CV152" i="24"/>
  <c r="DD152" i="24"/>
  <c r="CW152" i="24"/>
  <c r="DE152" i="24"/>
  <c r="CX152" i="24"/>
  <c r="DF152" i="24"/>
  <c r="CY152" i="24"/>
  <c r="DG152" i="24"/>
  <c r="CZ152" i="24"/>
  <c r="DH152" i="24"/>
  <c r="DI152" i="24"/>
  <c r="BP153" i="24"/>
  <c r="BQ153" i="24"/>
  <c r="BR153" i="24"/>
  <c r="BS153" i="24"/>
  <c r="BT153" i="24"/>
  <c r="BU153" i="24"/>
  <c r="BV153" i="24"/>
  <c r="BP257" i="24"/>
  <c r="G154" i="24"/>
  <c r="F98" i="13"/>
  <c r="BX153" i="24"/>
  <c r="BY153" i="24"/>
  <c r="BZ153" i="24"/>
  <c r="CA153" i="24"/>
  <c r="CB153" i="24"/>
  <c r="CC153" i="24"/>
  <c r="CD153" i="24"/>
  <c r="CE153" i="24"/>
  <c r="CF153" i="24"/>
  <c r="CG153" i="24"/>
  <c r="CH153" i="24"/>
  <c r="CI153" i="24"/>
  <c r="CJ153" i="24"/>
  <c r="CK153" i="24"/>
  <c r="CL153" i="24"/>
  <c r="CM153" i="24"/>
  <c r="CN153" i="24"/>
  <c r="CO153" i="24"/>
  <c r="CP153" i="24"/>
  <c r="CQ153" i="24"/>
  <c r="CR153" i="24"/>
  <c r="CU153" i="24"/>
  <c r="DC153" i="24"/>
  <c r="CV153" i="24"/>
  <c r="DD153" i="24"/>
  <c r="CW153" i="24"/>
  <c r="DE153" i="24"/>
  <c r="CX153" i="24"/>
  <c r="DF153" i="24"/>
  <c r="CY153" i="24"/>
  <c r="DG153" i="24"/>
  <c r="CZ153" i="24"/>
  <c r="DH153" i="24"/>
  <c r="DI153" i="24"/>
  <c r="BP154" i="24"/>
  <c r="BQ154" i="24"/>
  <c r="BR154" i="24"/>
  <c r="BS154" i="24"/>
  <c r="BT154" i="24"/>
  <c r="BU154" i="24"/>
  <c r="BV154" i="24"/>
  <c r="BP258" i="24"/>
  <c r="G155" i="24"/>
  <c r="F99" i="13"/>
  <c r="BX154" i="24"/>
  <c r="BY154" i="24"/>
  <c r="BZ154" i="24"/>
  <c r="CA154" i="24"/>
  <c r="CB154" i="24"/>
  <c r="CC154" i="24"/>
  <c r="CD154" i="24"/>
  <c r="CE154" i="24"/>
  <c r="CF154" i="24"/>
  <c r="CG154" i="24"/>
  <c r="CH154" i="24"/>
  <c r="CI154" i="24"/>
  <c r="CJ154" i="24"/>
  <c r="CK154" i="24"/>
  <c r="CL154" i="24"/>
  <c r="CM154" i="24"/>
  <c r="CN154" i="24"/>
  <c r="CO154" i="24"/>
  <c r="CP154" i="24"/>
  <c r="CQ154" i="24"/>
  <c r="CR154" i="24"/>
  <c r="CU154" i="24"/>
  <c r="DC154" i="24"/>
  <c r="CV154" i="24"/>
  <c r="DD154" i="24"/>
  <c r="CW154" i="24"/>
  <c r="DE154" i="24"/>
  <c r="CX154" i="24"/>
  <c r="DF154" i="24"/>
  <c r="CY154" i="24"/>
  <c r="DG154" i="24"/>
  <c r="CZ154" i="24"/>
  <c r="DH154" i="24"/>
  <c r="DI154" i="24"/>
  <c r="BP155" i="24"/>
  <c r="BQ155" i="24"/>
  <c r="BR155" i="24"/>
  <c r="BS155" i="24"/>
  <c r="BT155" i="24"/>
  <c r="BU155" i="24"/>
  <c r="BV155" i="24"/>
  <c r="BP259" i="24"/>
  <c r="G156" i="24"/>
  <c r="F100" i="13"/>
  <c r="BX155" i="24"/>
  <c r="BY155" i="24"/>
  <c r="BZ155" i="24"/>
  <c r="CA155" i="24"/>
  <c r="CB155" i="24"/>
  <c r="CC155" i="24"/>
  <c r="CD155" i="24"/>
  <c r="CE155" i="24"/>
  <c r="CF155" i="24"/>
  <c r="CG155" i="24"/>
  <c r="CH155" i="24"/>
  <c r="CI155" i="24"/>
  <c r="CJ155" i="24"/>
  <c r="CK155" i="24"/>
  <c r="CL155" i="24"/>
  <c r="CM155" i="24"/>
  <c r="CN155" i="24"/>
  <c r="CO155" i="24"/>
  <c r="CP155" i="24"/>
  <c r="CQ155" i="24"/>
  <c r="CR155" i="24"/>
  <c r="CU155" i="24"/>
  <c r="DC155" i="24"/>
  <c r="CV155" i="24"/>
  <c r="DD155" i="24"/>
  <c r="CW155" i="24"/>
  <c r="DE155" i="24"/>
  <c r="CX155" i="24"/>
  <c r="DF155" i="24"/>
  <c r="CY155" i="24"/>
  <c r="DG155" i="24"/>
  <c r="CZ155" i="24"/>
  <c r="DH155" i="24"/>
  <c r="DI155" i="24"/>
  <c r="BP156" i="24"/>
  <c r="BQ156" i="24"/>
  <c r="BR156" i="24"/>
  <c r="BS156" i="24"/>
  <c r="BT156" i="24"/>
  <c r="BU156" i="24"/>
  <c r="BV156" i="24"/>
  <c r="BP260" i="24"/>
  <c r="G157" i="24"/>
  <c r="F101" i="13"/>
  <c r="BX156" i="24"/>
  <c r="BY156" i="24"/>
  <c r="BZ156" i="24"/>
  <c r="CA156" i="24"/>
  <c r="CB156" i="24"/>
  <c r="CC156" i="24"/>
  <c r="CD156" i="24"/>
  <c r="CE156" i="24"/>
  <c r="CF156" i="24"/>
  <c r="CG156" i="24"/>
  <c r="CH156" i="24"/>
  <c r="CI156" i="24"/>
  <c r="CJ156" i="24"/>
  <c r="CK156" i="24"/>
  <c r="CL156" i="24"/>
  <c r="CM156" i="24"/>
  <c r="CN156" i="24"/>
  <c r="CO156" i="24"/>
  <c r="CP156" i="24"/>
  <c r="CQ156" i="24"/>
  <c r="CR156" i="24"/>
  <c r="CU156" i="24"/>
  <c r="DC156" i="24"/>
  <c r="CV156" i="24"/>
  <c r="DD156" i="24"/>
  <c r="CW156" i="24"/>
  <c r="DE156" i="24"/>
  <c r="CX156" i="24"/>
  <c r="DF156" i="24"/>
  <c r="CY156" i="24"/>
  <c r="DG156" i="24"/>
  <c r="CZ156" i="24"/>
  <c r="DH156" i="24"/>
  <c r="DI156" i="24"/>
  <c r="BP157" i="24"/>
  <c r="BQ157" i="24"/>
  <c r="BR157" i="24"/>
  <c r="BS157" i="24"/>
  <c r="BT157" i="24"/>
  <c r="BU157" i="24"/>
  <c r="BV157" i="24"/>
  <c r="BP261" i="24"/>
  <c r="G158" i="24"/>
  <c r="F102" i="13"/>
  <c r="BX157" i="24"/>
  <c r="BY157" i="24"/>
  <c r="BZ157" i="24"/>
  <c r="CA157" i="24"/>
  <c r="CB157" i="24"/>
  <c r="CC157" i="24"/>
  <c r="CD157" i="24"/>
  <c r="CE157" i="24"/>
  <c r="CF157" i="24"/>
  <c r="CG157" i="24"/>
  <c r="CH157" i="24"/>
  <c r="CI157" i="24"/>
  <c r="CJ157" i="24"/>
  <c r="CK157" i="24"/>
  <c r="CL157" i="24"/>
  <c r="CM157" i="24"/>
  <c r="CN157" i="24"/>
  <c r="CO157" i="24"/>
  <c r="CP157" i="24"/>
  <c r="CQ157" i="24"/>
  <c r="CR157" i="24"/>
  <c r="CU157" i="24"/>
  <c r="DC157" i="24"/>
  <c r="CV157" i="24"/>
  <c r="DD157" i="24"/>
  <c r="CW157" i="24"/>
  <c r="DE157" i="24"/>
  <c r="CX157" i="24"/>
  <c r="DF157" i="24"/>
  <c r="CY157" i="24"/>
  <c r="DG157" i="24"/>
  <c r="CZ157" i="24"/>
  <c r="DH157" i="24"/>
  <c r="DI157" i="24"/>
  <c r="BP158" i="24"/>
  <c r="BQ158" i="24"/>
  <c r="BR158" i="24"/>
  <c r="BS158" i="24"/>
  <c r="BT158" i="24"/>
  <c r="BU158" i="24"/>
  <c r="BV158" i="24"/>
  <c r="BP262" i="24"/>
  <c r="G159" i="24"/>
  <c r="F103" i="13"/>
  <c r="BX158" i="24"/>
  <c r="BY158" i="24"/>
  <c r="BZ158" i="24"/>
  <c r="CA158" i="24"/>
  <c r="CB158" i="24"/>
  <c r="CC158" i="24"/>
  <c r="CD158" i="24"/>
  <c r="CE158" i="24"/>
  <c r="CF158" i="24"/>
  <c r="CG158" i="24"/>
  <c r="CH158" i="24"/>
  <c r="CI158" i="24"/>
  <c r="CJ158" i="24"/>
  <c r="CK158" i="24"/>
  <c r="CL158" i="24"/>
  <c r="CM158" i="24"/>
  <c r="CN158" i="24"/>
  <c r="CO158" i="24"/>
  <c r="CP158" i="24"/>
  <c r="CQ158" i="24"/>
  <c r="CR158" i="24"/>
  <c r="CU158" i="24"/>
  <c r="DC158" i="24"/>
  <c r="CV158" i="24"/>
  <c r="DD158" i="24"/>
  <c r="CW158" i="24"/>
  <c r="DE158" i="24"/>
  <c r="CX158" i="24"/>
  <c r="DF158" i="24"/>
  <c r="CY158" i="24"/>
  <c r="DG158" i="24"/>
  <c r="CZ158" i="24"/>
  <c r="DH158" i="24"/>
  <c r="DI158" i="24"/>
  <c r="BP159" i="24"/>
  <c r="BQ159" i="24"/>
  <c r="BR159" i="24"/>
  <c r="BS159" i="24"/>
  <c r="BT159" i="24"/>
  <c r="BU159" i="24"/>
  <c r="BV159" i="24"/>
  <c r="BP263" i="24"/>
  <c r="G160" i="24"/>
  <c r="F104" i="13"/>
  <c r="BX159" i="24"/>
  <c r="BY159" i="24"/>
  <c r="BZ159" i="24"/>
  <c r="CA159" i="24"/>
  <c r="CB159" i="24"/>
  <c r="CC159" i="24"/>
  <c r="CD159" i="24"/>
  <c r="CE159" i="24"/>
  <c r="CF159" i="24"/>
  <c r="CG159" i="24"/>
  <c r="CH159" i="24"/>
  <c r="CI159" i="24"/>
  <c r="CJ159" i="24"/>
  <c r="CK159" i="24"/>
  <c r="CL159" i="24"/>
  <c r="CM159" i="24"/>
  <c r="CN159" i="24"/>
  <c r="CO159" i="24"/>
  <c r="CP159" i="24"/>
  <c r="CQ159" i="24"/>
  <c r="CR159" i="24"/>
  <c r="CU159" i="24"/>
  <c r="DC159" i="24"/>
  <c r="CV159" i="24"/>
  <c r="DD159" i="24"/>
  <c r="CW159" i="24"/>
  <c r="DE159" i="24"/>
  <c r="CX159" i="24"/>
  <c r="DF159" i="24"/>
  <c r="CY159" i="24"/>
  <c r="DG159" i="24"/>
  <c r="CZ159" i="24"/>
  <c r="DH159" i="24"/>
  <c r="DI159" i="24"/>
  <c r="BP160" i="24"/>
  <c r="BQ160" i="24"/>
  <c r="BR160" i="24"/>
  <c r="BS160" i="24"/>
  <c r="BT160" i="24"/>
  <c r="BU160" i="24"/>
  <c r="BV160" i="24"/>
  <c r="BP264" i="24"/>
  <c r="G161" i="24"/>
  <c r="F105" i="13"/>
  <c r="F107" i="13"/>
  <c r="BX160" i="24"/>
  <c r="BY160" i="24"/>
  <c r="BZ160" i="24"/>
  <c r="CA160" i="24"/>
  <c r="CB160" i="24"/>
  <c r="CC160" i="24"/>
  <c r="CD160" i="24"/>
  <c r="CE160" i="24"/>
  <c r="CF160" i="24"/>
  <c r="CG160" i="24"/>
  <c r="CH160" i="24"/>
  <c r="CI160" i="24"/>
  <c r="CJ160" i="24"/>
  <c r="CK160" i="24"/>
  <c r="CL160" i="24"/>
  <c r="CM160" i="24"/>
  <c r="CN160" i="24"/>
  <c r="CO160" i="24"/>
  <c r="CP160" i="24"/>
  <c r="CQ160" i="24"/>
  <c r="CR160" i="24"/>
  <c r="CU160" i="24"/>
  <c r="DC160" i="24"/>
  <c r="CV160" i="24"/>
  <c r="DD160" i="24"/>
  <c r="CW160" i="24"/>
  <c r="DE160" i="24"/>
  <c r="CX160" i="24"/>
  <c r="DF160" i="24"/>
  <c r="CY160" i="24"/>
  <c r="DG160" i="24"/>
  <c r="CZ160" i="24"/>
  <c r="DH160" i="24"/>
  <c r="DI160" i="24"/>
  <c r="BP161" i="24"/>
  <c r="BQ161" i="24"/>
  <c r="BR161" i="24"/>
  <c r="BS161" i="24"/>
  <c r="BT161" i="24"/>
  <c r="BU161" i="24"/>
  <c r="BV161" i="24"/>
  <c r="BP265" i="24"/>
  <c r="G162" i="24"/>
  <c r="F106" i="13"/>
  <c r="K10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8" i="13"/>
  <c r="DD61" i="23"/>
  <c r="DI61" i="23"/>
  <c r="BP62" i="23"/>
  <c r="BQ62" i="23"/>
  <c r="BR62" i="23"/>
  <c r="BS62" i="23"/>
  <c r="BT62" i="23"/>
  <c r="BU62" i="23"/>
  <c r="BV62" i="23"/>
  <c r="BP166" i="23"/>
  <c r="G63" i="23"/>
  <c r="E7" i="13"/>
  <c r="BX62" i="23"/>
  <c r="BY62" i="23"/>
  <c r="BZ62" i="23"/>
  <c r="CA62" i="23"/>
  <c r="CB62" i="23"/>
  <c r="CC62" i="23"/>
  <c r="CD62" i="23"/>
  <c r="CE62" i="23"/>
  <c r="CF62" i="23"/>
  <c r="CG62" i="23"/>
  <c r="CH62" i="23"/>
  <c r="CI62" i="23"/>
  <c r="CJ62" i="23"/>
  <c r="CK62" i="23"/>
  <c r="CL62" i="23"/>
  <c r="CM62" i="23"/>
  <c r="CN62" i="23"/>
  <c r="CO62" i="23"/>
  <c r="CP62" i="23"/>
  <c r="CQ62" i="23"/>
  <c r="CR62" i="23"/>
  <c r="CU62" i="23"/>
  <c r="DC62" i="23"/>
  <c r="CV62" i="23"/>
  <c r="DD62" i="23"/>
  <c r="CW62" i="23"/>
  <c r="DE62" i="23"/>
  <c r="CX62" i="23"/>
  <c r="DF62" i="23"/>
  <c r="CY62" i="23"/>
  <c r="DG62" i="23"/>
  <c r="CZ62" i="23"/>
  <c r="DH62" i="23"/>
  <c r="DI62" i="23"/>
  <c r="BP63" i="23"/>
  <c r="BQ63" i="23"/>
  <c r="BR63" i="23"/>
  <c r="BS63" i="23"/>
  <c r="BT63" i="23"/>
  <c r="BU63" i="23"/>
  <c r="BV63" i="23"/>
  <c r="BP167" i="23"/>
  <c r="G64" i="23"/>
  <c r="E8" i="13"/>
  <c r="BX63" i="23"/>
  <c r="BY63" i="23"/>
  <c r="BZ63" i="23"/>
  <c r="CA63" i="23"/>
  <c r="CB63" i="23"/>
  <c r="CC63" i="23"/>
  <c r="CD63" i="23"/>
  <c r="CE63" i="23"/>
  <c r="CF63" i="23"/>
  <c r="CG63" i="23"/>
  <c r="CH63" i="23"/>
  <c r="CI63" i="23"/>
  <c r="CJ63" i="23"/>
  <c r="CK63" i="23"/>
  <c r="CL63" i="23"/>
  <c r="CM63" i="23"/>
  <c r="CN63" i="23"/>
  <c r="CO63" i="23"/>
  <c r="CP63" i="23"/>
  <c r="CQ63" i="23"/>
  <c r="CR63" i="23"/>
  <c r="CU63" i="23"/>
  <c r="DC63" i="23"/>
  <c r="CV63" i="23"/>
  <c r="DD63" i="23"/>
  <c r="CW63" i="23"/>
  <c r="DE63" i="23"/>
  <c r="CX63" i="23"/>
  <c r="DF63" i="23"/>
  <c r="CY63" i="23"/>
  <c r="DG63" i="23"/>
  <c r="CZ63" i="23"/>
  <c r="DH63" i="23"/>
  <c r="DI63" i="23"/>
  <c r="BP64" i="23"/>
  <c r="BQ64" i="23"/>
  <c r="BR64" i="23"/>
  <c r="BS64" i="23"/>
  <c r="BT64" i="23"/>
  <c r="BU64" i="23"/>
  <c r="BV64" i="23"/>
  <c r="BP168" i="23"/>
  <c r="G65" i="23"/>
  <c r="E9" i="13"/>
  <c r="BX64" i="23"/>
  <c r="BY64" i="23"/>
  <c r="BZ64" i="23"/>
  <c r="CA64" i="23"/>
  <c r="CB64" i="23"/>
  <c r="CC64" i="23"/>
  <c r="CD64" i="23"/>
  <c r="CE64" i="23"/>
  <c r="CF64" i="23"/>
  <c r="CG64" i="23"/>
  <c r="CH64" i="23"/>
  <c r="CI64" i="23"/>
  <c r="CJ64" i="23"/>
  <c r="CK64" i="23"/>
  <c r="CL64" i="23"/>
  <c r="CM64" i="23"/>
  <c r="CN64" i="23"/>
  <c r="CO64" i="23"/>
  <c r="CP64" i="23"/>
  <c r="CQ64" i="23"/>
  <c r="CR64" i="23"/>
  <c r="CU64" i="23"/>
  <c r="DC64" i="23"/>
  <c r="CV64" i="23"/>
  <c r="DD64" i="23"/>
  <c r="CW64" i="23"/>
  <c r="DE64" i="23"/>
  <c r="CX64" i="23"/>
  <c r="DF64" i="23"/>
  <c r="CY64" i="23"/>
  <c r="DG64" i="23"/>
  <c r="CZ64" i="23"/>
  <c r="DH64" i="23"/>
  <c r="DI64" i="23"/>
  <c r="BP65" i="23"/>
  <c r="BQ65" i="23"/>
  <c r="BR65" i="23"/>
  <c r="BS65" i="23"/>
  <c r="BT65" i="23"/>
  <c r="BU65" i="23"/>
  <c r="BV65" i="23"/>
  <c r="BP169" i="23"/>
  <c r="G66" i="23"/>
  <c r="E10" i="13"/>
  <c r="BX65" i="23"/>
  <c r="BY65" i="23"/>
  <c r="BZ65" i="23"/>
  <c r="CA65" i="23"/>
  <c r="CB65" i="23"/>
  <c r="CC65" i="23"/>
  <c r="CD65" i="23"/>
  <c r="CE65" i="23"/>
  <c r="CF65" i="23"/>
  <c r="CG65" i="23"/>
  <c r="CH65" i="23"/>
  <c r="CI65" i="23"/>
  <c r="CJ65" i="23"/>
  <c r="CK65" i="23"/>
  <c r="CL65" i="23"/>
  <c r="CM65" i="23"/>
  <c r="CN65" i="23"/>
  <c r="CO65" i="23"/>
  <c r="CP65" i="23"/>
  <c r="CQ65" i="23"/>
  <c r="CR65" i="23"/>
  <c r="CU65" i="23"/>
  <c r="DC65" i="23"/>
  <c r="CV65" i="23"/>
  <c r="DD65" i="23"/>
  <c r="CW65" i="23"/>
  <c r="DE65" i="23"/>
  <c r="CX65" i="23"/>
  <c r="DF65" i="23"/>
  <c r="CY65" i="23"/>
  <c r="DG65" i="23"/>
  <c r="CZ65" i="23"/>
  <c r="DH65" i="23"/>
  <c r="DI65" i="23"/>
  <c r="BP66" i="23"/>
  <c r="BQ66" i="23"/>
  <c r="BR66" i="23"/>
  <c r="BS66" i="23"/>
  <c r="BT66" i="23"/>
  <c r="BU66" i="23"/>
  <c r="BV66" i="23"/>
  <c r="BP170" i="23"/>
  <c r="G67" i="23"/>
  <c r="E11" i="13"/>
  <c r="BX66" i="23"/>
  <c r="BY66" i="23"/>
  <c r="BZ66" i="23"/>
  <c r="CA66" i="23"/>
  <c r="CB66" i="23"/>
  <c r="CC66" i="23"/>
  <c r="CD66" i="23"/>
  <c r="CE66" i="23"/>
  <c r="CF66" i="23"/>
  <c r="CG66" i="23"/>
  <c r="CH66" i="23"/>
  <c r="CI66" i="23"/>
  <c r="CJ66" i="23"/>
  <c r="CK66" i="23"/>
  <c r="CL66" i="23"/>
  <c r="CM66" i="23"/>
  <c r="CN66" i="23"/>
  <c r="CO66" i="23"/>
  <c r="CP66" i="23"/>
  <c r="CQ66" i="23"/>
  <c r="CR66" i="23"/>
  <c r="CU66" i="23"/>
  <c r="DC66" i="23"/>
  <c r="CV66" i="23"/>
  <c r="DD66" i="23"/>
  <c r="CW66" i="23"/>
  <c r="DE66" i="23"/>
  <c r="CX66" i="23"/>
  <c r="DF66" i="23"/>
  <c r="CY66" i="23"/>
  <c r="DG66" i="23"/>
  <c r="CZ66" i="23"/>
  <c r="DH66" i="23"/>
  <c r="DI66" i="23"/>
  <c r="BP67" i="23"/>
  <c r="BQ67" i="23"/>
  <c r="BR67" i="23"/>
  <c r="BS67" i="23"/>
  <c r="BT67" i="23"/>
  <c r="BU67" i="23"/>
  <c r="BV67" i="23"/>
  <c r="BP171" i="23"/>
  <c r="G68" i="23"/>
  <c r="E12" i="13"/>
  <c r="BX67" i="23"/>
  <c r="BY67" i="23"/>
  <c r="BZ67" i="23"/>
  <c r="CA67" i="23"/>
  <c r="CB67" i="23"/>
  <c r="CC67" i="23"/>
  <c r="CD67" i="23"/>
  <c r="CE67" i="23"/>
  <c r="CF67" i="23"/>
  <c r="CG67" i="23"/>
  <c r="CH67" i="23"/>
  <c r="CI67" i="23"/>
  <c r="CJ67" i="23"/>
  <c r="CK67" i="23"/>
  <c r="CL67" i="23"/>
  <c r="CM67" i="23"/>
  <c r="CN67" i="23"/>
  <c r="CO67" i="23"/>
  <c r="CP67" i="23"/>
  <c r="CQ67" i="23"/>
  <c r="CR67" i="23"/>
  <c r="CU67" i="23"/>
  <c r="DC67" i="23"/>
  <c r="CV67" i="23"/>
  <c r="DD67" i="23"/>
  <c r="CW67" i="23"/>
  <c r="DE67" i="23"/>
  <c r="CX67" i="23"/>
  <c r="DF67" i="23"/>
  <c r="CY67" i="23"/>
  <c r="DG67" i="23"/>
  <c r="CZ67" i="23"/>
  <c r="DH67" i="23"/>
  <c r="DI67" i="23"/>
  <c r="BP68" i="23"/>
  <c r="BQ68" i="23"/>
  <c r="BR68" i="23"/>
  <c r="BS68" i="23"/>
  <c r="BT68" i="23"/>
  <c r="BU68" i="23"/>
  <c r="BV68" i="23"/>
  <c r="BP172" i="23"/>
  <c r="G69" i="23"/>
  <c r="E13" i="13"/>
  <c r="BX68" i="23"/>
  <c r="BY68" i="23"/>
  <c r="BZ68" i="23"/>
  <c r="CA68" i="23"/>
  <c r="CB68" i="23"/>
  <c r="CC68" i="23"/>
  <c r="CD68" i="23"/>
  <c r="CE68" i="23"/>
  <c r="CF68" i="23"/>
  <c r="CG68" i="23"/>
  <c r="CH68" i="23"/>
  <c r="CI68" i="23"/>
  <c r="CJ68" i="23"/>
  <c r="CK68" i="23"/>
  <c r="CL68" i="23"/>
  <c r="CM68" i="23"/>
  <c r="CN68" i="23"/>
  <c r="CO68" i="23"/>
  <c r="CP68" i="23"/>
  <c r="CQ68" i="23"/>
  <c r="CR68" i="23"/>
  <c r="CU68" i="23"/>
  <c r="DC68" i="23"/>
  <c r="CV68" i="23"/>
  <c r="DD68" i="23"/>
  <c r="CW68" i="23"/>
  <c r="DE68" i="23"/>
  <c r="CX68" i="23"/>
  <c r="DF68" i="23"/>
  <c r="CY68" i="23"/>
  <c r="DG68" i="23"/>
  <c r="CZ68" i="23"/>
  <c r="DH68" i="23"/>
  <c r="DI68" i="23"/>
  <c r="BP69" i="23"/>
  <c r="BQ69" i="23"/>
  <c r="BR69" i="23"/>
  <c r="BS69" i="23"/>
  <c r="BT69" i="23"/>
  <c r="BU69" i="23"/>
  <c r="BV69" i="23"/>
  <c r="BP173" i="23"/>
  <c r="G70" i="23"/>
  <c r="E14" i="13"/>
  <c r="BX69" i="23"/>
  <c r="BY69" i="23"/>
  <c r="BZ69" i="23"/>
  <c r="CA69" i="23"/>
  <c r="CB69" i="23"/>
  <c r="CC69" i="23"/>
  <c r="CD69" i="23"/>
  <c r="CE69" i="23"/>
  <c r="CF69" i="23"/>
  <c r="CG69" i="23"/>
  <c r="CH69" i="23"/>
  <c r="CI69" i="23"/>
  <c r="CJ69" i="23"/>
  <c r="CK69" i="23"/>
  <c r="CL69" i="23"/>
  <c r="CM69" i="23"/>
  <c r="CN69" i="23"/>
  <c r="CO69" i="23"/>
  <c r="CP69" i="23"/>
  <c r="CQ69" i="23"/>
  <c r="CR69" i="23"/>
  <c r="CU69" i="23"/>
  <c r="DC69" i="23"/>
  <c r="CV69" i="23"/>
  <c r="DD69" i="23"/>
  <c r="CW69" i="23"/>
  <c r="DE69" i="23"/>
  <c r="CX69" i="23"/>
  <c r="DF69" i="23"/>
  <c r="CY69" i="23"/>
  <c r="DG69" i="23"/>
  <c r="CZ69" i="23"/>
  <c r="DH69" i="23"/>
  <c r="DI69" i="23"/>
  <c r="BP70" i="23"/>
  <c r="BQ70" i="23"/>
  <c r="BR70" i="23"/>
  <c r="BS70" i="23"/>
  <c r="BT70" i="23"/>
  <c r="BU70" i="23"/>
  <c r="BV70" i="23"/>
  <c r="BP174" i="23"/>
  <c r="G71" i="23"/>
  <c r="E15" i="13"/>
  <c r="BX70" i="23"/>
  <c r="BY70" i="23"/>
  <c r="BZ70" i="23"/>
  <c r="CA70" i="23"/>
  <c r="CB70" i="23"/>
  <c r="CC70" i="23"/>
  <c r="CD70" i="23"/>
  <c r="CE70" i="23"/>
  <c r="CF70" i="23"/>
  <c r="CG70" i="23"/>
  <c r="CH70" i="23"/>
  <c r="CI70" i="23"/>
  <c r="CJ70" i="23"/>
  <c r="CK70" i="23"/>
  <c r="CL70" i="23"/>
  <c r="CM70" i="23"/>
  <c r="CN70" i="23"/>
  <c r="CO70" i="23"/>
  <c r="CP70" i="23"/>
  <c r="CQ70" i="23"/>
  <c r="CR70" i="23"/>
  <c r="CU70" i="23"/>
  <c r="DC70" i="23"/>
  <c r="CV70" i="23"/>
  <c r="DD70" i="23"/>
  <c r="CW70" i="23"/>
  <c r="DE70" i="23"/>
  <c r="CX70" i="23"/>
  <c r="DF70" i="23"/>
  <c r="CY70" i="23"/>
  <c r="DG70" i="23"/>
  <c r="CZ70" i="23"/>
  <c r="DH70" i="23"/>
  <c r="DI70" i="23"/>
  <c r="BP71" i="23"/>
  <c r="BQ71" i="23"/>
  <c r="BR71" i="23"/>
  <c r="BS71" i="23"/>
  <c r="BT71" i="23"/>
  <c r="BU71" i="23"/>
  <c r="BV71" i="23"/>
  <c r="BP175" i="23"/>
  <c r="G72" i="23"/>
  <c r="E16" i="13"/>
  <c r="BX71" i="23"/>
  <c r="BY71" i="23"/>
  <c r="BZ71" i="23"/>
  <c r="CA71" i="23"/>
  <c r="CB71" i="23"/>
  <c r="CC71" i="23"/>
  <c r="CD71" i="23"/>
  <c r="CE71" i="23"/>
  <c r="CF71" i="23"/>
  <c r="CG71" i="23"/>
  <c r="CH71" i="23"/>
  <c r="CI71" i="23"/>
  <c r="CJ71" i="23"/>
  <c r="CK71" i="23"/>
  <c r="CL71" i="23"/>
  <c r="CM71" i="23"/>
  <c r="CN71" i="23"/>
  <c r="CO71" i="23"/>
  <c r="CP71" i="23"/>
  <c r="CQ71" i="23"/>
  <c r="CR71" i="23"/>
  <c r="CU71" i="23"/>
  <c r="DC71" i="23"/>
  <c r="CV71" i="23"/>
  <c r="DD71" i="23"/>
  <c r="CW71" i="23"/>
  <c r="DE71" i="23"/>
  <c r="CX71" i="23"/>
  <c r="DF71" i="23"/>
  <c r="CY71" i="23"/>
  <c r="DG71" i="23"/>
  <c r="CZ71" i="23"/>
  <c r="DH71" i="23"/>
  <c r="DI71" i="23"/>
  <c r="BP72" i="23"/>
  <c r="BQ72" i="23"/>
  <c r="BR72" i="23"/>
  <c r="BS72" i="23"/>
  <c r="BT72" i="23"/>
  <c r="BU72" i="23"/>
  <c r="BV72" i="23"/>
  <c r="BP176" i="23"/>
  <c r="G73" i="23"/>
  <c r="E17" i="13"/>
  <c r="BX72" i="23"/>
  <c r="BY72" i="23"/>
  <c r="BZ72" i="23"/>
  <c r="CA72" i="23"/>
  <c r="CB72" i="23"/>
  <c r="CC72" i="23"/>
  <c r="CD72" i="23"/>
  <c r="CE72" i="23"/>
  <c r="CF72" i="23"/>
  <c r="CG72" i="23"/>
  <c r="CH72" i="23"/>
  <c r="CI72" i="23"/>
  <c r="CJ72" i="23"/>
  <c r="CK72" i="23"/>
  <c r="CL72" i="23"/>
  <c r="CM72" i="23"/>
  <c r="CN72" i="23"/>
  <c r="CO72" i="23"/>
  <c r="CP72" i="23"/>
  <c r="CQ72" i="23"/>
  <c r="CR72" i="23"/>
  <c r="CU72" i="23"/>
  <c r="DC72" i="23"/>
  <c r="CV72" i="23"/>
  <c r="DD72" i="23"/>
  <c r="CW72" i="23"/>
  <c r="DE72" i="23"/>
  <c r="CX72" i="23"/>
  <c r="DF72" i="23"/>
  <c r="CY72" i="23"/>
  <c r="DG72" i="23"/>
  <c r="CZ72" i="23"/>
  <c r="DH72" i="23"/>
  <c r="DI72" i="23"/>
  <c r="BP73" i="23"/>
  <c r="BQ73" i="23"/>
  <c r="BR73" i="23"/>
  <c r="BS73" i="23"/>
  <c r="BT73" i="23"/>
  <c r="BU73" i="23"/>
  <c r="BV73" i="23"/>
  <c r="BP177" i="23"/>
  <c r="G74" i="23"/>
  <c r="E18" i="13"/>
  <c r="BX73" i="23"/>
  <c r="BY73" i="23"/>
  <c r="BZ73" i="23"/>
  <c r="CA73" i="23"/>
  <c r="CB73" i="23"/>
  <c r="CC73" i="23"/>
  <c r="CD73" i="23"/>
  <c r="CE73" i="23"/>
  <c r="CF73" i="23"/>
  <c r="CG73" i="23"/>
  <c r="CH73" i="23"/>
  <c r="CI73" i="23"/>
  <c r="CJ73" i="23"/>
  <c r="CK73" i="23"/>
  <c r="CL73" i="23"/>
  <c r="CM73" i="23"/>
  <c r="CN73" i="23"/>
  <c r="CO73" i="23"/>
  <c r="CP73" i="23"/>
  <c r="CQ73" i="23"/>
  <c r="CR73" i="23"/>
  <c r="CU73" i="23"/>
  <c r="DC73" i="23"/>
  <c r="CV73" i="23"/>
  <c r="DD73" i="23"/>
  <c r="CW73" i="23"/>
  <c r="DE73" i="23"/>
  <c r="CX73" i="23"/>
  <c r="DF73" i="23"/>
  <c r="CY73" i="23"/>
  <c r="DG73" i="23"/>
  <c r="CZ73" i="23"/>
  <c r="DH73" i="23"/>
  <c r="DI73" i="23"/>
  <c r="BP74" i="23"/>
  <c r="BQ74" i="23"/>
  <c r="BR74" i="23"/>
  <c r="BS74" i="23"/>
  <c r="BT74" i="23"/>
  <c r="BU74" i="23"/>
  <c r="BV74" i="23"/>
  <c r="BP178" i="23"/>
  <c r="G75" i="23"/>
  <c r="E19" i="13"/>
  <c r="BX74" i="23"/>
  <c r="BY74" i="23"/>
  <c r="BZ74" i="23"/>
  <c r="CA74" i="23"/>
  <c r="CB74" i="23"/>
  <c r="CC74" i="23"/>
  <c r="CD74" i="23"/>
  <c r="CE74" i="23"/>
  <c r="CF74" i="23"/>
  <c r="CG74" i="23"/>
  <c r="CH74" i="23"/>
  <c r="CI74" i="23"/>
  <c r="CJ74" i="23"/>
  <c r="CK74" i="23"/>
  <c r="CL74" i="23"/>
  <c r="CM74" i="23"/>
  <c r="CN74" i="23"/>
  <c r="CO74" i="23"/>
  <c r="CP74" i="23"/>
  <c r="CQ74" i="23"/>
  <c r="CR74" i="23"/>
  <c r="CU74" i="23"/>
  <c r="DC74" i="23"/>
  <c r="CV74" i="23"/>
  <c r="DD74" i="23"/>
  <c r="CW74" i="23"/>
  <c r="DE74" i="23"/>
  <c r="CX74" i="23"/>
  <c r="DF74" i="23"/>
  <c r="CY74" i="23"/>
  <c r="DG74" i="23"/>
  <c r="CZ74" i="23"/>
  <c r="DH74" i="23"/>
  <c r="DI74" i="23"/>
  <c r="BP75" i="23"/>
  <c r="BQ75" i="23"/>
  <c r="BR75" i="23"/>
  <c r="BS75" i="23"/>
  <c r="BT75" i="23"/>
  <c r="BU75" i="23"/>
  <c r="BV75" i="23"/>
  <c r="BP179" i="23"/>
  <c r="G76" i="23"/>
  <c r="E20" i="13"/>
  <c r="BX75" i="23"/>
  <c r="BY75" i="23"/>
  <c r="BZ75" i="23"/>
  <c r="CA75" i="23"/>
  <c r="CB75" i="23"/>
  <c r="CC75" i="23"/>
  <c r="CD75" i="23"/>
  <c r="CE75" i="23"/>
  <c r="CF75" i="23"/>
  <c r="CG75" i="23"/>
  <c r="CH75" i="23"/>
  <c r="CI75" i="23"/>
  <c r="CJ75" i="23"/>
  <c r="CK75" i="23"/>
  <c r="CL75" i="23"/>
  <c r="CM75" i="23"/>
  <c r="CN75" i="23"/>
  <c r="CO75" i="23"/>
  <c r="CP75" i="23"/>
  <c r="CQ75" i="23"/>
  <c r="CR75" i="23"/>
  <c r="CU75" i="23"/>
  <c r="DC75" i="23"/>
  <c r="CV75" i="23"/>
  <c r="DD75" i="23"/>
  <c r="CW75" i="23"/>
  <c r="DE75" i="23"/>
  <c r="CX75" i="23"/>
  <c r="DF75" i="23"/>
  <c r="CY75" i="23"/>
  <c r="DG75" i="23"/>
  <c r="CZ75" i="23"/>
  <c r="DH75" i="23"/>
  <c r="DI75" i="23"/>
  <c r="BP76" i="23"/>
  <c r="BQ76" i="23"/>
  <c r="BR76" i="23"/>
  <c r="BS76" i="23"/>
  <c r="BT76" i="23"/>
  <c r="BU76" i="23"/>
  <c r="BV76" i="23"/>
  <c r="BP180" i="23"/>
  <c r="G77" i="23"/>
  <c r="E21" i="13"/>
  <c r="BX76" i="23"/>
  <c r="BY76" i="23"/>
  <c r="BZ76" i="23"/>
  <c r="CA76" i="23"/>
  <c r="CB76" i="23"/>
  <c r="CC76" i="23"/>
  <c r="CD76" i="23"/>
  <c r="CE76" i="23"/>
  <c r="CF76" i="23"/>
  <c r="CG76" i="23"/>
  <c r="CH76" i="23"/>
  <c r="CI76" i="23"/>
  <c r="CJ76" i="23"/>
  <c r="CK76" i="23"/>
  <c r="CL76" i="23"/>
  <c r="CM76" i="23"/>
  <c r="CN76" i="23"/>
  <c r="CO76" i="23"/>
  <c r="CP76" i="23"/>
  <c r="CQ76" i="23"/>
  <c r="CR76" i="23"/>
  <c r="CU76" i="23"/>
  <c r="DC76" i="23"/>
  <c r="CV76" i="23"/>
  <c r="DD76" i="23"/>
  <c r="CW76" i="23"/>
  <c r="DE76" i="23"/>
  <c r="CX76" i="23"/>
  <c r="DF76" i="23"/>
  <c r="CY76" i="23"/>
  <c r="DG76" i="23"/>
  <c r="CZ76" i="23"/>
  <c r="DH76" i="23"/>
  <c r="DI76" i="23"/>
  <c r="BP77" i="23"/>
  <c r="BQ77" i="23"/>
  <c r="BR77" i="23"/>
  <c r="BS77" i="23"/>
  <c r="BT77" i="23"/>
  <c r="BU77" i="23"/>
  <c r="BV77" i="23"/>
  <c r="BP181" i="23"/>
  <c r="G78" i="23"/>
  <c r="E22" i="13"/>
  <c r="BX77" i="23"/>
  <c r="BY77" i="23"/>
  <c r="BZ77" i="23"/>
  <c r="CA77" i="23"/>
  <c r="CB77" i="23"/>
  <c r="CC77" i="23"/>
  <c r="CD77" i="23"/>
  <c r="CE77" i="23"/>
  <c r="CF77" i="23"/>
  <c r="CG77" i="23"/>
  <c r="CH77" i="23"/>
  <c r="CI77" i="23"/>
  <c r="CJ77" i="23"/>
  <c r="CK77" i="23"/>
  <c r="CL77" i="23"/>
  <c r="CM77" i="23"/>
  <c r="CN77" i="23"/>
  <c r="CO77" i="23"/>
  <c r="CP77" i="23"/>
  <c r="CQ77" i="23"/>
  <c r="CR77" i="23"/>
  <c r="CU77" i="23"/>
  <c r="DC77" i="23"/>
  <c r="CV77" i="23"/>
  <c r="DD77" i="23"/>
  <c r="CW77" i="23"/>
  <c r="DE77" i="23"/>
  <c r="CX77" i="23"/>
  <c r="DF77" i="23"/>
  <c r="CY77" i="23"/>
  <c r="DG77" i="23"/>
  <c r="CZ77" i="23"/>
  <c r="DH77" i="23"/>
  <c r="DI77" i="23"/>
  <c r="BP78" i="23"/>
  <c r="BQ78" i="23"/>
  <c r="BR78" i="23"/>
  <c r="BS78" i="23"/>
  <c r="BT78" i="23"/>
  <c r="BU78" i="23"/>
  <c r="BV78" i="23"/>
  <c r="BP182" i="23"/>
  <c r="G79" i="23"/>
  <c r="E23" i="13"/>
  <c r="BX78" i="23"/>
  <c r="BY78" i="23"/>
  <c r="BZ78" i="23"/>
  <c r="CA78" i="23"/>
  <c r="CB78" i="23"/>
  <c r="CC78" i="23"/>
  <c r="CD78" i="23"/>
  <c r="CE78" i="23"/>
  <c r="CF78" i="23"/>
  <c r="CG78" i="23"/>
  <c r="CH78" i="23"/>
  <c r="CI78" i="23"/>
  <c r="CJ78" i="23"/>
  <c r="CK78" i="23"/>
  <c r="CL78" i="23"/>
  <c r="CM78" i="23"/>
  <c r="CN78" i="23"/>
  <c r="CO78" i="23"/>
  <c r="CP78" i="23"/>
  <c r="CQ78" i="23"/>
  <c r="CR78" i="23"/>
  <c r="CU78" i="23"/>
  <c r="DC78" i="23"/>
  <c r="CV78" i="23"/>
  <c r="DD78" i="23"/>
  <c r="CW78" i="23"/>
  <c r="DE78" i="23"/>
  <c r="CX78" i="23"/>
  <c r="DF78" i="23"/>
  <c r="CY78" i="23"/>
  <c r="DG78" i="23"/>
  <c r="CZ78" i="23"/>
  <c r="DH78" i="23"/>
  <c r="DI78" i="23"/>
  <c r="BP79" i="23"/>
  <c r="BQ79" i="23"/>
  <c r="BR79" i="23"/>
  <c r="BS79" i="23"/>
  <c r="BT79" i="23"/>
  <c r="BU79" i="23"/>
  <c r="BV79" i="23"/>
  <c r="BP183" i="23"/>
  <c r="G80" i="23"/>
  <c r="E24" i="13"/>
  <c r="BX79" i="23"/>
  <c r="BY79" i="23"/>
  <c r="BZ79" i="23"/>
  <c r="CA79" i="23"/>
  <c r="CB79" i="23"/>
  <c r="CC79" i="23"/>
  <c r="CD79" i="23"/>
  <c r="CE79" i="23"/>
  <c r="CF79" i="23"/>
  <c r="CG79" i="23"/>
  <c r="CH79" i="23"/>
  <c r="CI79" i="23"/>
  <c r="CJ79" i="23"/>
  <c r="CK79" i="23"/>
  <c r="CL79" i="23"/>
  <c r="CM79" i="23"/>
  <c r="CN79" i="23"/>
  <c r="CO79" i="23"/>
  <c r="CP79" i="23"/>
  <c r="CQ79" i="23"/>
  <c r="CR79" i="23"/>
  <c r="CU79" i="23"/>
  <c r="DC79" i="23"/>
  <c r="CV79" i="23"/>
  <c r="DD79" i="23"/>
  <c r="CW79" i="23"/>
  <c r="DE79" i="23"/>
  <c r="CX79" i="23"/>
  <c r="DF79" i="23"/>
  <c r="CY79" i="23"/>
  <c r="DG79" i="23"/>
  <c r="CZ79" i="23"/>
  <c r="DH79" i="23"/>
  <c r="DI79" i="23"/>
  <c r="BP80" i="23"/>
  <c r="BQ80" i="23"/>
  <c r="BR80" i="23"/>
  <c r="BS80" i="23"/>
  <c r="BT80" i="23"/>
  <c r="BU80" i="23"/>
  <c r="BV80" i="23"/>
  <c r="BP184" i="23"/>
  <c r="G81" i="23"/>
  <c r="E25" i="13"/>
  <c r="BX80" i="23"/>
  <c r="BY80" i="23"/>
  <c r="BZ80" i="23"/>
  <c r="CA80" i="23"/>
  <c r="CB80" i="23"/>
  <c r="CC80" i="23"/>
  <c r="CD80" i="23"/>
  <c r="CE80" i="23"/>
  <c r="CF80" i="23"/>
  <c r="CG80" i="23"/>
  <c r="CH80" i="23"/>
  <c r="CI80" i="23"/>
  <c r="CJ80" i="23"/>
  <c r="CK80" i="23"/>
  <c r="CL80" i="23"/>
  <c r="CM80" i="23"/>
  <c r="CN80" i="23"/>
  <c r="CO80" i="23"/>
  <c r="CP80" i="23"/>
  <c r="CQ80" i="23"/>
  <c r="CR80" i="23"/>
  <c r="CU80" i="23"/>
  <c r="DC80" i="23"/>
  <c r="CV80" i="23"/>
  <c r="DD80" i="23"/>
  <c r="CW80" i="23"/>
  <c r="DE80" i="23"/>
  <c r="CX80" i="23"/>
  <c r="DF80" i="23"/>
  <c r="CY80" i="23"/>
  <c r="DG80" i="23"/>
  <c r="CZ80" i="23"/>
  <c r="DH80" i="23"/>
  <c r="DI80" i="23"/>
  <c r="BP81" i="23"/>
  <c r="BQ81" i="23"/>
  <c r="BR81" i="23"/>
  <c r="BS81" i="23"/>
  <c r="BT81" i="23"/>
  <c r="BU81" i="23"/>
  <c r="BV81" i="23"/>
  <c r="BP185" i="23"/>
  <c r="G82" i="23"/>
  <c r="E26" i="13"/>
  <c r="BX81" i="23"/>
  <c r="BY81" i="23"/>
  <c r="BZ81" i="23"/>
  <c r="CA81" i="23"/>
  <c r="CB81" i="23"/>
  <c r="CC81" i="23"/>
  <c r="CD81" i="23"/>
  <c r="CE81" i="23"/>
  <c r="CF81" i="23"/>
  <c r="CG81" i="23"/>
  <c r="CH81" i="23"/>
  <c r="CI81" i="23"/>
  <c r="CJ81" i="23"/>
  <c r="CK81" i="23"/>
  <c r="CL81" i="23"/>
  <c r="CM81" i="23"/>
  <c r="CN81" i="23"/>
  <c r="CO81" i="23"/>
  <c r="CP81" i="23"/>
  <c r="CQ81" i="23"/>
  <c r="CR81" i="23"/>
  <c r="CU81" i="23"/>
  <c r="DC81" i="23"/>
  <c r="CV81" i="23"/>
  <c r="DD81" i="23"/>
  <c r="CW81" i="23"/>
  <c r="DE81" i="23"/>
  <c r="CX81" i="23"/>
  <c r="DF81" i="23"/>
  <c r="CY81" i="23"/>
  <c r="DG81" i="23"/>
  <c r="CZ81" i="23"/>
  <c r="DH81" i="23"/>
  <c r="DI81" i="23"/>
  <c r="BP82" i="23"/>
  <c r="BQ82" i="23"/>
  <c r="BR82" i="23"/>
  <c r="BS82" i="23"/>
  <c r="BT82" i="23"/>
  <c r="BU82" i="23"/>
  <c r="BV82" i="23"/>
  <c r="BP186" i="23"/>
  <c r="G83" i="23"/>
  <c r="E27" i="13"/>
  <c r="BX82" i="23"/>
  <c r="BY82" i="23"/>
  <c r="BZ82" i="23"/>
  <c r="CA82" i="23"/>
  <c r="CB82" i="23"/>
  <c r="CC82" i="23"/>
  <c r="CD82" i="23"/>
  <c r="CE82" i="23"/>
  <c r="CF82" i="23"/>
  <c r="CG82" i="23"/>
  <c r="CH82" i="23"/>
  <c r="CI82" i="23"/>
  <c r="CJ82" i="23"/>
  <c r="CK82" i="23"/>
  <c r="CL82" i="23"/>
  <c r="CM82" i="23"/>
  <c r="CN82" i="23"/>
  <c r="CO82" i="23"/>
  <c r="CP82" i="23"/>
  <c r="CQ82" i="23"/>
  <c r="CR82" i="23"/>
  <c r="CU82" i="23"/>
  <c r="DC82" i="23"/>
  <c r="CV82" i="23"/>
  <c r="DD82" i="23"/>
  <c r="CW82" i="23"/>
  <c r="DE82" i="23"/>
  <c r="CX82" i="23"/>
  <c r="DF82" i="23"/>
  <c r="CY82" i="23"/>
  <c r="DG82" i="23"/>
  <c r="CZ82" i="23"/>
  <c r="DH82" i="23"/>
  <c r="DI82" i="23"/>
  <c r="BP83" i="23"/>
  <c r="BQ83" i="23"/>
  <c r="BR83" i="23"/>
  <c r="BS83" i="23"/>
  <c r="BT83" i="23"/>
  <c r="BU83" i="23"/>
  <c r="BV83" i="23"/>
  <c r="BP187" i="23"/>
  <c r="G84" i="23"/>
  <c r="E28" i="13"/>
  <c r="BX83" i="23"/>
  <c r="BY83" i="23"/>
  <c r="BZ83" i="23"/>
  <c r="CA83" i="23"/>
  <c r="CB83" i="23"/>
  <c r="CC83" i="23"/>
  <c r="CD83" i="23"/>
  <c r="CE83" i="23"/>
  <c r="CF83" i="23"/>
  <c r="CG83" i="23"/>
  <c r="CH83" i="23"/>
  <c r="CI83" i="23"/>
  <c r="CJ83" i="23"/>
  <c r="CK83" i="23"/>
  <c r="CL83" i="23"/>
  <c r="CM83" i="23"/>
  <c r="CN83" i="23"/>
  <c r="CO83" i="23"/>
  <c r="CP83" i="23"/>
  <c r="CQ83" i="23"/>
  <c r="CR83" i="23"/>
  <c r="CU83" i="23"/>
  <c r="DC83" i="23"/>
  <c r="CV83" i="23"/>
  <c r="DD83" i="23"/>
  <c r="CW83" i="23"/>
  <c r="DE83" i="23"/>
  <c r="CX83" i="23"/>
  <c r="DF83" i="23"/>
  <c r="CY83" i="23"/>
  <c r="DG83" i="23"/>
  <c r="CZ83" i="23"/>
  <c r="DH83" i="23"/>
  <c r="DI83" i="23"/>
  <c r="BP84" i="23"/>
  <c r="BQ84" i="23"/>
  <c r="BR84" i="23"/>
  <c r="BS84" i="23"/>
  <c r="BT84" i="23"/>
  <c r="BU84" i="23"/>
  <c r="BV84" i="23"/>
  <c r="BP188" i="23"/>
  <c r="G85" i="23"/>
  <c r="E29" i="13"/>
  <c r="BX84" i="23"/>
  <c r="BY84" i="23"/>
  <c r="BZ84" i="23"/>
  <c r="CA84" i="23"/>
  <c r="CB84" i="23"/>
  <c r="CC84" i="23"/>
  <c r="CD84" i="23"/>
  <c r="CE84" i="23"/>
  <c r="CF84" i="23"/>
  <c r="CG84" i="23"/>
  <c r="CH84" i="23"/>
  <c r="CI84" i="23"/>
  <c r="CJ84" i="23"/>
  <c r="CK84" i="23"/>
  <c r="CL84" i="23"/>
  <c r="CM84" i="23"/>
  <c r="CN84" i="23"/>
  <c r="CO84" i="23"/>
  <c r="CP84" i="23"/>
  <c r="CQ84" i="23"/>
  <c r="CR84" i="23"/>
  <c r="CU84" i="23"/>
  <c r="DC84" i="23"/>
  <c r="CV84" i="23"/>
  <c r="DD84" i="23"/>
  <c r="CW84" i="23"/>
  <c r="DE84" i="23"/>
  <c r="CX84" i="23"/>
  <c r="DF84" i="23"/>
  <c r="CY84" i="23"/>
  <c r="DG84" i="23"/>
  <c r="CZ84" i="23"/>
  <c r="DH84" i="23"/>
  <c r="DI84" i="23"/>
  <c r="BP85" i="23"/>
  <c r="BQ85" i="23"/>
  <c r="BR85" i="23"/>
  <c r="BS85" i="23"/>
  <c r="BT85" i="23"/>
  <c r="BU85" i="23"/>
  <c r="BV85" i="23"/>
  <c r="BP189" i="23"/>
  <c r="G86" i="23"/>
  <c r="E30" i="13"/>
  <c r="BX85" i="23"/>
  <c r="BY85" i="23"/>
  <c r="BZ85" i="23"/>
  <c r="CA85" i="23"/>
  <c r="CB85" i="23"/>
  <c r="CC85" i="23"/>
  <c r="CD85" i="23"/>
  <c r="CE85" i="23"/>
  <c r="CF85" i="23"/>
  <c r="CG85" i="23"/>
  <c r="CH85" i="23"/>
  <c r="CI85" i="23"/>
  <c r="CJ85" i="23"/>
  <c r="CK85" i="23"/>
  <c r="CL85" i="23"/>
  <c r="CM85" i="23"/>
  <c r="CN85" i="23"/>
  <c r="CO85" i="23"/>
  <c r="CP85" i="23"/>
  <c r="CQ85" i="23"/>
  <c r="CR85" i="23"/>
  <c r="CU85" i="23"/>
  <c r="DC85" i="23"/>
  <c r="CV85" i="23"/>
  <c r="DD85" i="23"/>
  <c r="CW85" i="23"/>
  <c r="DE85" i="23"/>
  <c r="CX85" i="23"/>
  <c r="DF85" i="23"/>
  <c r="CY85" i="23"/>
  <c r="DG85" i="23"/>
  <c r="CZ85" i="23"/>
  <c r="DH85" i="23"/>
  <c r="DI85" i="23"/>
  <c r="BP86" i="23"/>
  <c r="BQ86" i="23"/>
  <c r="BR86" i="23"/>
  <c r="BS86" i="23"/>
  <c r="BT86" i="23"/>
  <c r="BU86" i="23"/>
  <c r="BV86" i="23"/>
  <c r="BP190" i="23"/>
  <c r="G87" i="23"/>
  <c r="E31" i="13"/>
  <c r="BX86" i="23"/>
  <c r="BY86" i="23"/>
  <c r="BZ86" i="23"/>
  <c r="CA86" i="23"/>
  <c r="CB86" i="23"/>
  <c r="CC86" i="23"/>
  <c r="CD86" i="23"/>
  <c r="CE86" i="23"/>
  <c r="CF86" i="23"/>
  <c r="CG86" i="23"/>
  <c r="CH86" i="23"/>
  <c r="CI86" i="23"/>
  <c r="CJ86" i="23"/>
  <c r="CK86" i="23"/>
  <c r="CL86" i="23"/>
  <c r="CM86" i="23"/>
  <c r="CN86" i="23"/>
  <c r="CO86" i="23"/>
  <c r="CP86" i="23"/>
  <c r="CQ86" i="23"/>
  <c r="CR86" i="23"/>
  <c r="CU86" i="23"/>
  <c r="DC86" i="23"/>
  <c r="CV86" i="23"/>
  <c r="DD86" i="23"/>
  <c r="CW86" i="23"/>
  <c r="DE86" i="23"/>
  <c r="CX86" i="23"/>
  <c r="DF86" i="23"/>
  <c r="CY86" i="23"/>
  <c r="DG86" i="23"/>
  <c r="CZ86" i="23"/>
  <c r="DH86" i="23"/>
  <c r="DI86" i="23"/>
  <c r="BP87" i="23"/>
  <c r="BQ87" i="23"/>
  <c r="BR87" i="23"/>
  <c r="BS87" i="23"/>
  <c r="BT87" i="23"/>
  <c r="BU87" i="23"/>
  <c r="BV87" i="23"/>
  <c r="BP191" i="23"/>
  <c r="G88" i="23"/>
  <c r="E32" i="13"/>
  <c r="BX87" i="23"/>
  <c r="BY87" i="23"/>
  <c r="BZ87" i="23"/>
  <c r="CA87" i="23"/>
  <c r="CB87" i="23"/>
  <c r="CC87" i="23"/>
  <c r="CD87" i="23"/>
  <c r="CE87" i="23"/>
  <c r="CF87" i="23"/>
  <c r="CG87" i="23"/>
  <c r="CH87" i="23"/>
  <c r="CI87" i="23"/>
  <c r="CJ87" i="23"/>
  <c r="CK87" i="23"/>
  <c r="CL87" i="23"/>
  <c r="CM87" i="23"/>
  <c r="CN87" i="23"/>
  <c r="CO87" i="23"/>
  <c r="CP87" i="23"/>
  <c r="CQ87" i="23"/>
  <c r="CR87" i="23"/>
  <c r="CU87" i="23"/>
  <c r="DC87" i="23"/>
  <c r="CV87" i="23"/>
  <c r="DD87" i="23"/>
  <c r="CW87" i="23"/>
  <c r="DE87" i="23"/>
  <c r="CX87" i="23"/>
  <c r="DF87" i="23"/>
  <c r="CY87" i="23"/>
  <c r="DG87" i="23"/>
  <c r="CZ87" i="23"/>
  <c r="DH87" i="23"/>
  <c r="DI87" i="23"/>
  <c r="BP88" i="23"/>
  <c r="BQ88" i="23"/>
  <c r="BR88" i="23"/>
  <c r="BS88" i="23"/>
  <c r="BT88" i="23"/>
  <c r="BU88" i="23"/>
  <c r="BV88" i="23"/>
  <c r="BP192" i="23"/>
  <c r="G89" i="23"/>
  <c r="E33" i="13"/>
  <c r="BX88" i="23"/>
  <c r="BY88" i="23"/>
  <c r="BZ88" i="23"/>
  <c r="CA88" i="23"/>
  <c r="CB88" i="23"/>
  <c r="CC88" i="23"/>
  <c r="CD88" i="23"/>
  <c r="CE88" i="23"/>
  <c r="CF88" i="23"/>
  <c r="CG88" i="23"/>
  <c r="CH88" i="23"/>
  <c r="CI88" i="23"/>
  <c r="CJ88" i="23"/>
  <c r="CK88" i="23"/>
  <c r="CL88" i="23"/>
  <c r="CM88" i="23"/>
  <c r="CN88" i="23"/>
  <c r="CO88" i="23"/>
  <c r="CP88" i="23"/>
  <c r="CQ88" i="23"/>
  <c r="CR88" i="23"/>
  <c r="CU88" i="23"/>
  <c r="DC88" i="23"/>
  <c r="CV88" i="23"/>
  <c r="DD88" i="23"/>
  <c r="CW88" i="23"/>
  <c r="DE88" i="23"/>
  <c r="CX88" i="23"/>
  <c r="DF88" i="23"/>
  <c r="CY88" i="23"/>
  <c r="DG88" i="23"/>
  <c r="CZ88" i="23"/>
  <c r="DH88" i="23"/>
  <c r="DI88" i="23"/>
  <c r="BP89" i="23"/>
  <c r="BQ89" i="23"/>
  <c r="BR89" i="23"/>
  <c r="BS89" i="23"/>
  <c r="BT89" i="23"/>
  <c r="BU89" i="23"/>
  <c r="BV89" i="23"/>
  <c r="BP193" i="23"/>
  <c r="G90" i="23"/>
  <c r="E34" i="13"/>
  <c r="BX89" i="23"/>
  <c r="BY89" i="23"/>
  <c r="BZ89" i="23"/>
  <c r="CA89" i="23"/>
  <c r="CB89" i="23"/>
  <c r="CC89" i="23"/>
  <c r="CD89" i="23"/>
  <c r="CE89" i="23"/>
  <c r="CF89" i="23"/>
  <c r="CG89" i="23"/>
  <c r="CH89" i="23"/>
  <c r="CI89" i="23"/>
  <c r="CJ89" i="23"/>
  <c r="CK89" i="23"/>
  <c r="CL89" i="23"/>
  <c r="CM89" i="23"/>
  <c r="CN89" i="23"/>
  <c r="CO89" i="23"/>
  <c r="CP89" i="23"/>
  <c r="CQ89" i="23"/>
  <c r="CR89" i="23"/>
  <c r="CU89" i="23"/>
  <c r="DC89" i="23"/>
  <c r="CV89" i="23"/>
  <c r="DD89" i="23"/>
  <c r="CW89" i="23"/>
  <c r="DE89" i="23"/>
  <c r="CX89" i="23"/>
  <c r="DF89" i="23"/>
  <c r="CY89" i="23"/>
  <c r="DG89" i="23"/>
  <c r="CZ89" i="23"/>
  <c r="DH89" i="23"/>
  <c r="DI89" i="23"/>
  <c r="BP90" i="23"/>
  <c r="BQ90" i="23"/>
  <c r="BR90" i="23"/>
  <c r="BS90" i="23"/>
  <c r="BT90" i="23"/>
  <c r="BU90" i="23"/>
  <c r="BV90" i="23"/>
  <c r="BP194" i="23"/>
  <c r="G91" i="23"/>
  <c r="E35" i="13"/>
  <c r="BX90" i="23"/>
  <c r="BY90" i="23"/>
  <c r="BZ90" i="23"/>
  <c r="CA90" i="23"/>
  <c r="CB90" i="23"/>
  <c r="CC90" i="23"/>
  <c r="CD90" i="23"/>
  <c r="CE90" i="23"/>
  <c r="CF90" i="23"/>
  <c r="CG90" i="23"/>
  <c r="CH90" i="23"/>
  <c r="CI90" i="23"/>
  <c r="CJ90" i="23"/>
  <c r="CK90" i="23"/>
  <c r="CL90" i="23"/>
  <c r="CM90" i="23"/>
  <c r="CN90" i="23"/>
  <c r="CO90" i="23"/>
  <c r="CP90" i="23"/>
  <c r="CQ90" i="23"/>
  <c r="CR90" i="23"/>
  <c r="CU90" i="23"/>
  <c r="DC90" i="23"/>
  <c r="CV90" i="23"/>
  <c r="DD90" i="23"/>
  <c r="CW90" i="23"/>
  <c r="DE90" i="23"/>
  <c r="CX90" i="23"/>
  <c r="DF90" i="23"/>
  <c r="CY90" i="23"/>
  <c r="DG90" i="23"/>
  <c r="CZ90" i="23"/>
  <c r="DH90" i="23"/>
  <c r="DI90" i="23"/>
  <c r="BP91" i="23"/>
  <c r="BQ91" i="23"/>
  <c r="BR91" i="23"/>
  <c r="BS91" i="23"/>
  <c r="BT91" i="23"/>
  <c r="BU91" i="23"/>
  <c r="BV91" i="23"/>
  <c r="BP195" i="23"/>
  <c r="G92" i="23"/>
  <c r="E36" i="13"/>
  <c r="BX91" i="23"/>
  <c r="BY91" i="23"/>
  <c r="BZ91" i="23"/>
  <c r="CA91" i="23"/>
  <c r="CB91" i="23"/>
  <c r="CC91" i="23"/>
  <c r="CD91" i="23"/>
  <c r="CE91" i="23"/>
  <c r="CF91" i="23"/>
  <c r="CG91" i="23"/>
  <c r="CH91" i="23"/>
  <c r="CI91" i="23"/>
  <c r="CJ91" i="23"/>
  <c r="CK91" i="23"/>
  <c r="CL91" i="23"/>
  <c r="CM91" i="23"/>
  <c r="CN91" i="23"/>
  <c r="CO91" i="23"/>
  <c r="CP91" i="23"/>
  <c r="CQ91" i="23"/>
  <c r="CR91" i="23"/>
  <c r="CU91" i="23"/>
  <c r="DC91" i="23"/>
  <c r="CV91" i="23"/>
  <c r="DD91" i="23"/>
  <c r="CW91" i="23"/>
  <c r="DE91" i="23"/>
  <c r="CX91" i="23"/>
  <c r="DF91" i="23"/>
  <c r="CY91" i="23"/>
  <c r="DG91" i="23"/>
  <c r="CZ91" i="23"/>
  <c r="DH91" i="23"/>
  <c r="DI91" i="23"/>
  <c r="BP92" i="23"/>
  <c r="BQ92" i="23"/>
  <c r="BR92" i="23"/>
  <c r="BS92" i="23"/>
  <c r="BT92" i="23"/>
  <c r="BU92" i="23"/>
  <c r="BV92" i="23"/>
  <c r="BP196" i="23"/>
  <c r="G93" i="23"/>
  <c r="E37" i="13"/>
  <c r="BX92" i="23"/>
  <c r="BY92" i="23"/>
  <c r="BZ92" i="23"/>
  <c r="CA92" i="23"/>
  <c r="CB92" i="23"/>
  <c r="CC92" i="23"/>
  <c r="CD92" i="23"/>
  <c r="CE92" i="23"/>
  <c r="CF92" i="23"/>
  <c r="CG92" i="23"/>
  <c r="CH92" i="23"/>
  <c r="CI92" i="23"/>
  <c r="CJ92" i="23"/>
  <c r="CK92" i="23"/>
  <c r="CL92" i="23"/>
  <c r="CM92" i="23"/>
  <c r="CN92" i="23"/>
  <c r="CO92" i="23"/>
  <c r="CP92" i="23"/>
  <c r="CQ92" i="23"/>
  <c r="CR92" i="23"/>
  <c r="CU92" i="23"/>
  <c r="DC92" i="23"/>
  <c r="CV92" i="23"/>
  <c r="DD92" i="23"/>
  <c r="CW92" i="23"/>
  <c r="DE92" i="23"/>
  <c r="CX92" i="23"/>
  <c r="DF92" i="23"/>
  <c r="CY92" i="23"/>
  <c r="DG92" i="23"/>
  <c r="CZ92" i="23"/>
  <c r="DH92" i="23"/>
  <c r="DI92" i="23"/>
  <c r="BP93" i="23"/>
  <c r="BQ93" i="23"/>
  <c r="BR93" i="23"/>
  <c r="BS93" i="23"/>
  <c r="BT93" i="23"/>
  <c r="BU93" i="23"/>
  <c r="BV93" i="23"/>
  <c r="BP197" i="23"/>
  <c r="G94" i="23"/>
  <c r="E38" i="13"/>
  <c r="BX93" i="23"/>
  <c r="BY93" i="23"/>
  <c r="BZ93" i="23"/>
  <c r="CA93" i="23"/>
  <c r="CB93" i="23"/>
  <c r="CC93" i="23"/>
  <c r="CD93" i="23"/>
  <c r="CE93" i="23"/>
  <c r="CF93" i="23"/>
  <c r="CG93" i="23"/>
  <c r="CH93" i="23"/>
  <c r="CI93" i="23"/>
  <c r="CJ93" i="23"/>
  <c r="CK93" i="23"/>
  <c r="CL93" i="23"/>
  <c r="CM93" i="23"/>
  <c r="CN93" i="23"/>
  <c r="CO93" i="23"/>
  <c r="CP93" i="23"/>
  <c r="CQ93" i="23"/>
  <c r="CR93" i="23"/>
  <c r="CU93" i="23"/>
  <c r="DC93" i="23"/>
  <c r="CV93" i="23"/>
  <c r="DD93" i="23"/>
  <c r="CW93" i="23"/>
  <c r="DE93" i="23"/>
  <c r="CX93" i="23"/>
  <c r="DF93" i="23"/>
  <c r="CY93" i="23"/>
  <c r="DG93" i="23"/>
  <c r="CZ93" i="23"/>
  <c r="DH93" i="23"/>
  <c r="DI93" i="23"/>
  <c r="BP94" i="23"/>
  <c r="BQ94" i="23"/>
  <c r="BR94" i="23"/>
  <c r="BS94" i="23"/>
  <c r="BT94" i="23"/>
  <c r="BU94" i="23"/>
  <c r="BV94" i="23"/>
  <c r="BP198" i="23"/>
  <c r="G95" i="23"/>
  <c r="E39" i="13"/>
  <c r="BX94" i="23"/>
  <c r="BY94" i="23"/>
  <c r="BZ94" i="23"/>
  <c r="CA94" i="23"/>
  <c r="CB94" i="23"/>
  <c r="CC94" i="23"/>
  <c r="CD94" i="23"/>
  <c r="CE94" i="23"/>
  <c r="CF94" i="23"/>
  <c r="CG94" i="23"/>
  <c r="CH94" i="23"/>
  <c r="CI94" i="23"/>
  <c r="CJ94" i="23"/>
  <c r="CK94" i="23"/>
  <c r="CL94" i="23"/>
  <c r="CM94" i="23"/>
  <c r="CN94" i="23"/>
  <c r="CO94" i="23"/>
  <c r="CP94" i="23"/>
  <c r="CQ94" i="23"/>
  <c r="CR94" i="23"/>
  <c r="CU94" i="23"/>
  <c r="DC94" i="23"/>
  <c r="CV94" i="23"/>
  <c r="DD94" i="23"/>
  <c r="CW94" i="23"/>
  <c r="DE94" i="23"/>
  <c r="CX94" i="23"/>
  <c r="DF94" i="23"/>
  <c r="CY94" i="23"/>
  <c r="DG94" i="23"/>
  <c r="CZ94" i="23"/>
  <c r="DH94" i="23"/>
  <c r="DI94" i="23"/>
  <c r="BP95" i="23"/>
  <c r="BQ95" i="23"/>
  <c r="BR95" i="23"/>
  <c r="BS95" i="23"/>
  <c r="BT95" i="23"/>
  <c r="BU95" i="23"/>
  <c r="BV95" i="23"/>
  <c r="BP199" i="23"/>
  <c r="G96" i="23"/>
  <c r="E40" i="13"/>
  <c r="BX95" i="23"/>
  <c r="BY95" i="23"/>
  <c r="BZ95" i="23"/>
  <c r="CA95" i="23"/>
  <c r="CB95" i="23"/>
  <c r="CC95" i="23"/>
  <c r="CD95" i="23"/>
  <c r="CE95" i="23"/>
  <c r="CF95" i="23"/>
  <c r="CG95" i="23"/>
  <c r="CH95" i="23"/>
  <c r="CI95" i="23"/>
  <c r="CJ95" i="23"/>
  <c r="CK95" i="23"/>
  <c r="CL95" i="23"/>
  <c r="CM95" i="23"/>
  <c r="CN95" i="23"/>
  <c r="CO95" i="23"/>
  <c r="CP95" i="23"/>
  <c r="CQ95" i="23"/>
  <c r="CR95" i="23"/>
  <c r="CU95" i="23"/>
  <c r="DC95" i="23"/>
  <c r="CV95" i="23"/>
  <c r="DD95" i="23"/>
  <c r="CW95" i="23"/>
  <c r="DE95" i="23"/>
  <c r="CX95" i="23"/>
  <c r="DF95" i="23"/>
  <c r="CY95" i="23"/>
  <c r="DG95" i="23"/>
  <c r="CZ95" i="23"/>
  <c r="DH95" i="23"/>
  <c r="DI95" i="23"/>
  <c r="BP96" i="23"/>
  <c r="BQ96" i="23"/>
  <c r="BR96" i="23"/>
  <c r="BS96" i="23"/>
  <c r="BT96" i="23"/>
  <c r="BU96" i="23"/>
  <c r="BV96" i="23"/>
  <c r="BP200" i="23"/>
  <c r="G97" i="23"/>
  <c r="E41" i="13"/>
  <c r="BX96" i="23"/>
  <c r="BY96" i="23"/>
  <c r="BZ96" i="23"/>
  <c r="CA96" i="23"/>
  <c r="CB96" i="23"/>
  <c r="CC96" i="23"/>
  <c r="CD96" i="23"/>
  <c r="CE96" i="23"/>
  <c r="CF96" i="23"/>
  <c r="CG96" i="23"/>
  <c r="CH96" i="23"/>
  <c r="CI96" i="23"/>
  <c r="CJ96" i="23"/>
  <c r="CK96" i="23"/>
  <c r="CL96" i="23"/>
  <c r="CM96" i="23"/>
  <c r="CN96" i="23"/>
  <c r="CO96" i="23"/>
  <c r="CP96" i="23"/>
  <c r="CQ96" i="23"/>
  <c r="CR96" i="23"/>
  <c r="CU96" i="23"/>
  <c r="DC96" i="23"/>
  <c r="CV96" i="23"/>
  <c r="DD96" i="23"/>
  <c r="CW96" i="23"/>
  <c r="DE96" i="23"/>
  <c r="CX96" i="23"/>
  <c r="DF96" i="23"/>
  <c r="CY96" i="23"/>
  <c r="DG96" i="23"/>
  <c r="CZ96" i="23"/>
  <c r="DH96" i="23"/>
  <c r="DI96" i="23"/>
  <c r="BP97" i="23"/>
  <c r="BQ97" i="23"/>
  <c r="BR97" i="23"/>
  <c r="BS97" i="23"/>
  <c r="BT97" i="23"/>
  <c r="BU97" i="23"/>
  <c r="BV97" i="23"/>
  <c r="BP201" i="23"/>
  <c r="G98" i="23"/>
  <c r="E42" i="13"/>
  <c r="BX97" i="23"/>
  <c r="BY97" i="23"/>
  <c r="BZ97" i="23"/>
  <c r="CA97" i="23"/>
  <c r="CB97" i="23"/>
  <c r="CC97" i="23"/>
  <c r="CD97" i="23"/>
  <c r="CE97" i="23"/>
  <c r="CF97" i="23"/>
  <c r="CG97" i="23"/>
  <c r="CH97" i="23"/>
  <c r="CI97" i="23"/>
  <c r="CJ97" i="23"/>
  <c r="CK97" i="23"/>
  <c r="CL97" i="23"/>
  <c r="CM97" i="23"/>
  <c r="CN97" i="23"/>
  <c r="CO97" i="23"/>
  <c r="CP97" i="23"/>
  <c r="CQ97" i="23"/>
  <c r="CR97" i="23"/>
  <c r="CU97" i="23"/>
  <c r="DC97" i="23"/>
  <c r="CV97" i="23"/>
  <c r="DD97" i="23"/>
  <c r="CW97" i="23"/>
  <c r="DE97" i="23"/>
  <c r="CX97" i="23"/>
  <c r="DF97" i="23"/>
  <c r="CY97" i="23"/>
  <c r="DG97" i="23"/>
  <c r="CZ97" i="23"/>
  <c r="DH97" i="23"/>
  <c r="DI97" i="23"/>
  <c r="BP98" i="23"/>
  <c r="BQ98" i="23"/>
  <c r="BR98" i="23"/>
  <c r="BS98" i="23"/>
  <c r="BT98" i="23"/>
  <c r="BU98" i="23"/>
  <c r="BV98" i="23"/>
  <c r="BP202" i="23"/>
  <c r="G99" i="23"/>
  <c r="E43" i="13"/>
  <c r="BX98" i="23"/>
  <c r="BY98" i="23"/>
  <c r="BZ98" i="23"/>
  <c r="CA98" i="23"/>
  <c r="CB98" i="23"/>
  <c r="CC98" i="23"/>
  <c r="CD98" i="23"/>
  <c r="CE98" i="23"/>
  <c r="CF98" i="23"/>
  <c r="CG98" i="23"/>
  <c r="CH98" i="23"/>
  <c r="CI98" i="23"/>
  <c r="CJ98" i="23"/>
  <c r="CK98" i="23"/>
  <c r="CL98" i="23"/>
  <c r="CM98" i="23"/>
  <c r="CN98" i="23"/>
  <c r="CO98" i="23"/>
  <c r="CP98" i="23"/>
  <c r="CQ98" i="23"/>
  <c r="CR98" i="23"/>
  <c r="CU98" i="23"/>
  <c r="DC98" i="23"/>
  <c r="CV98" i="23"/>
  <c r="DD98" i="23"/>
  <c r="CW98" i="23"/>
  <c r="DE98" i="23"/>
  <c r="CX98" i="23"/>
  <c r="DF98" i="23"/>
  <c r="CY98" i="23"/>
  <c r="DG98" i="23"/>
  <c r="CZ98" i="23"/>
  <c r="DH98" i="23"/>
  <c r="DI98" i="23"/>
  <c r="BP99" i="23"/>
  <c r="BQ99" i="23"/>
  <c r="BR99" i="23"/>
  <c r="BS99" i="23"/>
  <c r="BT99" i="23"/>
  <c r="BU99" i="23"/>
  <c r="BV99" i="23"/>
  <c r="BP203" i="23"/>
  <c r="G100" i="23"/>
  <c r="E44" i="13"/>
  <c r="BX99" i="23"/>
  <c r="BY99" i="23"/>
  <c r="BZ99" i="23"/>
  <c r="CA99" i="23"/>
  <c r="CB99" i="23"/>
  <c r="CC99" i="23"/>
  <c r="CD99" i="23"/>
  <c r="CE99" i="23"/>
  <c r="CF99" i="23"/>
  <c r="CG99" i="23"/>
  <c r="CH99" i="23"/>
  <c r="CI99" i="23"/>
  <c r="CJ99" i="23"/>
  <c r="CK99" i="23"/>
  <c r="CL99" i="23"/>
  <c r="CM99" i="23"/>
  <c r="CN99" i="23"/>
  <c r="CO99" i="23"/>
  <c r="CP99" i="23"/>
  <c r="CQ99" i="23"/>
  <c r="CR99" i="23"/>
  <c r="CU99" i="23"/>
  <c r="DC99" i="23"/>
  <c r="CV99" i="23"/>
  <c r="DD99" i="23"/>
  <c r="CW99" i="23"/>
  <c r="DE99" i="23"/>
  <c r="CX99" i="23"/>
  <c r="DF99" i="23"/>
  <c r="CY99" i="23"/>
  <c r="DG99" i="23"/>
  <c r="CZ99" i="23"/>
  <c r="DH99" i="23"/>
  <c r="DI99" i="23"/>
  <c r="BP100" i="23"/>
  <c r="BQ100" i="23"/>
  <c r="BR100" i="23"/>
  <c r="BS100" i="23"/>
  <c r="BT100" i="23"/>
  <c r="BU100" i="23"/>
  <c r="BV100" i="23"/>
  <c r="BP204" i="23"/>
  <c r="G101" i="23"/>
  <c r="E45" i="13"/>
  <c r="BX100" i="23"/>
  <c r="BY100" i="23"/>
  <c r="BZ100" i="23"/>
  <c r="CA100" i="23"/>
  <c r="CB100" i="23"/>
  <c r="CC100" i="23"/>
  <c r="CD100" i="23"/>
  <c r="CE100" i="23"/>
  <c r="CF100" i="23"/>
  <c r="CG100" i="23"/>
  <c r="CH100" i="23"/>
  <c r="CI100" i="23"/>
  <c r="CJ100" i="23"/>
  <c r="CK100" i="23"/>
  <c r="CL100" i="23"/>
  <c r="CM100" i="23"/>
  <c r="CN100" i="23"/>
  <c r="CO100" i="23"/>
  <c r="CP100" i="23"/>
  <c r="CQ100" i="23"/>
  <c r="CR100" i="23"/>
  <c r="CU100" i="23"/>
  <c r="DC100" i="23"/>
  <c r="CV100" i="23"/>
  <c r="DD100" i="23"/>
  <c r="CW100" i="23"/>
  <c r="DE100" i="23"/>
  <c r="CX100" i="23"/>
  <c r="DF100" i="23"/>
  <c r="CY100" i="23"/>
  <c r="DG100" i="23"/>
  <c r="CZ100" i="23"/>
  <c r="DH100" i="23"/>
  <c r="DI100" i="23"/>
  <c r="BP101" i="23"/>
  <c r="BQ101" i="23"/>
  <c r="BR101" i="23"/>
  <c r="BS101" i="23"/>
  <c r="BT101" i="23"/>
  <c r="BU101" i="23"/>
  <c r="BV101" i="23"/>
  <c r="BP205" i="23"/>
  <c r="G102" i="23"/>
  <c r="E46" i="13"/>
  <c r="BX101" i="23"/>
  <c r="BY101" i="23"/>
  <c r="BZ101" i="23"/>
  <c r="CA101" i="23"/>
  <c r="CB101" i="23"/>
  <c r="CC101" i="23"/>
  <c r="CD101" i="23"/>
  <c r="CE101" i="23"/>
  <c r="CF101" i="23"/>
  <c r="CG101" i="23"/>
  <c r="CH101" i="23"/>
  <c r="CI101" i="23"/>
  <c r="CJ101" i="23"/>
  <c r="CK101" i="23"/>
  <c r="CL101" i="23"/>
  <c r="CM101" i="23"/>
  <c r="CN101" i="23"/>
  <c r="CO101" i="23"/>
  <c r="CP101" i="23"/>
  <c r="CQ101" i="23"/>
  <c r="CR101" i="23"/>
  <c r="CU101" i="23"/>
  <c r="DC101" i="23"/>
  <c r="CV101" i="23"/>
  <c r="DD101" i="23"/>
  <c r="CW101" i="23"/>
  <c r="DE101" i="23"/>
  <c r="CX101" i="23"/>
  <c r="DF101" i="23"/>
  <c r="CY101" i="23"/>
  <c r="DG101" i="23"/>
  <c r="CZ101" i="23"/>
  <c r="DH101" i="23"/>
  <c r="DI101" i="23"/>
  <c r="BP102" i="23"/>
  <c r="BQ102" i="23"/>
  <c r="BR102" i="23"/>
  <c r="BS102" i="23"/>
  <c r="BT102" i="23"/>
  <c r="BU102" i="23"/>
  <c r="BV102" i="23"/>
  <c r="BP206" i="23"/>
  <c r="G103" i="23"/>
  <c r="E47" i="13"/>
  <c r="BX102" i="23"/>
  <c r="BY102" i="23"/>
  <c r="BZ102" i="23"/>
  <c r="CA102" i="23"/>
  <c r="CB102" i="23"/>
  <c r="CC102" i="23"/>
  <c r="CD102" i="23"/>
  <c r="CE102" i="23"/>
  <c r="CF102" i="23"/>
  <c r="CG102" i="23"/>
  <c r="CH102" i="23"/>
  <c r="CI102" i="23"/>
  <c r="CJ102" i="23"/>
  <c r="CK102" i="23"/>
  <c r="CL102" i="23"/>
  <c r="CM102" i="23"/>
  <c r="CN102" i="23"/>
  <c r="CO102" i="23"/>
  <c r="CP102" i="23"/>
  <c r="CQ102" i="23"/>
  <c r="CR102" i="23"/>
  <c r="CU102" i="23"/>
  <c r="DC102" i="23"/>
  <c r="CV102" i="23"/>
  <c r="DD102" i="23"/>
  <c r="CW102" i="23"/>
  <c r="DE102" i="23"/>
  <c r="CX102" i="23"/>
  <c r="DF102" i="23"/>
  <c r="CY102" i="23"/>
  <c r="DG102" i="23"/>
  <c r="CZ102" i="23"/>
  <c r="DH102" i="23"/>
  <c r="DI102" i="23"/>
  <c r="BP103" i="23"/>
  <c r="BQ103" i="23"/>
  <c r="BR103" i="23"/>
  <c r="BS103" i="23"/>
  <c r="BT103" i="23"/>
  <c r="BU103" i="23"/>
  <c r="BV103" i="23"/>
  <c r="BP207" i="23"/>
  <c r="G104" i="23"/>
  <c r="E48" i="13"/>
  <c r="BX103" i="23"/>
  <c r="BY103" i="23"/>
  <c r="BZ103" i="23"/>
  <c r="CA103" i="23"/>
  <c r="CB103" i="23"/>
  <c r="CC103" i="23"/>
  <c r="CD103" i="23"/>
  <c r="CE103" i="23"/>
  <c r="CF103" i="23"/>
  <c r="CG103" i="23"/>
  <c r="CH103" i="23"/>
  <c r="CI103" i="23"/>
  <c r="CJ103" i="23"/>
  <c r="CK103" i="23"/>
  <c r="CL103" i="23"/>
  <c r="CM103" i="23"/>
  <c r="CN103" i="23"/>
  <c r="CO103" i="23"/>
  <c r="CP103" i="23"/>
  <c r="CQ103" i="23"/>
  <c r="CR103" i="23"/>
  <c r="CU103" i="23"/>
  <c r="DC103" i="23"/>
  <c r="CV103" i="23"/>
  <c r="DD103" i="23"/>
  <c r="CW103" i="23"/>
  <c r="DE103" i="23"/>
  <c r="CX103" i="23"/>
  <c r="DF103" i="23"/>
  <c r="CY103" i="23"/>
  <c r="DG103" i="23"/>
  <c r="CZ103" i="23"/>
  <c r="DH103" i="23"/>
  <c r="DI103" i="23"/>
  <c r="BP104" i="23"/>
  <c r="BQ104" i="23"/>
  <c r="BR104" i="23"/>
  <c r="BS104" i="23"/>
  <c r="BT104" i="23"/>
  <c r="BU104" i="23"/>
  <c r="BV104" i="23"/>
  <c r="BP208" i="23"/>
  <c r="G105" i="23"/>
  <c r="E49" i="13"/>
  <c r="BX104" i="23"/>
  <c r="BY104" i="23"/>
  <c r="BZ104" i="23"/>
  <c r="CA104" i="23"/>
  <c r="CB104" i="23"/>
  <c r="CC104" i="23"/>
  <c r="CD104" i="23"/>
  <c r="CE104" i="23"/>
  <c r="CF104" i="23"/>
  <c r="CG104" i="23"/>
  <c r="CH104" i="23"/>
  <c r="CI104" i="23"/>
  <c r="CJ104" i="23"/>
  <c r="CK104" i="23"/>
  <c r="CL104" i="23"/>
  <c r="CM104" i="23"/>
  <c r="CN104" i="23"/>
  <c r="CO104" i="23"/>
  <c r="CP104" i="23"/>
  <c r="CQ104" i="23"/>
  <c r="CR104" i="23"/>
  <c r="CU104" i="23"/>
  <c r="DC104" i="23"/>
  <c r="CV104" i="23"/>
  <c r="DD104" i="23"/>
  <c r="CW104" i="23"/>
  <c r="DE104" i="23"/>
  <c r="CX104" i="23"/>
  <c r="DF104" i="23"/>
  <c r="CY104" i="23"/>
  <c r="DG104" i="23"/>
  <c r="CZ104" i="23"/>
  <c r="DH104" i="23"/>
  <c r="DI104" i="23"/>
  <c r="BP105" i="23"/>
  <c r="BQ105" i="23"/>
  <c r="BR105" i="23"/>
  <c r="BS105" i="23"/>
  <c r="BT105" i="23"/>
  <c r="BU105" i="23"/>
  <c r="BV105" i="23"/>
  <c r="BP209" i="23"/>
  <c r="G106" i="23"/>
  <c r="E50" i="13"/>
  <c r="BX105" i="23"/>
  <c r="BY105" i="23"/>
  <c r="BZ105" i="23"/>
  <c r="CA105" i="23"/>
  <c r="CB105" i="23"/>
  <c r="CC105" i="23"/>
  <c r="CD105" i="23"/>
  <c r="CE105" i="23"/>
  <c r="CF105" i="23"/>
  <c r="CG105" i="23"/>
  <c r="CH105" i="23"/>
  <c r="CI105" i="23"/>
  <c r="CJ105" i="23"/>
  <c r="CK105" i="23"/>
  <c r="CL105" i="23"/>
  <c r="CM105" i="23"/>
  <c r="CN105" i="23"/>
  <c r="CO105" i="23"/>
  <c r="CP105" i="23"/>
  <c r="CQ105" i="23"/>
  <c r="CR105" i="23"/>
  <c r="CU105" i="23"/>
  <c r="DC105" i="23"/>
  <c r="CV105" i="23"/>
  <c r="DD105" i="23"/>
  <c r="CW105" i="23"/>
  <c r="DE105" i="23"/>
  <c r="CX105" i="23"/>
  <c r="DF105" i="23"/>
  <c r="CY105" i="23"/>
  <c r="DG105" i="23"/>
  <c r="CZ105" i="23"/>
  <c r="DH105" i="23"/>
  <c r="DI105" i="23"/>
  <c r="BP106" i="23"/>
  <c r="BQ106" i="23"/>
  <c r="BR106" i="23"/>
  <c r="BS106" i="23"/>
  <c r="BT106" i="23"/>
  <c r="BU106" i="23"/>
  <c r="BV106" i="23"/>
  <c r="BP210" i="23"/>
  <c r="G107" i="23"/>
  <c r="E51" i="13"/>
  <c r="BX106" i="23"/>
  <c r="BY106" i="23"/>
  <c r="BZ106" i="23"/>
  <c r="CA106" i="23"/>
  <c r="CB106" i="23"/>
  <c r="CC106" i="23"/>
  <c r="CD106" i="23"/>
  <c r="CE106" i="23"/>
  <c r="CF106" i="23"/>
  <c r="CG106" i="23"/>
  <c r="CH106" i="23"/>
  <c r="CI106" i="23"/>
  <c r="CJ106" i="23"/>
  <c r="CK106" i="23"/>
  <c r="CL106" i="23"/>
  <c r="CM106" i="23"/>
  <c r="CN106" i="23"/>
  <c r="CO106" i="23"/>
  <c r="CP106" i="23"/>
  <c r="CQ106" i="23"/>
  <c r="CR106" i="23"/>
  <c r="CU106" i="23"/>
  <c r="DC106" i="23"/>
  <c r="CV106" i="23"/>
  <c r="DD106" i="23"/>
  <c r="CW106" i="23"/>
  <c r="DE106" i="23"/>
  <c r="CX106" i="23"/>
  <c r="DF106" i="23"/>
  <c r="CY106" i="23"/>
  <c r="DG106" i="23"/>
  <c r="CZ106" i="23"/>
  <c r="DH106" i="23"/>
  <c r="DI106" i="23"/>
  <c r="BP107" i="23"/>
  <c r="BQ107" i="23"/>
  <c r="BR107" i="23"/>
  <c r="BS107" i="23"/>
  <c r="BT107" i="23"/>
  <c r="BU107" i="23"/>
  <c r="BV107" i="23"/>
  <c r="BP211" i="23"/>
  <c r="G108" i="23"/>
  <c r="E52" i="13"/>
  <c r="BX107" i="23"/>
  <c r="BY107" i="23"/>
  <c r="BZ107" i="23"/>
  <c r="CA107" i="23"/>
  <c r="CB107" i="23"/>
  <c r="CC107" i="23"/>
  <c r="CD107" i="23"/>
  <c r="CE107" i="23"/>
  <c r="CF107" i="23"/>
  <c r="CG107" i="23"/>
  <c r="CH107" i="23"/>
  <c r="CI107" i="23"/>
  <c r="CJ107" i="23"/>
  <c r="CK107" i="23"/>
  <c r="CL107" i="23"/>
  <c r="CM107" i="23"/>
  <c r="CN107" i="23"/>
  <c r="CO107" i="23"/>
  <c r="CP107" i="23"/>
  <c r="CQ107" i="23"/>
  <c r="CR107" i="23"/>
  <c r="CU107" i="23"/>
  <c r="DC107" i="23"/>
  <c r="CV107" i="23"/>
  <c r="DD107" i="23"/>
  <c r="CW107" i="23"/>
  <c r="DE107" i="23"/>
  <c r="CX107" i="23"/>
  <c r="DF107" i="23"/>
  <c r="CY107" i="23"/>
  <c r="DG107" i="23"/>
  <c r="CZ107" i="23"/>
  <c r="DH107" i="23"/>
  <c r="DI107" i="23"/>
  <c r="BP108" i="23"/>
  <c r="BQ108" i="23"/>
  <c r="BR108" i="23"/>
  <c r="BS108" i="23"/>
  <c r="BT108" i="23"/>
  <c r="BU108" i="23"/>
  <c r="BV108" i="23"/>
  <c r="BP212" i="23"/>
  <c r="G109" i="23"/>
  <c r="E53" i="13"/>
  <c r="BX108" i="23"/>
  <c r="BY108" i="23"/>
  <c r="BZ108" i="23"/>
  <c r="CA108" i="23"/>
  <c r="CB108" i="23"/>
  <c r="CC108" i="23"/>
  <c r="CD108" i="23"/>
  <c r="CE108" i="23"/>
  <c r="CF108" i="23"/>
  <c r="CG108" i="23"/>
  <c r="CH108" i="23"/>
  <c r="CI108" i="23"/>
  <c r="CJ108" i="23"/>
  <c r="CK108" i="23"/>
  <c r="CL108" i="23"/>
  <c r="CM108" i="23"/>
  <c r="CN108" i="23"/>
  <c r="CO108" i="23"/>
  <c r="CP108" i="23"/>
  <c r="CQ108" i="23"/>
  <c r="CR108" i="23"/>
  <c r="CU108" i="23"/>
  <c r="DC108" i="23"/>
  <c r="CV108" i="23"/>
  <c r="DD108" i="23"/>
  <c r="CW108" i="23"/>
  <c r="DE108" i="23"/>
  <c r="CX108" i="23"/>
  <c r="DF108" i="23"/>
  <c r="CY108" i="23"/>
  <c r="DG108" i="23"/>
  <c r="CZ108" i="23"/>
  <c r="DH108" i="23"/>
  <c r="DI108" i="23"/>
  <c r="BP109" i="23"/>
  <c r="BQ109" i="23"/>
  <c r="BR109" i="23"/>
  <c r="BS109" i="23"/>
  <c r="BT109" i="23"/>
  <c r="BU109" i="23"/>
  <c r="BV109" i="23"/>
  <c r="BP213" i="23"/>
  <c r="G110" i="23"/>
  <c r="E54" i="13"/>
  <c r="BX109" i="23"/>
  <c r="BY109" i="23"/>
  <c r="BZ109" i="23"/>
  <c r="CA109" i="23"/>
  <c r="CB109" i="23"/>
  <c r="CC109" i="23"/>
  <c r="CD109" i="23"/>
  <c r="CE109" i="23"/>
  <c r="CF109" i="23"/>
  <c r="CG109" i="23"/>
  <c r="CH109" i="23"/>
  <c r="CI109" i="23"/>
  <c r="CJ109" i="23"/>
  <c r="CK109" i="23"/>
  <c r="CL109" i="23"/>
  <c r="CM109" i="23"/>
  <c r="CN109" i="23"/>
  <c r="CO109" i="23"/>
  <c r="CP109" i="23"/>
  <c r="CQ109" i="23"/>
  <c r="CR109" i="23"/>
  <c r="CU109" i="23"/>
  <c r="DC109" i="23"/>
  <c r="CV109" i="23"/>
  <c r="DD109" i="23"/>
  <c r="CW109" i="23"/>
  <c r="DE109" i="23"/>
  <c r="CX109" i="23"/>
  <c r="DF109" i="23"/>
  <c r="CY109" i="23"/>
  <c r="DG109" i="23"/>
  <c r="CZ109" i="23"/>
  <c r="DH109" i="23"/>
  <c r="DI109" i="23"/>
  <c r="BP110" i="23"/>
  <c r="BQ110" i="23"/>
  <c r="BR110" i="23"/>
  <c r="BS110" i="23"/>
  <c r="BT110" i="23"/>
  <c r="BU110" i="23"/>
  <c r="BV110" i="23"/>
  <c r="BP214" i="23"/>
  <c r="G111" i="23"/>
  <c r="E55" i="13"/>
  <c r="BX110" i="23"/>
  <c r="BY110" i="23"/>
  <c r="BZ110" i="23"/>
  <c r="CA110" i="23"/>
  <c r="CB110" i="23"/>
  <c r="CC110" i="23"/>
  <c r="CD110" i="23"/>
  <c r="CE110" i="23"/>
  <c r="CF110" i="23"/>
  <c r="CG110" i="23"/>
  <c r="CH110" i="23"/>
  <c r="CI110" i="23"/>
  <c r="CJ110" i="23"/>
  <c r="CK110" i="23"/>
  <c r="CL110" i="23"/>
  <c r="CM110" i="23"/>
  <c r="CN110" i="23"/>
  <c r="CO110" i="23"/>
  <c r="CP110" i="23"/>
  <c r="CQ110" i="23"/>
  <c r="CR110" i="23"/>
  <c r="CU110" i="23"/>
  <c r="DC110" i="23"/>
  <c r="CV110" i="23"/>
  <c r="DD110" i="23"/>
  <c r="CW110" i="23"/>
  <c r="DE110" i="23"/>
  <c r="CX110" i="23"/>
  <c r="DF110" i="23"/>
  <c r="CY110" i="23"/>
  <c r="DG110" i="23"/>
  <c r="CZ110" i="23"/>
  <c r="DH110" i="23"/>
  <c r="DI110" i="23"/>
  <c r="BP111" i="23"/>
  <c r="BQ111" i="23"/>
  <c r="BR111" i="23"/>
  <c r="BS111" i="23"/>
  <c r="BT111" i="23"/>
  <c r="BU111" i="23"/>
  <c r="BV111" i="23"/>
  <c r="BP215" i="23"/>
  <c r="G112" i="23"/>
  <c r="E56" i="13"/>
  <c r="BX111" i="23"/>
  <c r="BY111" i="23"/>
  <c r="BZ111" i="23"/>
  <c r="CA111" i="23"/>
  <c r="CB111" i="23"/>
  <c r="CC111" i="23"/>
  <c r="CD111" i="23"/>
  <c r="CE111" i="23"/>
  <c r="CF111" i="23"/>
  <c r="CG111" i="23"/>
  <c r="CH111" i="23"/>
  <c r="CI111" i="23"/>
  <c r="CJ111" i="23"/>
  <c r="CK111" i="23"/>
  <c r="CL111" i="23"/>
  <c r="CM111" i="23"/>
  <c r="CN111" i="23"/>
  <c r="CO111" i="23"/>
  <c r="CP111" i="23"/>
  <c r="CQ111" i="23"/>
  <c r="CR111" i="23"/>
  <c r="CU111" i="23"/>
  <c r="DC111" i="23"/>
  <c r="CV111" i="23"/>
  <c r="DD111" i="23"/>
  <c r="CW111" i="23"/>
  <c r="DE111" i="23"/>
  <c r="CX111" i="23"/>
  <c r="DF111" i="23"/>
  <c r="CY111" i="23"/>
  <c r="DG111" i="23"/>
  <c r="CZ111" i="23"/>
  <c r="DH111" i="23"/>
  <c r="DI111" i="23"/>
  <c r="BP112" i="23"/>
  <c r="BQ112" i="23"/>
  <c r="BR112" i="23"/>
  <c r="BS112" i="23"/>
  <c r="BT112" i="23"/>
  <c r="BU112" i="23"/>
  <c r="BV112" i="23"/>
  <c r="BP216" i="23"/>
  <c r="G113" i="23"/>
  <c r="E57" i="13"/>
  <c r="BX112" i="23"/>
  <c r="BY112" i="23"/>
  <c r="BZ112" i="23"/>
  <c r="CA112" i="23"/>
  <c r="CB112" i="23"/>
  <c r="CC112" i="23"/>
  <c r="CD112" i="23"/>
  <c r="CE112" i="23"/>
  <c r="CF112" i="23"/>
  <c r="CG112" i="23"/>
  <c r="CH112" i="23"/>
  <c r="CI112" i="23"/>
  <c r="CJ112" i="23"/>
  <c r="CK112" i="23"/>
  <c r="CL112" i="23"/>
  <c r="CM112" i="23"/>
  <c r="CN112" i="23"/>
  <c r="CO112" i="23"/>
  <c r="CP112" i="23"/>
  <c r="CQ112" i="23"/>
  <c r="CR112" i="23"/>
  <c r="CU112" i="23"/>
  <c r="DC112" i="23"/>
  <c r="CV112" i="23"/>
  <c r="DD112" i="23"/>
  <c r="CW112" i="23"/>
  <c r="DE112" i="23"/>
  <c r="CX112" i="23"/>
  <c r="DF112" i="23"/>
  <c r="CY112" i="23"/>
  <c r="DG112" i="23"/>
  <c r="CZ112" i="23"/>
  <c r="DH112" i="23"/>
  <c r="DI112" i="23"/>
  <c r="BP113" i="23"/>
  <c r="BQ113" i="23"/>
  <c r="BR113" i="23"/>
  <c r="BS113" i="23"/>
  <c r="BT113" i="23"/>
  <c r="BU113" i="23"/>
  <c r="BV113" i="23"/>
  <c r="BP217" i="23"/>
  <c r="G114" i="23"/>
  <c r="E58" i="13"/>
  <c r="BX113" i="23"/>
  <c r="BY113" i="23"/>
  <c r="BZ113" i="23"/>
  <c r="CA113" i="23"/>
  <c r="CB113" i="23"/>
  <c r="CC113" i="23"/>
  <c r="CD113" i="23"/>
  <c r="CE113" i="23"/>
  <c r="CF113" i="23"/>
  <c r="CG113" i="23"/>
  <c r="CH113" i="23"/>
  <c r="CI113" i="23"/>
  <c r="CJ113" i="23"/>
  <c r="CK113" i="23"/>
  <c r="CL113" i="23"/>
  <c r="CM113" i="23"/>
  <c r="CN113" i="23"/>
  <c r="CO113" i="23"/>
  <c r="CP113" i="23"/>
  <c r="CQ113" i="23"/>
  <c r="CR113" i="23"/>
  <c r="CU113" i="23"/>
  <c r="DC113" i="23"/>
  <c r="CV113" i="23"/>
  <c r="DD113" i="23"/>
  <c r="CW113" i="23"/>
  <c r="DE113" i="23"/>
  <c r="CX113" i="23"/>
  <c r="DF113" i="23"/>
  <c r="CY113" i="23"/>
  <c r="DG113" i="23"/>
  <c r="CZ113" i="23"/>
  <c r="DH113" i="23"/>
  <c r="DI113" i="23"/>
  <c r="BP114" i="23"/>
  <c r="BQ114" i="23"/>
  <c r="BR114" i="23"/>
  <c r="BS114" i="23"/>
  <c r="BT114" i="23"/>
  <c r="BU114" i="23"/>
  <c r="BV114" i="23"/>
  <c r="BP218" i="23"/>
  <c r="G115" i="23"/>
  <c r="E59" i="13"/>
  <c r="BX114" i="23"/>
  <c r="BY114" i="23"/>
  <c r="BZ114" i="23"/>
  <c r="CA114" i="23"/>
  <c r="CB114" i="23"/>
  <c r="CC114" i="23"/>
  <c r="CD114" i="23"/>
  <c r="CE114" i="23"/>
  <c r="CF114" i="23"/>
  <c r="CG114" i="23"/>
  <c r="CH114" i="23"/>
  <c r="CI114" i="23"/>
  <c r="CJ114" i="23"/>
  <c r="CK114" i="23"/>
  <c r="CL114" i="23"/>
  <c r="CM114" i="23"/>
  <c r="CN114" i="23"/>
  <c r="CO114" i="23"/>
  <c r="CP114" i="23"/>
  <c r="CQ114" i="23"/>
  <c r="CR114" i="23"/>
  <c r="CU114" i="23"/>
  <c r="DC114" i="23"/>
  <c r="CV114" i="23"/>
  <c r="DD114" i="23"/>
  <c r="CW114" i="23"/>
  <c r="DE114" i="23"/>
  <c r="CX114" i="23"/>
  <c r="DF114" i="23"/>
  <c r="CY114" i="23"/>
  <c r="DG114" i="23"/>
  <c r="CZ114" i="23"/>
  <c r="DH114" i="23"/>
  <c r="DI114" i="23"/>
  <c r="BP115" i="23"/>
  <c r="BQ115" i="23"/>
  <c r="BR115" i="23"/>
  <c r="BS115" i="23"/>
  <c r="BT115" i="23"/>
  <c r="BU115" i="23"/>
  <c r="BV115" i="23"/>
  <c r="BP219" i="23"/>
  <c r="G116" i="23"/>
  <c r="E60" i="13"/>
  <c r="BX115" i="23"/>
  <c r="BY115" i="23"/>
  <c r="BZ115" i="23"/>
  <c r="CA115" i="23"/>
  <c r="CB115" i="23"/>
  <c r="CC115" i="23"/>
  <c r="CD115" i="23"/>
  <c r="CE115" i="23"/>
  <c r="CF115" i="23"/>
  <c r="CG115" i="23"/>
  <c r="CH115" i="23"/>
  <c r="CI115" i="23"/>
  <c r="CJ115" i="23"/>
  <c r="CK115" i="23"/>
  <c r="CL115" i="23"/>
  <c r="CM115" i="23"/>
  <c r="CN115" i="23"/>
  <c r="CO115" i="23"/>
  <c r="CP115" i="23"/>
  <c r="CQ115" i="23"/>
  <c r="CR115" i="23"/>
  <c r="CU115" i="23"/>
  <c r="DC115" i="23"/>
  <c r="CV115" i="23"/>
  <c r="DD115" i="23"/>
  <c r="CW115" i="23"/>
  <c r="DE115" i="23"/>
  <c r="CX115" i="23"/>
  <c r="DF115" i="23"/>
  <c r="CY115" i="23"/>
  <c r="DG115" i="23"/>
  <c r="CZ115" i="23"/>
  <c r="DH115" i="23"/>
  <c r="DI115" i="23"/>
  <c r="BP116" i="23"/>
  <c r="BQ116" i="23"/>
  <c r="BR116" i="23"/>
  <c r="BS116" i="23"/>
  <c r="BT116" i="23"/>
  <c r="BU116" i="23"/>
  <c r="BV116" i="23"/>
  <c r="BP220" i="23"/>
  <c r="G117" i="23"/>
  <c r="E61" i="13"/>
  <c r="BX116" i="23"/>
  <c r="BY116" i="23"/>
  <c r="BZ116" i="23"/>
  <c r="CA116" i="23"/>
  <c r="CB116" i="23"/>
  <c r="CC116" i="23"/>
  <c r="CD116" i="23"/>
  <c r="CE116" i="23"/>
  <c r="CF116" i="23"/>
  <c r="CG116" i="23"/>
  <c r="CH116" i="23"/>
  <c r="CI116" i="23"/>
  <c r="CJ116" i="23"/>
  <c r="CK116" i="23"/>
  <c r="CL116" i="23"/>
  <c r="CM116" i="23"/>
  <c r="CN116" i="23"/>
  <c r="CO116" i="23"/>
  <c r="CP116" i="23"/>
  <c r="CQ116" i="23"/>
  <c r="CR116" i="23"/>
  <c r="CU116" i="23"/>
  <c r="DC116" i="23"/>
  <c r="CV116" i="23"/>
  <c r="DD116" i="23"/>
  <c r="CW116" i="23"/>
  <c r="DE116" i="23"/>
  <c r="CX116" i="23"/>
  <c r="DF116" i="23"/>
  <c r="CY116" i="23"/>
  <c r="DG116" i="23"/>
  <c r="CZ116" i="23"/>
  <c r="DH116" i="23"/>
  <c r="DI116" i="23"/>
  <c r="BP117" i="23"/>
  <c r="BQ117" i="23"/>
  <c r="BR117" i="23"/>
  <c r="BS117" i="23"/>
  <c r="BT117" i="23"/>
  <c r="BU117" i="23"/>
  <c r="BV117" i="23"/>
  <c r="BP221" i="23"/>
  <c r="G118" i="23"/>
  <c r="E62" i="13"/>
  <c r="BX117" i="23"/>
  <c r="BY117" i="23"/>
  <c r="BZ117" i="23"/>
  <c r="CA117" i="23"/>
  <c r="CB117" i="23"/>
  <c r="CC117" i="23"/>
  <c r="CD117" i="23"/>
  <c r="CE117" i="23"/>
  <c r="CF117" i="23"/>
  <c r="CG117" i="23"/>
  <c r="CH117" i="23"/>
  <c r="CI117" i="23"/>
  <c r="CJ117" i="23"/>
  <c r="CK117" i="23"/>
  <c r="CL117" i="23"/>
  <c r="CM117" i="23"/>
  <c r="CN117" i="23"/>
  <c r="CO117" i="23"/>
  <c r="CP117" i="23"/>
  <c r="CQ117" i="23"/>
  <c r="CR117" i="23"/>
  <c r="CU117" i="23"/>
  <c r="DC117" i="23"/>
  <c r="CV117" i="23"/>
  <c r="DD117" i="23"/>
  <c r="CW117" i="23"/>
  <c r="DE117" i="23"/>
  <c r="CX117" i="23"/>
  <c r="DF117" i="23"/>
  <c r="CY117" i="23"/>
  <c r="DG117" i="23"/>
  <c r="CZ117" i="23"/>
  <c r="DH117" i="23"/>
  <c r="DI117" i="23"/>
  <c r="BP118" i="23"/>
  <c r="BQ118" i="23"/>
  <c r="BR118" i="23"/>
  <c r="BS118" i="23"/>
  <c r="BT118" i="23"/>
  <c r="BU118" i="23"/>
  <c r="BV118" i="23"/>
  <c r="BP222" i="23"/>
  <c r="G119" i="23"/>
  <c r="E63" i="13"/>
  <c r="BX118" i="23"/>
  <c r="BY118" i="23"/>
  <c r="BZ118" i="23"/>
  <c r="CA118" i="23"/>
  <c r="CB118" i="23"/>
  <c r="CC118" i="23"/>
  <c r="CD118" i="23"/>
  <c r="CE118" i="23"/>
  <c r="CF118" i="23"/>
  <c r="CG118" i="23"/>
  <c r="CH118" i="23"/>
  <c r="CI118" i="23"/>
  <c r="CJ118" i="23"/>
  <c r="CK118" i="23"/>
  <c r="CL118" i="23"/>
  <c r="CM118" i="23"/>
  <c r="CN118" i="23"/>
  <c r="CO118" i="23"/>
  <c r="CP118" i="23"/>
  <c r="CQ118" i="23"/>
  <c r="CR118" i="23"/>
  <c r="CU118" i="23"/>
  <c r="DC118" i="23"/>
  <c r="CV118" i="23"/>
  <c r="DD118" i="23"/>
  <c r="CW118" i="23"/>
  <c r="DE118" i="23"/>
  <c r="CX118" i="23"/>
  <c r="DF118" i="23"/>
  <c r="CY118" i="23"/>
  <c r="DG118" i="23"/>
  <c r="CZ118" i="23"/>
  <c r="DH118" i="23"/>
  <c r="DI118" i="23"/>
  <c r="BP119" i="23"/>
  <c r="BQ119" i="23"/>
  <c r="BR119" i="23"/>
  <c r="BS119" i="23"/>
  <c r="BT119" i="23"/>
  <c r="BU119" i="23"/>
  <c r="BV119" i="23"/>
  <c r="BP223" i="23"/>
  <c r="G120" i="23"/>
  <c r="E64" i="13"/>
  <c r="BX119" i="23"/>
  <c r="BY119" i="23"/>
  <c r="BZ119" i="23"/>
  <c r="CA119" i="23"/>
  <c r="CB119" i="23"/>
  <c r="CC119" i="23"/>
  <c r="CD119" i="23"/>
  <c r="CE119" i="23"/>
  <c r="CF119" i="23"/>
  <c r="CG119" i="23"/>
  <c r="CH119" i="23"/>
  <c r="CI119" i="23"/>
  <c r="CJ119" i="23"/>
  <c r="CK119" i="23"/>
  <c r="CL119" i="23"/>
  <c r="CM119" i="23"/>
  <c r="CN119" i="23"/>
  <c r="CO119" i="23"/>
  <c r="CP119" i="23"/>
  <c r="CQ119" i="23"/>
  <c r="CR119" i="23"/>
  <c r="CU119" i="23"/>
  <c r="DC119" i="23"/>
  <c r="CV119" i="23"/>
  <c r="DD119" i="23"/>
  <c r="CW119" i="23"/>
  <c r="DE119" i="23"/>
  <c r="CX119" i="23"/>
  <c r="DF119" i="23"/>
  <c r="CY119" i="23"/>
  <c r="DG119" i="23"/>
  <c r="CZ119" i="23"/>
  <c r="DH119" i="23"/>
  <c r="DI119" i="23"/>
  <c r="BP120" i="23"/>
  <c r="BQ120" i="23"/>
  <c r="BR120" i="23"/>
  <c r="BS120" i="23"/>
  <c r="BT120" i="23"/>
  <c r="BU120" i="23"/>
  <c r="BV120" i="23"/>
  <c r="BP224" i="23"/>
  <c r="G121" i="23"/>
  <c r="E65" i="13"/>
  <c r="BX120" i="23"/>
  <c r="BY120" i="23"/>
  <c r="BZ120" i="23"/>
  <c r="CA120" i="23"/>
  <c r="CB120" i="23"/>
  <c r="CC120" i="23"/>
  <c r="CD120" i="23"/>
  <c r="CE120" i="23"/>
  <c r="CF120" i="23"/>
  <c r="CG120" i="23"/>
  <c r="CH120" i="23"/>
  <c r="CI120" i="23"/>
  <c r="CJ120" i="23"/>
  <c r="CK120" i="23"/>
  <c r="CL120" i="23"/>
  <c r="CM120" i="23"/>
  <c r="CN120" i="23"/>
  <c r="CO120" i="23"/>
  <c r="CP120" i="23"/>
  <c r="CQ120" i="23"/>
  <c r="CR120" i="23"/>
  <c r="CU120" i="23"/>
  <c r="DC120" i="23"/>
  <c r="CV120" i="23"/>
  <c r="DD120" i="23"/>
  <c r="CW120" i="23"/>
  <c r="DE120" i="23"/>
  <c r="CX120" i="23"/>
  <c r="DF120" i="23"/>
  <c r="CY120" i="23"/>
  <c r="DG120" i="23"/>
  <c r="CZ120" i="23"/>
  <c r="DH120" i="23"/>
  <c r="DI120" i="23"/>
  <c r="BP121" i="23"/>
  <c r="BQ121" i="23"/>
  <c r="BR121" i="23"/>
  <c r="BS121" i="23"/>
  <c r="BT121" i="23"/>
  <c r="BU121" i="23"/>
  <c r="BV121" i="23"/>
  <c r="BP225" i="23"/>
  <c r="G122" i="23"/>
  <c r="E66" i="13"/>
  <c r="BX121" i="23"/>
  <c r="BY121" i="23"/>
  <c r="BZ121" i="23"/>
  <c r="CA121" i="23"/>
  <c r="CB121" i="23"/>
  <c r="CC121" i="23"/>
  <c r="CD121" i="23"/>
  <c r="CE121" i="23"/>
  <c r="CF121" i="23"/>
  <c r="CG121" i="23"/>
  <c r="CH121" i="23"/>
  <c r="CI121" i="23"/>
  <c r="CJ121" i="23"/>
  <c r="CK121" i="23"/>
  <c r="CL121" i="23"/>
  <c r="CM121" i="23"/>
  <c r="CN121" i="23"/>
  <c r="CO121" i="23"/>
  <c r="CP121" i="23"/>
  <c r="CQ121" i="23"/>
  <c r="CR121" i="23"/>
  <c r="CU121" i="23"/>
  <c r="DC121" i="23"/>
  <c r="CV121" i="23"/>
  <c r="DD121" i="23"/>
  <c r="CW121" i="23"/>
  <c r="DE121" i="23"/>
  <c r="CX121" i="23"/>
  <c r="DF121" i="23"/>
  <c r="CY121" i="23"/>
  <c r="DG121" i="23"/>
  <c r="CZ121" i="23"/>
  <c r="DH121" i="23"/>
  <c r="DI121" i="23"/>
  <c r="BP122" i="23"/>
  <c r="BQ122" i="23"/>
  <c r="BR122" i="23"/>
  <c r="BS122" i="23"/>
  <c r="BT122" i="23"/>
  <c r="BU122" i="23"/>
  <c r="BV122" i="23"/>
  <c r="BP226" i="23"/>
  <c r="G123" i="23"/>
  <c r="E67" i="13"/>
  <c r="BX122" i="23"/>
  <c r="BY122" i="23"/>
  <c r="BZ122" i="23"/>
  <c r="CA122" i="23"/>
  <c r="CB122" i="23"/>
  <c r="CC122" i="23"/>
  <c r="CD122" i="23"/>
  <c r="CE122" i="23"/>
  <c r="CF122" i="23"/>
  <c r="CG122" i="23"/>
  <c r="CH122" i="23"/>
  <c r="CI122" i="23"/>
  <c r="CJ122" i="23"/>
  <c r="CK122" i="23"/>
  <c r="CL122" i="23"/>
  <c r="CM122" i="23"/>
  <c r="CN122" i="23"/>
  <c r="CO122" i="23"/>
  <c r="CP122" i="23"/>
  <c r="CQ122" i="23"/>
  <c r="CR122" i="23"/>
  <c r="CU122" i="23"/>
  <c r="DC122" i="23"/>
  <c r="CV122" i="23"/>
  <c r="DD122" i="23"/>
  <c r="CW122" i="23"/>
  <c r="DE122" i="23"/>
  <c r="CX122" i="23"/>
  <c r="DF122" i="23"/>
  <c r="CY122" i="23"/>
  <c r="DG122" i="23"/>
  <c r="CZ122" i="23"/>
  <c r="DH122" i="23"/>
  <c r="DI122" i="23"/>
  <c r="BP123" i="23"/>
  <c r="BQ123" i="23"/>
  <c r="BR123" i="23"/>
  <c r="BS123" i="23"/>
  <c r="BT123" i="23"/>
  <c r="BU123" i="23"/>
  <c r="BV123" i="23"/>
  <c r="BP227" i="23"/>
  <c r="G124" i="23"/>
  <c r="E68" i="13"/>
  <c r="BX123" i="23"/>
  <c r="BY123" i="23"/>
  <c r="BZ123" i="23"/>
  <c r="CA123" i="23"/>
  <c r="CB123" i="23"/>
  <c r="CC123" i="23"/>
  <c r="CD123" i="23"/>
  <c r="CE123" i="23"/>
  <c r="CF123" i="23"/>
  <c r="CG123" i="23"/>
  <c r="CH123" i="23"/>
  <c r="CI123" i="23"/>
  <c r="CJ123" i="23"/>
  <c r="CK123" i="23"/>
  <c r="CL123" i="23"/>
  <c r="CM123" i="23"/>
  <c r="CN123" i="23"/>
  <c r="CO123" i="23"/>
  <c r="CP123" i="23"/>
  <c r="CQ123" i="23"/>
  <c r="CR123" i="23"/>
  <c r="CU123" i="23"/>
  <c r="DC123" i="23"/>
  <c r="CV123" i="23"/>
  <c r="DD123" i="23"/>
  <c r="CW123" i="23"/>
  <c r="DE123" i="23"/>
  <c r="CX123" i="23"/>
  <c r="DF123" i="23"/>
  <c r="CY123" i="23"/>
  <c r="DG123" i="23"/>
  <c r="CZ123" i="23"/>
  <c r="DH123" i="23"/>
  <c r="DI123" i="23"/>
  <c r="BP124" i="23"/>
  <c r="BQ124" i="23"/>
  <c r="BR124" i="23"/>
  <c r="BS124" i="23"/>
  <c r="BT124" i="23"/>
  <c r="BU124" i="23"/>
  <c r="BV124" i="23"/>
  <c r="BP228" i="23"/>
  <c r="G125" i="23"/>
  <c r="E69" i="13"/>
  <c r="BX124" i="23"/>
  <c r="BY124" i="23"/>
  <c r="BZ124" i="23"/>
  <c r="CA124" i="23"/>
  <c r="CB124" i="23"/>
  <c r="CC124" i="23"/>
  <c r="CD124" i="23"/>
  <c r="CE124" i="23"/>
  <c r="CF124" i="23"/>
  <c r="CG124" i="23"/>
  <c r="CH124" i="23"/>
  <c r="CI124" i="23"/>
  <c r="CJ124" i="23"/>
  <c r="CK124" i="23"/>
  <c r="CL124" i="23"/>
  <c r="CM124" i="23"/>
  <c r="CN124" i="23"/>
  <c r="CO124" i="23"/>
  <c r="CP124" i="23"/>
  <c r="CQ124" i="23"/>
  <c r="CR124" i="23"/>
  <c r="CU124" i="23"/>
  <c r="DC124" i="23"/>
  <c r="CV124" i="23"/>
  <c r="DD124" i="23"/>
  <c r="CW124" i="23"/>
  <c r="DE124" i="23"/>
  <c r="CX124" i="23"/>
  <c r="DF124" i="23"/>
  <c r="CY124" i="23"/>
  <c r="DG124" i="23"/>
  <c r="CZ124" i="23"/>
  <c r="DH124" i="23"/>
  <c r="DI124" i="23"/>
  <c r="BP125" i="23"/>
  <c r="BQ125" i="23"/>
  <c r="BR125" i="23"/>
  <c r="BS125" i="23"/>
  <c r="BT125" i="23"/>
  <c r="BU125" i="23"/>
  <c r="BV125" i="23"/>
  <c r="BP229" i="23"/>
  <c r="G126" i="23"/>
  <c r="E70" i="13"/>
  <c r="BX125" i="23"/>
  <c r="BY125" i="23"/>
  <c r="BZ125" i="23"/>
  <c r="CA125" i="23"/>
  <c r="CB125" i="23"/>
  <c r="CC125" i="23"/>
  <c r="CD125" i="23"/>
  <c r="CE125" i="23"/>
  <c r="CF125" i="23"/>
  <c r="CG125" i="23"/>
  <c r="CH125" i="23"/>
  <c r="CI125" i="23"/>
  <c r="CJ125" i="23"/>
  <c r="CK125" i="23"/>
  <c r="CL125" i="23"/>
  <c r="CM125" i="23"/>
  <c r="CN125" i="23"/>
  <c r="CO125" i="23"/>
  <c r="CP125" i="23"/>
  <c r="CQ125" i="23"/>
  <c r="CR125" i="23"/>
  <c r="CU125" i="23"/>
  <c r="DC125" i="23"/>
  <c r="CV125" i="23"/>
  <c r="DD125" i="23"/>
  <c r="CW125" i="23"/>
  <c r="DE125" i="23"/>
  <c r="CX125" i="23"/>
  <c r="DF125" i="23"/>
  <c r="CY125" i="23"/>
  <c r="DG125" i="23"/>
  <c r="CZ125" i="23"/>
  <c r="DH125" i="23"/>
  <c r="DI125" i="23"/>
  <c r="BP126" i="23"/>
  <c r="BQ126" i="23"/>
  <c r="BR126" i="23"/>
  <c r="BS126" i="23"/>
  <c r="BT126" i="23"/>
  <c r="BU126" i="23"/>
  <c r="BV126" i="23"/>
  <c r="BP230" i="23"/>
  <c r="G127" i="23"/>
  <c r="E71" i="13"/>
  <c r="BX126" i="23"/>
  <c r="BY126" i="23"/>
  <c r="BZ126" i="23"/>
  <c r="CA126" i="23"/>
  <c r="CB126" i="23"/>
  <c r="CC126" i="23"/>
  <c r="CD126" i="23"/>
  <c r="CE126" i="23"/>
  <c r="CF126" i="23"/>
  <c r="CG126" i="23"/>
  <c r="CH126" i="23"/>
  <c r="CI126" i="23"/>
  <c r="CJ126" i="23"/>
  <c r="CK126" i="23"/>
  <c r="CL126" i="23"/>
  <c r="CM126" i="23"/>
  <c r="CN126" i="23"/>
  <c r="CO126" i="23"/>
  <c r="CP126" i="23"/>
  <c r="CQ126" i="23"/>
  <c r="CR126" i="23"/>
  <c r="CU126" i="23"/>
  <c r="DC126" i="23"/>
  <c r="CV126" i="23"/>
  <c r="DD126" i="23"/>
  <c r="CW126" i="23"/>
  <c r="DE126" i="23"/>
  <c r="CX126" i="23"/>
  <c r="DF126" i="23"/>
  <c r="CY126" i="23"/>
  <c r="DG126" i="23"/>
  <c r="CZ126" i="23"/>
  <c r="DH126" i="23"/>
  <c r="DI126" i="23"/>
  <c r="BP127" i="23"/>
  <c r="BQ127" i="23"/>
  <c r="BR127" i="23"/>
  <c r="BS127" i="23"/>
  <c r="BT127" i="23"/>
  <c r="BU127" i="23"/>
  <c r="BV127" i="23"/>
  <c r="BP231" i="23"/>
  <c r="G128" i="23"/>
  <c r="E72" i="13"/>
  <c r="BX127" i="23"/>
  <c r="BY127" i="23"/>
  <c r="BZ127" i="23"/>
  <c r="CA127" i="23"/>
  <c r="CB127" i="23"/>
  <c r="CC127" i="23"/>
  <c r="CD127" i="23"/>
  <c r="CE127" i="23"/>
  <c r="CF127" i="23"/>
  <c r="CG127" i="23"/>
  <c r="CH127" i="23"/>
  <c r="CI127" i="23"/>
  <c r="CJ127" i="23"/>
  <c r="CK127" i="23"/>
  <c r="CL127" i="23"/>
  <c r="CM127" i="23"/>
  <c r="CN127" i="23"/>
  <c r="CO127" i="23"/>
  <c r="CP127" i="23"/>
  <c r="CQ127" i="23"/>
  <c r="CR127" i="23"/>
  <c r="CU127" i="23"/>
  <c r="DC127" i="23"/>
  <c r="CV127" i="23"/>
  <c r="DD127" i="23"/>
  <c r="CW127" i="23"/>
  <c r="DE127" i="23"/>
  <c r="CX127" i="23"/>
  <c r="DF127" i="23"/>
  <c r="CY127" i="23"/>
  <c r="DG127" i="23"/>
  <c r="CZ127" i="23"/>
  <c r="DH127" i="23"/>
  <c r="DI127" i="23"/>
  <c r="BP128" i="23"/>
  <c r="BQ128" i="23"/>
  <c r="BR128" i="23"/>
  <c r="BS128" i="23"/>
  <c r="BT128" i="23"/>
  <c r="BU128" i="23"/>
  <c r="BV128" i="23"/>
  <c r="BP232" i="23"/>
  <c r="G129" i="23"/>
  <c r="E73" i="13"/>
  <c r="BX128" i="23"/>
  <c r="BY128" i="23"/>
  <c r="BZ128" i="23"/>
  <c r="CA128" i="23"/>
  <c r="CB128" i="23"/>
  <c r="CC128" i="23"/>
  <c r="CD128" i="23"/>
  <c r="CE128" i="23"/>
  <c r="CF128" i="23"/>
  <c r="CG128" i="23"/>
  <c r="CH128" i="23"/>
  <c r="CI128" i="23"/>
  <c r="CJ128" i="23"/>
  <c r="CK128" i="23"/>
  <c r="CL128" i="23"/>
  <c r="CM128" i="23"/>
  <c r="CN128" i="23"/>
  <c r="CO128" i="23"/>
  <c r="CP128" i="23"/>
  <c r="CQ128" i="23"/>
  <c r="CR128" i="23"/>
  <c r="CU128" i="23"/>
  <c r="DC128" i="23"/>
  <c r="CV128" i="23"/>
  <c r="DD128" i="23"/>
  <c r="CW128" i="23"/>
  <c r="DE128" i="23"/>
  <c r="CX128" i="23"/>
  <c r="DF128" i="23"/>
  <c r="CY128" i="23"/>
  <c r="DG128" i="23"/>
  <c r="CZ128" i="23"/>
  <c r="DH128" i="23"/>
  <c r="DI128" i="23"/>
  <c r="BP129" i="23"/>
  <c r="BQ129" i="23"/>
  <c r="BR129" i="23"/>
  <c r="BS129" i="23"/>
  <c r="BT129" i="23"/>
  <c r="BU129" i="23"/>
  <c r="BV129" i="23"/>
  <c r="BP233" i="23"/>
  <c r="G130" i="23"/>
  <c r="E74" i="13"/>
  <c r="BX129" i="23"/>
  <c r="BY129" i="23"/>
  <c r="BZ129" i="23"/>
  <c r="CA129" i="23"/>
  <c r="CB129" i="23"/>
  <c r="CC129" i="23"/>
  <c r="CD129" i="23"/>
  <c r="CE129" i="23"/>
  <c r="CF129" i="23"/>
  <c r="CG129" i="23"/>
  <c r="CH129" i="23"/>
  <c r="CI129" i="23"/>
  <c r="CJ129" i="23"/>
  <c r="CK129" i="23"/>
  <c r="CL129" i="23"/>
  <c r="CM129" i="23"/>
  <c r="CN129" i="23"/>
  <c r="CO129" i="23"/>
  <c r="CP129" i="23"/>
  <c r="CQ129" i="23"/>
  <c r="CR129" i="23"/>
  <c r="CU129" i="23"/>
  <c r="DC129" i="23"/>
  <c r="CV129" i="23"/>
  <c r="DD129" i="23"/>
  <c r="CW129" i="23"/>
  <c r="DE129" i="23"/>
  <c r="CX129" i="23"/>
  <c r="DF129" i="23"/>
  <c r="CY129" i="23"/>
  <c r="DG129" i="23"/>
  <c r="CZ129" i="23"/>
  <c r="DH129" i="23"/>
  <c r="DI129" i="23"/>
  <c r="BP130" i="23"/>
  <c r="BQ130" i="23"/>
  <c r="BR130" i="23"/>
  <c r="BS130" i="23"/>
  <c r="BT130" i="23"/>
  <c r="BU130" i="23"/>
  <c r="BV130" i="23"/>
  <c r="BP234" i="23"/>
  <c r="G131" i="23"/>
  <c r="E75" i="13"/>
  <c r="BX130" i="23"/>
  <c r="BY130" i="23"/>
  <c r="BZ130" i="23"/>
  <c r="CA130" i="23"/>
  <c r="CB130" i="23"/>
  <c r="CC130" i="23"/>
  <c r="CD130" i="23"/>
  <c r="CE130" i="23"/>
  <c r="CF130" i="23"/>
  <c r="CG130" i="23"/>
  <c r="CH130" i="23"/>
  <c r="CI130" i="23"/>
  <c r="CJ130" i="23"/>
  <c r="CK130" i="23"/>
  <c r="CL130" i="23"/>
  <c r="CM130" i="23"/>
  <c r="CN130" i="23"/>
  <c r="CO130" i="23"/>
  <c r="CP130" i="23"/>
  <c r="CQ130" i="23"/>
  <c r="CR130" i="23"/>
  <c r="CU130" i="23"/>
  <c r="DC130" i="23"/>
  <c r="CV130" i="23"/>
  <c r="DD130" i="23"/>
  <c r="CW130" i="23"/>
  <c r="DE130" i="23"/>
  <c r="CX130" i="23"/>
  <c r="DF130" i="23"/>
  <c r="CY130" i="23"/>
  <c r="DG130" i="23"/>
  <c r="CZ130" i="23"/>
  <c r="DH130" i="23"/>
  <c r="DI130" i="23"/>
  <c r="BP131" i="23"/>
  <c r="BQ131" i="23"/>
  <c r="BR131" i="23"/>
  <c r="BS131" i="23"/>
  <c r="BT131" i="23"/>
  <c r="BU131" i="23"/>
  <c r="BV131" i="23"/>
  <c r="BP235" i="23"/>
  <c r="G132" i="23"/>
  <c r="E76" i="13"/>
  <c r="BX131" i="23"/>
  <c r="BY131" i="23"/>
  <c r="BZ131" i="23"/>
  <c r="CA131" i="23"/>
  <c r="CB131" i="23"/>
  <c r="CC131" i="23"/>
  <c r="CD131" i="23"/>
  <c r="CE131" i="23"/>
  <c r="CF131" i="23"/>
  <c r="CG131" i="23"/>
  <c r="CH131" i="23"/>
  <c r="CI131" i="23"/>
  <c r="CJ131" i="23"/>
  <c r="CK131" i="23"/>
  <c r="CL131" i="23"/>
  <c r="CM131" i="23"/>
  <c r="CN131" i="23"/>
  <c r="CO131" i="23"/>
  <c r="CP131" i="23"/>
  <c r="CQ131" i="23"/>
  <c r="CR131" i="23"/>
  <c r="CU131" i="23"/>
  <c r="DC131" i="23"/>
  <c r="CV131" i="23"/>
  <c r="DD131" i="23"/>
  <c r="CW131" i="23"/>
  <c r="DE131" i="23"/>
  <c r="CX131" i="23"/>
  <c r="DF131" i="23"/>
  <c r="CY131" i="23"/>
  <c r="DG131" i="23"/>
  <c r="CZ131" i="23"/>
  <c r="DH131" i="23"/>
  <c r="DI131" i="23"/>
  <c r="BP132" i="23"/>
  <c r="BQ132" i="23"/>
  <c r="BR132" i="23"/>
  <c r="BS132" i="23"/>
  <c r="BT132" i="23"/>
  <c r="BU132" i="23"/>
  <c r="BV132" i="23"/>
  <c r="BP236" i="23"/>
  <c r="G133" i="23"/>
  <c r="E77" i="13"/>
  <c r="BX132" i="23"/>
  <c r="BY132" i="23"/>
  <c r="BZ132" i="23"/>
  <c r="CA132" i="23"/>
  <c r="CB132" i="23"/>
  <c r="CC132" i="23"/>
  <c r="CD132" i="23"/>
  <c r="CE132" i="23"/>
  <c r="CF132" i="23"/>
  <c r="CG132" i="23"/>
  <c r="CH132" i="23"/>
  <c r="CI132" i="23"/>
  <c r="CJ132" i="23"/>
  <c r="CK132" i="23"/>
  <c r="CL132" i="23"/>
  <c r="CM132" i="23"/>
  <c r="CN132" i="23"/>
  <c r="CO132" i="23"/>
  <c r="CP132" i="23"/>
  <c r="CQ132" i="23"/>
  <c r="CR132" i="23"/>
  <c r="CU132" i="23"/>
  <c r="DC132" i="23"/>
  <c r="CV132" i="23"/>
  <c r="DD132" i="23"/>
  <c r="CW132" i="23"/>
  <c r="DE132" i="23"/>
  <c r="CX132" i="23"/>
  <c r="DF132" i="23"/>
  <c r="CY132" i="23"/>
  <c r="DG132" i="23"/>
  <c r="CZ132" i="23"/>
  <c r="DH132" i="23"/>
  <c r="DI132" i="23"/>
  <c r="BP133" i="23"/>
  <c r="BQ133" i="23"/>
  <c r="BR133" i="23"/>
  <c r="BS133" i="23"/>
  <c r="BT133" i="23"/>
  <c r="BU133" i="23"/>
  <c r="BV133" i="23"/>
  <c r="BP237" i="23"/>
  <c r="G134" i="23"/>
  <c r="E78" i="13"/>
  <c r="BX133" i="23"/>
  <c r="BY133" i="23"/>
  <c r="BZ133" i="23"/>
  <c r="CA133" i="23"/>
  <c r="CB133" i="23"/>
  <c r="CC133" i="23"/>
  <c r="CD133" i="23"/>
  <c r="CE133" i="23"/>
  <c r="CF133" i="23"/>
  <c r="CG133" i="23"/>
  <c r="CH133" i="23"/>
  <c r="CI133" i="23"/>
  <c r="CJ133" i="23"/>
  <c r="CK133" i="23"/>
  <c r="CL133" i="23"/>
  <c r="CM133" i="23"/>
  <c r="CN133" i="23"/>
  <c r="CO133" i="23"/>
  <c r="CP133" i="23"/>
  <c r="CQ133" i="23"/>
  <c r="CR133" i="23"/>
  <c r="CU133" i="23"/>
  <c r="DC133" i="23"/>
  <c r="CV133" i="23"/>
  <c r="DD133" i="23"/>
  <c r="CW133" i="23"/>
  <c r="DE133" i="23"/>
  <c r="CX133" i="23"/>
  <c r="DF133" i="23"/>
  <c r="CY133" i="23"/>
  <c r="DG133" i="23"/>
  <c r="CZ133" i="23"/>
  <c r="DH133" i="23"/>
  <c r="DI133" i="23"/>
  <c r="BP134" i="23"/>
  <c r="BQ134" i="23"/>
  <c r="BR134" i="23"/>
  <c r="BS134" i="23"/>
  <c r="BT134" i="23"/>
  <c r="BU134" i="23"/>
  <c r="BV134" i="23"/>
  <c r="BP238" i="23"/>
  <c r="G135" i="23"/>
  <c r="E79" i="13"/>
  <c r="BX134" i="23"/>
  <c r="BY134" i="23"/>
  <c r="BZ134" i="23"/>
  <c r="CA134" i="23"/>
  <c r="CB134" i="23"/>
  <c r="CC134" i="23"/>
  <c r="CD134" i="23"/>
  <c r="CE134" i="23"/>
  <c r="CF134" i="23"/>
  <c r="CG134" i="23"/>
  <c r="CH134" i="23"/>
  <c r="CI134" i="23"/>
  <c r="CJ134" i="23"/>
  <c r="CK134" i="23"/>
  <c r="CL134" i="23"/>
  <c r="CM134" i="23"/>
  <c r="CN134" i="23"/>
  <c r="CO134" i="23"/>
  <c r="CP134" i="23"/>
  <c r="CQ134" i="23"/>
  <c r="CR134" i="23"/>
  <c r="CU134" i="23"/>
  <c r="DC134" i="23"/>
  <c r="CV134" i="23"/>
  <c r="DD134" i="23"/>
  <c r="CW134" i="23"/>
  <c r="DE134" i="23"/>
  <c r="CX134" i="23"/>
  <c r="DF134" i="23"/>
  <c r="CY134" i="23"/>
  <c r="DG134" i="23"/>
  <c r="CZ134" i="23"/>
  <c r="DH134" i="23"/>
  <c r="DI134" i="23"/>
  <c r="BP135" i="23"/>
  <c r="BQ135" i="23"/>
  <c r="BR135" i="23"/>
  <c r="BS135" i="23"/>
  <c r="BT135" i="23"/>
  <c r="BU135" i="23"/>
  <c r="BV135" i="23"/>
  <c r="BP239" i="23"/>
  <c r="G136" i="23"/>
  <c r="E80" i="13"/>
  <c r="BX135" i="23"/>
  <c r="BY135" i="23"/>
  <c r="BZ135" i="23"/>
  <c r="CA135" i="23"/>
  <c r="CB135" i="23"/>
  <c r="CC135" i="23"/>
  <c r="CD135" i="23"/>
  <c r="CE135" i="23"/>
  <c r="CF135" i="23"/>
  <c r="CG135" i="23"/>
  <c r="CH135" i="23"/>
  <c r="CI135" i="23"/>
  <c r="CJ135" i="23"/>
  <c r="CK135" i="23"/>
  <c r="CL135" i="23"/>
  <c r="CM135" i="23"/>
  <c r="CN135" i="23"/>
  <c r="CO135" i="23"/>
  <c r="CP135" i="23"/>
  <c r="CQ135" i="23"/>
  <c r="CR135" i="23"/>
  <c r="CU135" i="23"/>
  <c r="DC135" i="23"/>
  <c r="CV135" i="23"/>
  <c r="DD135" i="23"/>
  <c r="CW135" i="23"/>
  <c r="DE135" i="23"/>
  <c r="CX135" i="23"/>
  <c r="DF135" i="23"/>
  <c r="CY135" i="23"/>
  <c r="DG135" i="23"/>
  <c r="CZ135" i="23"/>
  <c r="DH135" i="23"/>
  <c r="DI135" i="23"/>
  <c r="BP136" i="23"/>
  <c r="BQ136" i="23"/>
  <c r="BR136" i="23"/>
  <c r="BS136" i="23"/>
  <c r="BT136" i="23"/>
  <c r="BU136" i="23"/>
  <c r="BV136" i="23"/>
  <c r="BP240" i="23"/>
  <c r="G137" i="23"/>
  <c r="E81" i="13"/>
  <c r="BX136" i="23"/>
  <c r="BY136" i="23"/>
  <c r="BZ136" i="23"/>
  <c r="CA136" i="23"/>
  <c r="CB136" i="23"/>
  <c r="CC136" i="23"/>
  <c r="CD136" i="23"/>
  <c r="CE136" i="23"/>
  <c r="CF136" i="23"/>
  <c r="CG136" i="23"/>
  <c r="CH136" i="23"/>
  <c r="CI136" i="23"/>
  <c r="CJ136" i="23"/>
  <c r="CK136" i="23"/>
  <c r="CL136" i="23"/>
  <c r="CM136" i="23"/>
  <c r="CN136" i="23"/>
  <c r="CO136" i="23"/>
  <c r="CP136" i="23"/>
  <c r="CQ136" i="23"/>
  <c r="CR136" i="23"/>
  <c r="CU136" i="23"/>
  <c r="DC136" i="23"/>
  <c r="CV136" i="23"/>
  <c r="DD136" i="23"/>
  <c r="CW136" i="23"/>
  <c r="DE136" i="23"/>
  <c r="CX136" i="23"/>
  <c r="DF136" i="23"/>
  <c r="CY136" i="23"/>
  <c r="DG136" i="23"/>
  <c r="CZ136" i="23"/>
  <c r="DH136" i="23"/>
  <c r="DI136" i="23"/>
  <c r="BP137" i="23"/>
  <c r="BQ137" i="23"/>
  <c r="BR137" i="23"/>
  <c r="BS137" i="23"/>
  <c r="BT137" i="23"/>
  <c r="BU137" i="23"/>
  <c r="BV137" i="23"/>
  <c r="BP241" i="23"/>
  <c r="G138" i="23"/>
  <c r="E82" i="13"/>
  <c r="BX137" i="23"/>
  <c r="BY137" i="23"/>
  <c r="BZ137" i="23"/>
  <c r="CA137" i="23"/>
  <c r="CB137" i="23"/>
  <c r="CC137" i="23"/>
  <c r="CD137" i="23"/>
  <c r="CE137" i="23"/>
  <c r="CF137" i="23"/>
  <c r="CG137" i="23"/>
  <c r="CH137" i="23"/>
  <c r="CI137" i="23"/>
  <c r="CJ137" i="23"/>
  <c r="CK137" i="23"/>
  <c r="CL137" i="23"/>
  <c r="CM137" i="23"/>
  <c r="CN137" i="23"/>
  <c r="CO137" i="23"/>
  <c r="CP137" i="23"/>
  <c r="CQ137" i="23"/>
  <c r="CR137" i="23"/>
  <c r="CU137" i="23"/>
  <c r="DC137" i="23"/>
  <c r="CV137" i="23"/>
  <c r="DD137" i="23"/>
  <c r="CW137" i="23"/>
  <c r="DE137" i="23"/>
  <c r="CX137" i="23"/>
  <c r="DF137" i="23"/>
  <c r="CY137" i="23"/>
  <c r="DG137" i="23"/>
  <c r="CZ137" i="23"/>
  <c r="DH137" i="23"/>
  <c r="DI137" i="23"/>
  <c r="BP138" i="23"/>
  <c r="BQ138" i="23"/>
  <c r="BR138" i="23"/>
  <c r="BS138" i="23"/>
  <c r="BT138" i="23"/>
  <c r="BU138" i="23"/>
  <c r="BV138" i="23"/>
  <c r="BP242" i="23"/>
  <c r="G139" i="23"/>
  <c r="E83" i="13"/>
  <c r="BX138" i="23"/>
  <c r="BY138" i="23"/>
  <c r="BZ138" i="23"/>
  <c r="CA138" i="23"/>
  <c r="CB138" i="23"/>
  <c r="CC138" i="23"/>
  <c r="CD138" i="23"/>
  <c r="CE138" i="23"/>
  <c r="CF138" i="23"/>
  <c r="CG138" i="23"/>
  <c r="CH138" i="23"/>
  <c r="CI138" i="23"/>
  <c r="CJ138" i="23"/>
  <c r="CK138" i="23"/>
  <c r="CL138" i="23"/>
  <c r="CM138" i="23"/>
  <c r="CN138" i="23"/>
  <c r="CO138" i="23"/>
  <c r="CP138" i="23"/>
  <c r="CQ138" i="23"/>
  <c r="CR138" i="23"/>
  <c r="CU138" i="23"/>
  <c r="DC138" i="23"/>
  <c r="CV138" i="23"/>
  <c r="DD138" i="23"/>
  <c r="CW138" i="23"/>
  <c r="DE138" i="23"/>
  <c r="CX138" i="23"/>
  <c r="DF138" i="23"/>
  <c r="CY138" i="23"/>
  <c r="DG138" i="23"/>
  <c r="CZ138" i="23"/>
  <c r="DH138" i="23"/>
  <c r="DI138" i="23"/>
  <c r="BP139" i="23"/>
  <c r="BQ139" i="23"/>
  <c r="BR139" i="23"/>
  <c r="BS139" i="23"/>
  <c r="BT139" i="23"/>
  <c r="BU139" i="23"/>
  <c r="BV139" i="23"/>
  <c r="BP243" i="23"/>
  <c r="G140" i="23"/>
  <c r="E84" i="13"/>
  <c r="BX139" i="23"/>
  <c r="BY139" i="23"/>
  <c r="BZ139" i="23"/>
  <c r="CA139" i="23"/>
  <c r="CB139" i="23"/>
  <c r="CC139" i="23"/>
  <c r="CD139" i="23"/>
  <c r="CE139" i="23"/>
  <c r="CF139" i="23"/>
  <c r="CG139" i="23"/>
  <c r="CH139" i="23"/>
  <c r="CI139" i="23"/>
  <c r="CJ139" i="23"/>
  <c r="CK139" i="23"/>
  <c r="CL139" i="23"/>
  <c r="CM139" i="23"/>
  <c r="CN139" i="23"/>
  <c r="CO139" i="23"/>
  <c r="CP139" i="23"/>
  <c r="CQ139" i="23"/>
  <c r="CR139" i="23"/>
  <c r="CU139" i="23"/>
  <c r="DC139" i="23"/>
  <c r="CV139" i="23"/>
  <c r="DD139" i="23"/>
  <c r="CW139" i="23"/>
  <c r="DE139" i="23"/>
  <c r="CX139" i="23"/>
  <c r="DF139" i="23"/>
  <c r="CY139" i="23"/>
  <c r="DG139" i="23"/>
  <c r="CZ139" i="23"/>
  <c r="DH139" i="23"/>
  <c r="DI139" i="23"/>
  <c r="BP140" i="23"/>
  <c r="BQ140" i="23"/>
  <c r="BR140" i="23"/>
  <c r="BS140" i="23"/>
  <c r="BT140" i="23"/>
  <c r="BU140" i="23"/>
  <c r="BV140" i="23"/>
  <c r="BP244" i="23"/>
  <c r="G141" i="23"/>
  <c r="E85" i="13"/>
  <c r="BX140" i="23"/>
  <c r="BY140" i="23"/>
  <c r="BZ140" i="23"/>
  <c r="CA140" i="23"/>
  <c r="CB140" i="23"/>
  <c r="CC140" i="23"/>
  <c r="CD140" i="23"/>
  <c r="CE140" i="23"/>
  <c r="CF140" i="23"/>
  <c r="CG140" i="23"/>
  <c r="CH140" i="23"/>
  <c r="CI140" i="23"/>
  <c r="CJ140" i="23"/>
  <c r="CK140" i="23"/>
  <c r="CL140" i="23"/>
  <c r="CM140" i="23"/>
  <c r="CN140" i="23"/>
  <c r="CO140" i="23"/>
  <c r="CP140" i="23"/>
  <c r="CQ140" i="23"/>
  <c r="CR140" i="23"/>
  <c r="CU140" i="23"/>
  <c r="DC140" i="23"/>
  <c r="CV140" i="23"/>
  <c r="DD140" i="23"/>
  <c r="CW140" i="23"/>
  <c r="DE140" i="23"/>
  <c r="CX140" i="23"/>
  <c r="DF140" i="23"/>
  <c r="CY140" i="23"/>
  <c r="DG140" i="23"/>
  <c r="CZ140" i="23"/>
  <c r="DH140" i="23"/>
  <c r="DI140" i="23"/>
  <c r="BP141" i="23"/>
  <c r="BQ141" i="23"/>
  <c r="BR141" i="23"/>
  <c r="BS141" i="23"/>
  <c r="BT141" i="23"/>
  <c r="BU141" i="23"/>
  <c r="BV141" i="23"/>
  <c r="BP245" i="23"/>
  <c r="G142" i="23"/>
  <c r="E86" i="13"/>
  <c r="BX141" i="23"/>
  <c r="BY141" i="23"/>
  <c r="BZ141" i="23"/>
  <c r="CA141" i="23"/>
  <c r="CB141" i="23"/>
  <c r="CC141" i="23"/>
  <c r="CD141" i="23"/>
  <c r="CE141" i="23"/>
  <c r="CF141" i="23"/>
  <c r="CG141" i="23"/>
  <c r="CH141" i="23"/>
  <c r="CI141" i="23"/>
  <c r="CJ141" i="23"/>
  <c r="CK141" i="23"/>
  <c r="CL141" i="23"/>
  <c r="CM141" i="23"/>
  <c r="CN141" i="23"/>
  <c r="CO141" i="23"/>
  <c r="CP141" i="23"/>
  <c r="CQ141" i="23"/>
  <c r="CR141" i="23"/>
  <c r="CU141" i="23"/>
  <c r="DC141" i="23"/>
  <c r="CV141" i="23"/>
  <c r="DD141" i="23"/>
  <c r="CW141" i="23"/>
  <c r="DE141" i="23"/>
  <c r="CX141" i="23"/>
  <c r="DF141" i="23"/>
  <c r="CY141" i="23"/>
  <c r="DG141" i="23"/>
  <c r="CZ141" i="23"/>
  <c r="DH141" i="23"/>
  <c r="DI141" i="23"/>
  <c r="BP142" i="23"/>
  <c r="BQ142" i="23"/>
  <c r="BR142" i="23"/>
  <c r="BS142" i="23"/>
  <c r="BT142" i="23"/>
  <c r="BU142" i="23"/>
  <c r="BV142" i="23"/>
  <c r="BP246" i="23"/>
  <c r="G143" i="23"/>
  <c r="E87" i="13"/>
  <c r="BX142" i="23"/>
  <c r="BY142" i="23"/>
  <c r="BZ142" i="23"/>
  <c r="CA142" i="23"/>
  <c r="CB142" i="23"/>
  <c r="CC142" i="23"/>
  <c r="CD142" i="23"/>
  <c r="CE142" i="23"/>
  <c r="CF142" i="23"/>
  <c r="CG142" i="23"/>
  <c r="CH142" i="23"/>
  <c r="CI142" i="23"/>
  <c r="CJ142" i="23"/>
  <c r="CK142" i="23"/>
  <c r="CL142" i="23"/>
  <c r="CM142" i="23"/>
  <c r="CN142" i="23"/>
  <c r="CO142" i="23"/>
  <c r="CP142" i="23"/>
  <c r="CQ142" i="23"/>
  <c r="CR142" i="23"/>
  <c r="CU142" i="23"/>
  <c r="DC142" i="23"/>
  <c r="CV142" i="23"/>
  <c r="DD142" i="23"/>
  <c r="CW142" i="23"/>
  <c r="DE142" i="23"/>
  <c r="CX142" i="23"/>
  <c r="DF142" i="23"/>
  <c r="CY142" i="23"/>
  <c r="DG142" i="23"/>
  <c r="CZ142" i="23"/>
  <c r="DH142" i="23"/>
  <c r="DI142" i="23"/>
  <c r="BP143" i="23"/>
  <c r="BQ143" i="23"/>
  <c r="BR143" i="23"/>
  <c r="BS143" i="23"/>
  <c r="BT143" i="23"/>
  <c r="BU143" i="23"/>
  <c r="BV143" i="23"/>
  <c r="BP247" i="23"/>
  <c r="G144" i="23"/>
  <c r="E88" i="13"/>
  <c r="BX143" i="23"/>
  <c r="BY143" i="23"/>
  <c r="BZ143" i="23"/>
  <c r="CA143" i="23"/>
  <c r="CB143" i="23"/>
  <c r="CC143" i="23"/>
  <c r="CD143" i="23"/>
  <c r="CE143" i="23"/>
  <c r="CF143" i="23"/>
  <c r="CG143" i="23"/>
  <c r="CH143" i="23"/>
  <c r="CI143" i="23"/>
  <c r="CJ143" i="23"/>
  <c r="CK143" i="23"/>
  <c r="CL143" i="23"/>
  <c r="CM143" i="23"/>
  <c r="CN143" i="23"/>
  <c r="CO143" i="23"/>
  <c r="CP143" i="23"/>
  <c r="CQ143" i="23"/>
  <c r="CR143" i="23"/>
  <c r="CU143" i="23"/>
  <c r="DC143" i="23"/>
  <c r="CV143" i="23"/>
  <c r="DD143" i="23"/>
  <c r="CW143" i="23"/>
  <c r="DE143" i="23"/>
  <c r="CX143" i="23"/>
  <c r="DF143" i="23"/>
  <c r="CY143" i="23"/>
  <c r="DG143" i="23"/>
  <c r="CZ143" i="23"/>
  <c r="DH143" i="23"/>
  <c r="DI143" i="23"/>
  <c r="BP144" i="23"/>
  <c r="BQ144" i="23"/>
  <c r="BR144" i="23"/>
  <c r="BS144" i="23"/>
  <c r="BT144" i="23"/>
  <c r="BU144" i="23"/>
  <c r="BV144" i="23"/>
  <c r="BP248" i="23"/>
  <c r="G145" i="23"/>
  <c r="E89" i="13"/>
  <c r="BX144" i="23"/>
  <c r="BY144" i="23"/>
  <c r="BZ144" i="23"/>
  <c r="CA144" i="23"/>
  <c r="CB144" i="23"/>
  <c r="CC144" i="23"/>
  <c r="CD144" i="23"/>
  <c r="CE144" i="23"/>
  <c r="CF144" i="23"/>
  <c r="CG144" i="23"/>
  <c r="CH144" i="23"/>
  <c r="CI144" i="23"/>
  <c r="CJ144" i="23"/>
  <c r="CK144" i="23"/>
  <c r="CL144" i="23"/>
  <c r="CM144" i="23"/>
  <c r="CN144" i="23"/>
  <c r="CO144" i="23"/>
  <c r="CP144" i="23"/>
  <c r="CQ144" i="23"/>
  <c r="CR144" i="23"/>
  <c r="CU144" i="23"/>
  <c r="DC144" i="23"/>
  <c r="CV144" i="23"/>
  <c r="DD144" i="23"/>
  <c r="CW144" i="23"/>
  <c r="DE144" i="23"/>
  <c r="CX144" i="23"/>
  <c r="DF144" i="23"/>
  <c r="CY144" i="23"/>
  <c r="DG144" i="23"/>
  <c r="CZ144" i="23"/>
  <c r="DH144" i="23"/>
  <c r="DI144" i="23"/>
  <c r="BP145" i="23"/>
  <c r="BQ145" i="23"/>
  <c r="BR145" i="23"/>
  <c r="BS145" i="23"/>
  <c r="BT145" i="23"/>
  <c r="BU145" i="23"/>
  <c r="BV145" i="23"/>
  <c r="BP249" i="23"/>
  <c r="G146" i="23"/>
  <c r="E90" i="13"/>
  <c r="BX145" i="23"/>
  <c r="BY145" i="23"/>
  <c r="BZ145" i="23"/>
  <c r="CA145" i="23"/>
  <c r="CB145" i="23"/>
  <c r="CC145" i="23"/>
  <c r="CD145" i="23"/>
  <c r="CE145" i="23"/>
  <c r="CF145" i="23"/>
  <c r="CG145" i="23"/>
  <c r="CH145" i="23"/>
  <c r="CI145" i="23"/>
  <c r="CJ145" i="23"/>
  <c r="CK145" i="23"/>
  <c r="CL145" i="23"/>
  <c r="CM145" i="23"/>
  <c r="CN145" i="23"/>
  <c r="CO145" i="23"/>
  <c r="CP145" i="23"/>
  <c r="CQ145" i="23"/>
  <c r="CR145" i="23"/>
  <c r="CU145" i="23"/>
  <c r="DC145" i="23"/>
  <c r="CV145" i="23"/>
  <c r="DD145" i="23"/>
  <c r="CW145" i="23"/>
  <c r="DE145" i="23"/>
  <c r="CX145" i="23"/>
  <c r="DF145" i="23"/>
  <c r="CY145" i="23"/>
  <c r="DG145" i="23"/>
  <c r="CZ145" i="23"/>
  <c r="DH145" i="23"/>
  <c r="DI145" i="23"/>
  <c r="BP146" i="23"/>
  <c r="BQ146" i="23"/>
  <c r="BR146" i="23"/>
  <c r="BS146" i="23"/>
  <c r="BT146" i="23"/>
  <c r="BU146" i="23"/>
  <c r="BV146" i="23"/>
  <c r="BP250" i="23"/>
  <c r="G147" i="23"/>
  <c r="E91" i="13"/>
  <c r="BX146" i="23"/>
  <c r="BY146" i="23"/>
  <c r="BZ146" i="23"/>
  <c r="CA146" i="23"/>
  <c r="CB146" i="23"/>
  <c r="CC146" i="23"/>
  <c r="CD146" i="23"/>
  <c r="CE146" i="23"/>
  <c r="CF146" i="23"/>
  <c r="CG146" i="23"/>
  <c r="CH146" i="23"/>
  <c r="CI146" i="23"/>
  <c r="CJ146" i="23"/>
  <c r="CK146" i="23"/>
  <c r="CL146" i="23"/>
  <c r="CM146" i="23"/>
  <c r="CN146" i="23"/>
  <c r="CO146" i="23"/>
  <c r="CP146" i="23"/>
  <c r="CQ146" i="23"/>
  <c r="CR146" i="23"/>
  <c r="CU146" i="23"/>
  <c r="DC146" i="23"/>
  <c r="CV146" i="23"/>
  <c r="DD146" i="23"/>
  <c r="CW146" i="23"/>
  <c r="DE146" i="23"/>
  <c r="CX146" i="23"/>
  <c r="DF146" i="23"/>
  <c r="CY146" i="23"/>
  <c r="DG146" i="23"/>
  <c r="CZ146" i="23"/>
  <c r="DH146" i="23"/>
  <c r="DI146" i="23"/>
  <c r="BP147" i="23"/>
  <c r="BQ147" i="23"/>
  <c r="BR147" i="23"/>
  <c r="BS147" i="23"/>
  <c r="BT147" i="23"/>
  <c r="BU147" i="23"/>
  <c r="BV147" i="23"/>
  <c r="BP251" i="23"/>
  <c r="G148" i="23"/>
  <c r="E92" i="13"/>
  <c r="BX147" i="23"/>
  <c r="BY147" i="23"/>
  <c r="BZ147" i="23"/>
  <c r="CA147" i="23"/>
  <c r="CB147" i="23"/>
  <c r="CC147" i="23"/>
  <c r="CD147" i="23"/>
  <c r="CE147" i="23"/>
  <c r="CF147" i="23"/>
  <c r="CG147" i="23"/>
  <c r="CH147" i="23"/>
  <c r="CI147" i="23"/>
  <c r="CJ147" i="23"/>
  <c r="CK147" i="23"/>
  <c r="CL147" i="23"/>
  <c r="CM147" i="23"/>
  <c r="CN147" i="23"/>
  <c r="CO147" i="23"/>
  <c r="CP147" i="23"/>
  <c r="CQ147" i="23"/>
  <c r="CR147" i="23"/>
  <c r="CU147" i="23"/>
  <c r="DC147" i="23"/>
  <c r="CV147" i="23"/>
  <c r="DD147" i="23"/>
  <c r="CW147" i="23"/>
  <c r="DE147" i="23"/>
  <c r="CX147" i="23"/>
  <c r="DF147" i="23"/>
  <c r="CY147" i="23"/>
  <c r="DG147" i="23"/>
  <c r="CZ147" i="23"/>
  <c r="DH147" i="23"/>
  <c r="DI147" i="23"/>
  <c r="BP148" i="23"/>
  <c r="BQ148" i="23"/>
  <c r="BR148" i="23"/>
  <c r="BS148" i="23"/>
  <c r="BT148" i="23"/>
  <c r="BU148" i="23"/>
  <c r="BV148" i="23"/>
  <c r="BP252" i="23"/>
  <c r="G149" i="23"/>
  <c r="E93" i="13"/>
  <c r="BX148" i="23"/>
  <c r="BY148" i="23"/>
  <c r="BZ148" i="23"/>
  <c r="CA148" i="23"/>
  <c r="CB148" i="23"/>
  <c r="CC148" i="23"/>
  <c r="CD148" i="23"/>
  <c r="CE148" i="23"/>
  <c r="CF148" i="23"/>
  <c r="CG148" i="23"/>
  <c r="CH148" i="23"/>
  <c r="CI148" i="23"/>
  <c r="CJ148" i="23"/>
  <c r="CK148" i="23"/>
  <c r="CL148" i="23"/>
  <c r="CM148" i="23"/>
  <c r="CN148" i="23"/>
  <c r="CO148" i="23"/>
  <c r="CP148" i="23"/>
  <c r="CQ148" i="23"/>
  <c r="CR148" i="23"/>
  <c r="CU148" i="23"/>
  <c r="DC148" i="23"/>
  <c r="CV148" i="23"/>
  <c r="DD148" i="23"/>
  <c r="CW148" i="23"/>
  <c r="DE148" i="23"/>
  <c r="CX148" i="23"/>
  <c r="DF148" i="23"/>
  <c r="CY148" i="23"/>
  <c r="DG148" i="23"/>
  <c r="CZ148" i="23"/>
  <c r="DH148" i="23"/>
  <c r="DI148" i="23"/>
  <c r="BP149" i="23"/>
  <c r="BQ149" i="23"/>
  <c r="BR149" i="23"/>
  <c r="BS149" i="23"/>
  <c r="BT149" i="23"/>
  <c r="BU149" i="23"/>
  <c r="BV149" i="23"/>
  <c r="BP253" i="23"/>
  <c r="G150" i="23"/>
  <c r="E94" i="13"/>
  <c r="BX149" i="23"/>
  <c r="BY149" i="23"/>
  <c r="BZ149" i="23"/>
  <c r="CA149" i="23"/>
  <c r="CB149" i="23"/>
  <c r="CC149" i="23"/>
  <c r="CD149" i="23"/>
  <c r="CE149" i="23"/>
  <c r="CF149" i="23"/>
  <c r="CG149" i="23"/>
  <c r="CH149" i="23"/>
  <c r="CI149" i="23"/>
  <c r="CJ149" i="23"/>
  <c r="CK149" i="23"/>
  <c r="CL149" i="23"/>
  <c r="CM149" i="23"/>
  <c r="CN149" i="23"/>
  <c r="CO149" i="23"/>
  <c r="CP149" i="23"/>
  <c r="CQ149" i="23"/>
  <c r="CR149" i="23"/>
  <c r="CU149" i="23"/>
  <c r="DC149" i="23"/>
  <c r="CV149" i="23"/>
  <c r="DD149" i="23"/>
  <c r="CW149" i="23"/>
  <c r="DE149" i="23"/>
  <c r="CX149" i="23"/>
  <c r="DF149" i="23"/>
  <c r="CY149" i="23"/>
  <c r="DG149" i="23"/>
  <c r="CZ149" i="23"/>
  <c r="DH149" i="23"/>
  <c r="DI149" i="23"/>
  <c r="BP150" i="23"/>
  <c r="BQ150" i="23"/>
  <c r="BR150" i="23"/>
  <c r="BS150" i="23"/>
  <c r="BT150" i="23"/>
  <c r="BU150" i="23"/>
  <c r="BV150" i="23"/>
  <c r="BP254" i="23"/>
  <c r="G151" i="23"/>
  <c r="E95" i="13"/>
  <c r="BX150" i="23"/>
  <c r="BY150" i="23"/>
  <c r="BZ150" i="23"/>
  <c r="CA150" i="23"/>
  <c r="CB150" i="23"/>
  <c r="CC150" i="23"/>
  <c r="CD150" i="23"/>
  <c r="CE150" i="23"/>
  <c r="CF150" i="23"/>
  <c r="CG150" i="23"/>
  <c r="CH150" i="23"/>
  <c r="CI150" i="23"/>
  <c r="CJ150" i="23"/>
  <c r="CK150" i="23"/>
  <c r="CL150" i="23"/>
  <c r="CM150" i="23"/>
  <c r="CN150" i="23"/>
  <c r="CO150" i="23"/>
  <c r="CP150" i="23"/>
  <c r="CQ150" i="23"/>
  <c r="CR150" i="23"/>
  <c r="CU150" i="23"/>
  <c r="DC150" i="23"/>
  <c r="CV150" i="23"/>
  <c r="DD150" i="23"/>
  <c r="CW150" i="23"/>
  <c r="DE150" i="23"/>
  <c r="CX150" i="23"/>
  <c r="DF150" i="23"/>
  <c r="CY150" i="23"/>
  <c r="DG150" i="23"/>
  <c r="CZ150" i="23"/>
  <c r="DH150" i="23"/>
  <c r="DI150" i="23"/>
  <c r="BP151" i="23"/>
  <c r="BQ151" i="23"/>
  <c r="BR151" i="23"/>
  <c r="BS151" i="23"/>
  <c r="BT151" i="23"/>
  <c r="BU151" i="23"/>
  <c r="BV151" i="23"/>
  <c r="BP255" i="23"/>
  <c r="G152" i="23"/>
  <c r="E96" i="13"/>
  <c r="BX151" i="23"/>
  <c r="BY151" i="23"/>
  <c r="BZ151" i="23"/>
  <c r="CA151" i="23"/>
  <c r="CB151" i="23"/>
  <c r="CC151" i="23"/>
  <c r="CD151" i="23"/>
  <c r="CE151" i="23"/>
  <c r="CF151" i="23"/>
  <c r="CG151" i="23"/>
  <c r="CH151" i="23"/>
  <c r="CI151" i="23"/>
  <c r="CJ151" i="23"/>
  <c r="CK151" i="23"/>
  <c r="CL151" i="23"/>
  <c r="CM151" i="23"/>
  <c r="CN151" i="23"/>
  <c r="CO151" i="23"/>
  <c r="CP151" i="23"/>
  <c r="CQ151" i="23"/>
  <c r="CR151" i="23"/>
  <c r="CU151" i="23"/>
  <c r="DC151" i="23"/>
  <c r="CV151" i="23"/>
  <c r="DD151" i="23"/>
  <c r="CW151" i="23"/>
  <c r="DE151" i="23"/>
  <c r="CX151" i="23"/>
  <c r="DF151" i="23"/>
  <c r="CY151" i="23"/>
  <c r="DG151" i="23"/>
  <c r="CZ151" i="23"/>
  <c r="DH151" i="23"/>
  <c r="DI151" i="23"/>
  <c r="BP152" i="23"/>
  <c r="BQ152" i="23"/>
  <c r="BR152" i="23"/>
  <c r="BS152" i="23"/>
  <c r="BT152" i="23"/>
  <c r="BU152" i="23"/>
  <c r="BV152" i="23"/>
  <c r="BP256" i="23"/>
  <c r="G153" i="23"/>
  <c r="E97" i="13"/>
  <c r="BX152" i="23"/>
  <c r="BY152" i="23"/>
  <c r="BZ152" i="23"/>
  <c r="CA152" i="23"/>
  <c r="CB152" i="23"/>
  <c r="CC152" i="23"/>
  <c r="CD152" i="23"/>
  <c r="CE152" i="23"/>
  <c r="CF152" i="23"/>
  <c r="CG152" i="23"/>
  <c r="CH152" i="23"/>
  <c r="CI152" i="23"/>
  <c r="CJ152" i="23"/>
  <c r="CK152" i="23"/>
  <c r="CL152" i="23"/>
  <c r="CM152" i="23"/>
  <c r="CN152" i="23"/>
  <c r="CO152" i="23"/>
  <c r="CP152" i="23"/>
  <c r="CQ152" i="23"/>
  <c r="CR152" i="23"/>
  <c r="CU152" i="23"/>
  <c r="DC152" i="23"/>
  <c r="CV152" i="23"/>
  <c r="DD152" i="23"/>
  <c r="CW152" i="23"/>
  <c r="DE152" i="23"/>
  <c r="CX152" i="23"/>
  <c r="DF152" i="23"/>
  <c r="CY152" i="23"/>
  <c r="DG152" i="23"/>
  <c r="CZ152" i="23"/>
  <c r="DH152" i="23"/>
  <c r="DI152" i="23"/>
  <c r="BP153" i="23"/>
  <c r="BQ153" i="23"/>
  <c r="BR153" i="23"/>
  <c r="BS153" i="23"/>
  <c r="BT153" i="23"/>
  <c r="BU153" i="23"/>
  <c r="BV153" i="23"/>
  <c r="BP257" i="23"/>
  <c r="G154" i="23"/>
  <c r="E98" i="13"/>
  <c r="BX153" i="23"/>
  <c r="BY153" i="23"/>
  <c r="BZ153" i="23"/>
  <c r="CA153" i="23"/>
  <c r="CB153" i="23"/>
  <c r="CC153" i="23"/>
  <c r="CD153" i="23"/>
  <c r="CE153" i="23"/>
  <c r="CF153" i="23"/>
  <c r="CG153" i="23"/>
  <c r="CH153" i="23"/>
  <c r="CI153" i="23"/>
  <c r="CJ153" i="23"/>
  <c r="CK153" i="23"/>
  <c r="CL153" i="23"/>
  <c r="CM153" i="23"/>
  <c r="CN153" i="23"/>
  <c r="CO153" i="23"/>
  <c r="CP153" i="23"/>
  <c r="CQ153" i="23"/>
  <c r="CR153" i="23"/>
  <c r="CU153" i="23"/>
  <c r="DC153" i="23"/>
  <c r="CV153" i="23"/>
  <c r="DD153" i="23"/>
  <c r="CW153" i="23"/>
  <c r="DE153" i="23"/>
  <c r="CX153" i="23"/>
  <c r="DF153" i="23"/>
  <c r="CY153" i="23"/>
  <c r="DG153" i="23"/>
  <c r="CZ153" i="23"/>
  <c r="DH153" i="23"/>
  <c r="DI153" i="23"/>
  <c r="BP154" i="23"/>
  <c r="BQ154" i="23"/>
  <c r="BR154" i="23"/>
  <c r="BS154" i="23"/>
  <c r="BT154" i="23"/>
  <c r="BU154" i="23"/>
  <c r="BV154" i="23"/>
  <c r="BP258" i="23"/>
  <c r="G155" i="23"/>
  <c r="E99" i="13"/>
  <c r="BX154" i="23"/>
  <c r="BY154" i="23"/>
  <c r="BZ154" i="23"/>
  <c r="CA154" i="23"/>
  <c r="CB154" i="23"/>
  <c r="CC154" i="23"/>
  <c r="CD154" i="23"/>
  <c r="CE154" i="23"/>
  <c r="CF154" i="23"/>
  <c r="CG154" i="23"/>
  <c r="CH154" i="23"/>
  <c r="CI154" i="23"/>
  <c r="CJ154" i="23"/>
  <c r="CK154" i="23"/>
  <c r="CL154" i="23"/>
  <c r="CM154" i="23"/>
  <c r="CN154" i="23"/>
  <c r="CO154" i="23"/>
  <c r="CP154" i="23"/>
  <c r="CQ154" i="23"/>
  <c r="CR154" i="23"/>
  <c r="CU154" i="23"/>
  <c r="DC154" i="23"/>
  <c r="CV154" i="23"/>
  <c r="DD154" i="23"/>
  <c r="CW154" i="23"/>
  <c r="DE154" i="23"/>
  <c r="CX154" i="23"/>
  <c r="DF154" i="23"/>
  <c r="CY154" i="23"/>
  <c r="DG154" i="23"/>
  <c r="CZ154" i="23"/>
  <c r="DH154" i="23"/>
  <c r="DI154" i="23"/>
  <c r="BP155" i="23"/>
  <c r="BQ155" i="23"/>
  <c r="BR155" i="23"/>
  <c r="BS155" i="23"/>
  <c r="BT155" i="23"/>
  <c r="BU155" i="23"/>
  <c r="BV155" i="23"/>
  <c r="BP259" i="23"/>
  <c r="G156" i="23"/>
  <c r="E100" i="13"/>
  <c r="BX155" i="23"/>
  <c r="BY155" i="23"/>
  <c r="BZ155" i="23"/>
  <c r="CA155" i="23"/>
  <c r="CB155" i="23"/>
  <c r="CC155" i="23"/>
  <c r="CD155" i="23"/>
  <c r="CE155" i="23"/>
  <c r="CF155" i="23"/>
  <c r="CG155" i="23"/>
  <c r="CH155" i="23"/>
  <c r="CI155" i="23"/>
  <c r="CJ155" i="23"/>
  <c r="CK155" i="23"/>
  <c r="CL155" i="23"/>
  <c r="CM155" i="23"/>
  <c r="CN155" i="23"/>
  <c r="CO155" i="23"/>
  <c r="CP155" i="23"/>
  <c r="CQ155" i="23"/>
  <c r="CR155" i="23"/>
  <c r="CU155" i="23"/>
  <c r="DC155" i="23"/>
  <c r="CV155" i="23"/>
  <c r="DD155" i="23"/>
  <c r="CW155" i="23"/>
  <c r="DE155" i="23"/>
  <c r="CX155" i="23"/>
  <c r="DF155" i="23"/>
  <c r="CY155" i="23"/>
  <c r="DG155" i="23"/>
  <c r="CZ155" i="23"/>
  <c r="DH155" i="23"/>
  <c r="DI155" i="23"/>
  <c r="BP156" i="23"/>
  <c r="BQ156" i="23"/>
  <c r="BR156" i="23"/>
  <c r="BS156" i="23"/>
  <c r="BT156" i="23"/>
  <c r="BU156" i="23"/>
  <c r="BV156" i="23"/>
  <c r="BP260" i="23"/>
  <c r="G157" i="23"/>
  <c r="E101" i="13"/>
  <c r="BX156" i="23"/>
  <c r="BY156" i="23"/>
  <c r="BZ156" i="23"/>
  <c r="CA156" i="23"/>
  <c r="CB156" i="23"/>
  <c r="CC156" i="23"/>
  <c r="CD156" i="23"/>
  <c r="CE156" i="23"/>
  <c r="CF156" i="23"/>
  <c r="CG156" i="23"/>
  <c r="CH156" i="23"/>
  <c r="CI156" i="23"/>
  <c r="CJ156" i="23"/>
  <c r="CK156" i="23"/>
  <c r="CL156" i="23"/>
  <c r="CM156" i="23"/>
  <c r="CN156" i="23"/>
  <c r="CO156" i="23"/>
  <c r="CP156" i="23"/>
  <c r="CQ156" i="23"/>
  <c r="CR156" i="23"/>
  <c r="CU156" i="23"/>
  <c r="DC156" i="23"/>
  <c r="CV156" i="23"/>
  <c r="DD156" i="23"/>
  <c r="CW156" i="23"/>
  <c r="DE156" i="23"/>
  <c r="CX156" i="23"/>
  <c r="DF156" i="23"/>
  <c r="CY156" i="23"/>
  <c r="DG156" i="23"/>
  <c r="CZ156" i="23"/>
  <c r="DH156" i="23"/>
  <c r="DI156" i="23"/>
  <c r="BP157" i="23"/>
  <c r="BQ157" i="23"/>
  <c r="BR157" i="23"/>
  <c r="BS157" i="23"/>
  <c r="BT157" i="23"/>
  <c r="BU157" i="23"/>
  <c r="BV157" i="23"/>
  <c r="BP261" i="23"/>
  <c r="G158" i="23"/>
  <c r="E102" i="13"/>
  <c r="BX157" i="23"/>
  <c r="BY157" i="23"/>
  <c r="BZ157" i="23"/>
  <c r="CA157" i="23"/>
  <c r="CB157" i="23"/>
  <c r="CC157" i="23"/>
  <c r="CD157" i="23"/>
  <c r="CE157" i="23"/>
  <c r="CF157" i="23"/>
  <c r="CG157" i="23"/>
  <c r="CH157" i="23"/>
  <c r="CI157" i="23"/>
  <c r="CJ157" i="23"/>
  <c r="CK157" i="23"/>
  <c r="CL157" i="23"/>
  <c r="CM157" i="23"/>
  <c r="CN157" i="23"/>
  <c r="CO157" i="23"/>
  <c r="CP157" i="23"/>
  <c r="CQ157" i="23"/>
  <c r="CR157" i="23"/>
  <c r="CU157" i="23"/>
  <c r="DC157" i="23"/>
  <c r="CV157" i="23"/>
  <c r="DD157" i="23"/>
  <c r="CW157" i="23"/>
  <c r="DE157" i="23"/>
  <c r="CX157" i="23"/>
  <c r="DF157" i="23"/>
  <c r="CY157" i="23"/>
  <c r="DG157" i="23"/>
  <c r="CZ157" i="23"/>
  <c r="DH157" i="23"/>
  <c r="DI157" i="23"/>
  <c r="BP158" i="23"/>
  <c r="BQ158" i="23"/>
  <c r="BR158" i="23"/>
  <c r="BS158" i="23"/>
  <c r="BT158" i="23"/>
  <c r="BU158" i="23"/>
  <c r="BV158" i="23"/>
  <c r="BP262" i="23"/>
  <c r="G159" i="23"/>
  <c r="E103" i="13"/>
  <c r="BX158" i="23"/>
  <c r="BY158" i="23"/>
  <c r="BZ158" i="23"/>
  <c r="CA158" i="23"/>
  <c r="CB158" i="23"/>
  <c r="CC158" i="23"/>
  <c r="CD158" i="23"/>
  <c r="CE158" i="23"/>
  <c r="CF158" i="23"/>
  <c r="CG158" i="23"/>
  <c r="CH158" i="23"/>
  <c r="CI158" i="23"/>
  <c r="CJ158" i="23"/>
  <c r="CK158" i="23"/>
  <c r="CL158" i="23"/>
  <c r="CM158" i="23"/>
  <c r="CN158" i="23"/>
  <c r="CO158" i="23"/>
  <c r="CP158" i="23"/>
  <c r="CQ158" i="23"/>
  <c r="CR158" i="23"/>
  <c r="CU158" i="23"/>
  <c r="DC158" i="23"/>
  <c r="CV158" i="23"/>
  <c r="DD158" i="23"/>
  <c r="CW158" i="23"/>
  <c r="DE158" i="23"/>
  <c r="CX158" i="23"/>
  <c r="DF158" i="23"/>
  <c r="CY158" i="23"/>
  <c r="DG158" i="23"/>
  <c r="CZ158" i="23"/>
  <c r="DH158" i="23"/>
  <c r="DI158" i="23"/>
  <c r="BP159" i="23"/>
  <c r="BQ159" i="23"/>
  <c r="BR159" i="23"/>
  <c r="BS159" i="23"/>
  <c r="BT159" i="23"/>
  <c r="BU159" i="23"/>
  <c r="BV159" i="23"/>
  <c r="BP263" i="23"/>
  <c r="G160" i="23"/>
  <c r="E104" i="13"/>
  <c r="BX159" i="23"/>
  <c r="BY159" i="23"/>
  <c r="BZ159" i="23"/>
  <c r="CA159" i="23"/>
  <c r="CB159" i="23"/>
  <c r="CC159" i="23"/>
  <c r="CD159" i="23"/>
  <c r="CE159" i="23"/>
  <c r="CF159" i="23"/>
  <c r="CG159" i="23"/>
  <c r="CH159" i="23"/>
  <c r="CI159" i="23"/>
  <c r="CJ159" i="23"/>
  <c r="CK159" i="23"/>
  <c r="CL159" i="23"/>
  <c r="CM159" i="23"/>
  <c r="CN159" i="23"/>
  <c r="CO159" i="23"/>
  <c r="CP159" i="23"/>
  <c r="CQ159" i="23"/>
  <c r="CR159" i="23"/>
  <c r="CU159" i="23"/>
  <c r="DC159" i="23"/>
  <c r="CV159" i="23"/>
  <c r="DD159" i="23"/>
  <c r="CW159" i="23"/>
  <c r="DE159" i="23"/>
  <c r="CX159" i="23"/>
  <c r="DF159" i="23"/>
  <c r="CY159" i="23"/>
  <c r="DG159" i="23"/>
  <c r="CZ159" i="23"/>
  <c r="DH159" i="23"/>
  <c r="DI159" i="23"/>
  <c r="BP160" i="23"/>
  <c r="BQ160" i="23"/>
  <c r="BR160" i="23"/>
  <c r="BS160" i="23"/>
  <c r="BT160" i="23"/>
  <c r="BU160" i="23"/>
  <c r="BV160" i="23"/>
  <c r="BP264" i="23"/>
  <c r="G161" i="23"/>
  <c r="E105" i="13"/>
  <c r="E107" i="13"/>
  <c r="BX160" i="23"/>
  <c r="BY160" i="23"/>
  <c r="BZ160" i="23"/>
  <c r="CA160" i="23"/>
  <c r="CB160" i="23"/>
  <c r="CC160" i="23"/>
  <c r="CD160" i="23"/>
  <c r="CE160" i="23"/>
  <c r="CF160" i="23"/>
  <c r="CG160" i="23"/>
  <c r="CH160" i="23"/>
  <c r="CI160" i="23"/>
  <c r="CJ160" i="23"/>
  <c r="CK160" i="23"/>
  <c r="CL160" i="23"/>
  <c r="CM160" i="23"/>
  <c r="CN160" i="23"/>
  <c r="CO160" i="23"/>
  <c r="CP160" i="23"/>
  <c r="CQ160" i="23"/>
  <c r="CR160" i="23"/>
  <c r="CU160" i="23"/>
  <c r="DC160" i="23"/>
  <c r="CV160" i="23"/>
  <c r="DD160" i="23"/>
  <c r="CW160" i="23"/>
  <c r="DE160" i="23"/>
  <c r="CX160" i="23"/>
  <c r="DF160" i="23"/>
  <c r="CY160" i="23"/>
  <c r="DG160" i="23"/>
  <c r="CZ160" i="23"/>
  <c r="DH160" i="23"/>
  <c r="DI160" i="23"/>
  <c r="BP161" i="23"/>
  <c r="BQ161" i="23"/>
  <c r="BR161" i="23"/>
  <c r="BS161" i="23"/>
  <c r="BT161" i="23"/>
  <c r="BU161" i="23"/>
  <c r="BV161" i="23"/>
  <c r="BP265" i="23"/>
  <c r="G162" i="23"/>
  <c r="E106" i="13"/>
  <c r="J10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8" i="13"/>
  <c r="D107" i="13"/>
  <c r="I106" i="13"/>
  <c r="I108" i="13"/>
  <c r="H106" i="13"/>
  <c r="H108" i="13"/>
  <c r="F108" i="13"/>
  <c r="E108" i="13"/>
  <c r="D108" i="13"/>
  <c r="K6" i="13"/>
  <c r="K107" i="13"/>
  <c r="J6" i="13"/>
  <c r="J107" i="13"/>
  <c r="I107" i="13"/>
  <c r="H107" i="13"/>
  <c r="C108" i="13"/>
  <c r="C107" i="13"/>
  <c r="I5" i="13"/>
  <c r="J5" i="13"/>
  <c r="K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E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5" i="13"/>
  <c r="C13" i="24"/>
  <c r="BT265" i="24"/>
  <c r="BU265" i="24"/>
  <c r="BV265" i="24"/>
  <c r="BW265" i="24"/>
  <c r="BX265" i="24"/>
  <c r="BY265" i="24"/>
  <c r="CA265" i="24"/>
  <c r="F31" i="24"/>
  <c r="G31" i="24"/>
  <c r="H31" i="24"/>
  <c r="E36" i="24"/>
  <c r="F36" i="24"/>
  <c r="F38" i="24"/>
  <c r="F33" i="24"/>
  <c r="G33" i="24"/>
  <c r="H33" i="24"/>
  <c r="BZ265" i="24"/>
  <c r="BR265" i="24"/>
  <c r="BQ265" i="24"/>
  <c r="BO62" i="24"/>
  <c r="BO63" i="24"/>
  <c r="BO64" i="24"/>
  <c r="BO65" i="24"/>
  <c r="BO66" i="24"/>
  <c r="BO67" i="24"/>
  <c r="BO68" i="24"/>
  <c r="BO69" i="24"/>
  <c r="BO70" i="24"/>
  <c r="BO71" i="24"/>
  <c r="BO72" i="24"/>
  <c r="BO73" i="24"/>
  <c r="BO74" i="24"/>
  <c r="BO75" i="24"/>
  <c r="BO76" i="24"/>
  <c r="BO77" i="24"/>
  <c r="BO78" i="24"/>
  <c r="BO79" i="24"/>
  <c r="BO80" i="24"/>
  <c r="BO81" i="24"/>
  <c r="BO82" i="24"/>
  <c r="BO83" i="24"/>
  <c r="BO84" i="24"/>
  <c r="BO85" i="24"/>
  <c r="BO86" i="24"/>
  <c r="BO87" i="24"/>
  <c r="BO88" i="24"/>
  <c r="BO89" i="24"/>
  <c r="BO90" i="24"/>
  <c r="BO91" i="24"/>
  <c r="BO92" i="24"/>
  <c r="BO93" i="24"/>
  <c r="BO94" i="24"/>
  <c r="BO95" i="24"/>
  <c r="BO96" i="24"/>
  <c r="BO97" i="24"/>
  <c r="BO98" i="24"/>
  <c r="BO99" i="24"/>
  <c r="BO100" i="24"/>
  <c r="BO101" i="24"/>
  <c r="BO102" i="24"/>
  <c r="BO103" i="24"/>
  <c r="BO104" i="24"/>
  <c r="BO105" i="24"/>
  <c r="BO106" i="24"/>
  <c r="BO107" i="24"/>
  <c r="BO108" i="24"/>
  <c r="BO109" i="24"/>
  <c r="BO110" i="24"/>
  <c r="BO111" i="24"/>
  <c r="BO112" i="24"/>
  <c r="BO113" i="24"/>
  <c r="BO114" i="24"/>
  <c r="BO115" i="24"/>
  <c r="BO116" i="24"/>
  <c r="BO117" i="24"/>
  <c r="BO118" i="24"/>
  <c r="BO119" i="24"/>
  <c r="BO120" i="24"/>
  <c r="BO121" i="24"/>
  <c r="BO122" i="24"/>
  <c r="BO123" i="24"/>
  <c r="BO124" i="24"/>
  <c r="BO125" i="24"/>
  <c r="BO126" i="24"/>
  <c r="BO127" i="24"/>
  <c r="BO128" i="24"/>
  <c r="BO129" i="24"/>
  <c r="BO130" i="24"/>
  <c r="BO131" i="24"/>
  <c r="BO132" i="24"/>
  <c r="BO133" i="24"/>
  <c r="BO134" i="24"/>
  <c r="BO135" i="24"/>
  <c r="BO136" i="24"/>
  <c r="BO137" i="24"/>
  <c r="BO138" i="24"/>
  <c r="BO139" i="24"/>
  <c r="BO140" i="24"/>
  <c r="BO141" i="24"/>
  <c r="BO142" i="24"/>
  <c r="BO143" i="24"/>
  <c r="BO144" i="24"/>
  <c r="BO145" i="24"/>
  <c r="BO146" i="24"/>
  <c r="BO147" i="24"/>
  <c r="BO148" i="24"/>
  <c r="BO149" i="24"/>
  <c r="BO150" i="24"/>
  <c r="BO151" i="24"/>
  <c r="BO152" i="24"/>
  <c r="BO153" i="24"/>
  <c r="BO154" i="24"/>
  <c r="BO155" i="24"/>
  <c r="BO156" i="24"/>
  <c r="BO157" i="24"/>
  <c r="BO158" i="24"/>
  <c r="BO159" i="24"/>
  <c r="BO160" i="24"/>
  <c r="BO161" i="24"/>
  <c r="BO265" i="24"/>
  <c r="BT264" i="24"/>
  <c r="BU264" i="24"/>
  <c r="BV264" i="24"/>
  <c r="BW264" i="24"/>
  <c r="BX264" i="24"/>
  <c r="BY264" i="24"/>
  <c r="CA264" i="24"/>
  <c r="BZ264" i="24"/>
  <c r="BR264" i="24"/>
  <c r="BQ264" i="24"/>
  <c r="BO264" i="24"/>
  <c r="BT263" i="24"/>
  <c r="BU263" i="24"/>
  <c r="BV263" i="24"/>
  <c r="BW263" i="24"/>
  <c r="BX263" i="24"/>
  <c r="BY263" i="24"/>
  <c r="CA263" i="24"/>
  <c r="BZ263" i="24"/>
  <c r="BR263" i="24"/>
  <c r="BQ263" i="24"/>
  <c r="BO263" i="24"/>
  <c r="BT262" i="24"/>
  <c r="BU262" i="24"/>
  <c r="BV262" i="24"/>
  <c r="BW262" i="24"/>
  <c r="BX262" i="24"/>
  <c r="BY262" i="24"/>
  <c r="CA262" i="24"/>
  <c r="BZ262" i="24"/>
  <c r="BR262" i="24"/>
  <c r="BQ262" i="24"/>
  <c r="BO262" i="24"/>
  <c r="BT261" i="24"/>
  <c r="BU261" i="24"/>
  <c r="BV261" i="24"/>
  <c r="BW261" i="24"/>
  <c r="BX261" i="24"/>
  <c r="BY261" i="24"/>
  <c r="CA261" i="24"/>
  <c r="BZ261" i="24"/>
  <c r="BR261" i="24"/>
  <c r="BQ261" i="24"/>
  <c r="BO261" i="24"/>
  <c r="BT260" i="24"/>
  <c r="BU260" i="24"/>
  <c r="BV260" i="24"/>
  <c r="BW260" i="24"/>
  <c r="BX260" i="24"/>
  <c r="BY260" i="24"/>
  <c r="CA260" i="24"/>
  <c r="BZ260" i="24"/>
  <c r="BR260" i="24"/>
  <c r="BQ260" i="24"/>
  <c r="BO260" i="24"/>
  <c r="BT259" i="24"/>
  <c r="BU259" i="24"/>
  <c r="BV259" i="24"/>
  <c r="BW259" i="24"/>
  <c r="BX259" i="24"/>
  <c r="BY259" i="24"/>
  <c r="CA259" i="24"/>
  <c r="BZ259" i="24"/>
  <c r="BR259" i="24"/>
  <c r="BQ259" i="24"/>
  <c r="BO259" i="24"/>
  <c r="BT258" i="24"/>
  <c r="BU258" i="24"/>
  <c r="BV258" i="24"/>
  <c r="BW258" i="24"/>
  <c r="BX258" i="24"/>
  <c r="BY258" i="24"/>
  <c r="CA258" i="24"/>
  <c r="BZ258" i="24"/>
  <c r="BR258" i="24"/>
  <c r="BQ258" i="24"/>
  <c r="BO258" i="24"/>
  <c r="BT257" i="24"/>
  <c r="BU257" i="24"/>
  <c r="BV257" i="24"/>
  <c r="BW257" i="24"/>
  <c r="BX257" i="24"/>
  <c r="BY257" i="24"/>
  <c r="CA257" i="24"/>
  <c r="BZ257" i="24"/>
  <c r="BR257" i="24"/>
  <c r="BQ257" i="24"/>
  <c r="BO257" i="24"/>
  <c r="BT256" i="24"/>
  <c r="BU256" i="24"/>
  <c r="BV256" i="24"/>
  <c r="BW256" i="24"/>
  <c r="BX256" i="24"/>
  <c r="BY256" i="24"/>
  <c r="CA256" i="24"/>
  <c r="BZ256" i="24"/>
  <c r="BR256" i="24"/>
  <c r="BQ256" i="24"/>
  <c r="BO256" i="24"/>
  <c r="BT255" i="24"/>
  <c r="BU255" i="24"/>
  <c r="BV255" i="24"/>
  <c r="BW255" i="24"/>
  <c r="BX255" i="24"/>
  <c r="BY255" i="24"/>
  <c r="CA255" i="24"/>
  <c r="BZ255" i="24"/>
  <c r="BR255" i="24"/>
  <c r="BQ255" i="24"/>
  <c r="BO255" i="24"/>
  <c r="BT254" i="24"/>
  <c r="BU254" i="24"/>
  <c r="BV254" i="24"/>
  <c r="BW254" i="24"/>
  <c r="BX254" i="24"/>
  <c r="BY254" i="24"/>
  <c r="CA254" i="24"/>
  <c r="BZ254" i="24"/>
  <c r="BR254" i="24"/>
  <c r="BQ254" i="24"/>
  <c r="BO254" i="24"/>
  <c r="BT253" i="24"/>
  <c r="BU253" i="24"/>
  <c r="BV253" i="24"/>
  <c r="BW253" i="24"/>
  <c r="BX253" i="24"/>
  <c r="BY253" i="24"/>
  <c r="CA253" i="24"/>
  <c r="BZ253" i="24"/>
  <c r="BR253" i="24"/>
  <c r="BQ253" i="24"/>
  <c r="BO253" i="24"/>
  <c r="BT252" i="24"/>
  <c r="BU252" i="24"/>
  <c r="BV252" i="24"/>
  <c r="BW252" i="24"/>
  <c r="BX252" i="24"/>
  <c r="BY252" i="24"/>
  <c r="CA252" i="24"/>
  <c r="BZ252" i="24"/>
  <c r="BR252" i="24"/>
  <c r="BQ252" i="24"/>
  <c r="BO252" i="24"/>
  <c r="BT251" i="24"/>
  <c r="BU251" i="24"/>
  <c r="BV251" i="24"/>
  <c r="BW251" i="24"/>
  <c r="BX251" i="24"/>
  <c r="BY251" i="24"/>
  <c r="CA251" i="24"/>
  <c r="BZ251" i="24"/>
  <c r="BR251" i="24"/>
  <c r="BQ251" i="24"/>
  <c r="BO251" i="24"/>
  <c r="BT250" i="24"/>
  <c r="BU250" i="24"/>
  <c r="BV250" i="24"/>
  <c r="BW250" i="24"/>
  <c r="BX250" i="24"/>
  <c r="BY250" i="24"/>
  <c r="CA250" i="24"/>
  <c r="BZ250" i="24"/>
  <c r="BR250" i="24"/>
  <c r="BQ250" i="24"/>
  <c r="BO250" i="24"/>
  <c r="BT249" i="24"/>
  <c r="BU249" i="24"/>
  <c r="BV249" i="24"/>
  <c r="BW249" i="24"/>
  <c r="BX249" i="24"/>
  <c r="BY249" i="24"/>
  <c r="CA249" i="24"/>
  <c r="BZ249" i="24"/>
  <c r="BR249" i="24"/>
  <c r="BQ249" i="24"/>
  <c r="BO249" i="24"/>
  <c r="BT248" i="24"/>
  <c r="BU248" i="24"/>
  <c r="BV248" i="24"/>
  <c r="BW248" i="24"/>
  <c r="BX248" i="24"/>
  <c r="BY248" i="24"/>
  <c r="CA248" i="24"/>
  <c r="BZ248" i="24"/>
  <c r="BR248" i="24"/>
  <c r="BQ248" i="24"/>
  <c r="BO248" i="24"/>
  <c r="BT247" i="24"/>
  <c r="BU247" i="24"/>
  <c r="BV247" i="24"/>
  <c r="BW247" i="24"/>
  <c r="BX247" i="24"/>
  <c r="BY247" i="24"/>
  <c r="CA247" i="24"/>
  <c r="BZ247" i="24"/>
  <c r="BR247" i="24"/>
  <c r="BQ247" i="24"/>
  <c r="BO247" i="24"/>
  <c r="BT246" i="24"/>
  <c r="BU246" i="24"/>
  <c r="BV246" i="24"/>
  <c r="BW246" i="24"/>
  <c r="BX246" i="24"/>
  <c r="BY246" i="24"/>
  <c r="CA246" i="24"/>
  <c r="BZ246" i="24"/>
  <c r="BR246" i="24"/>
  <c r="BQ246" i="24"/>
  <c r="BO246" i="24"/>
  <c r="BT245" i="24"/>
  <c r="BU245" i="24"/>
  <c r="BV245" i="24"/>
  <c r="BW245" i="24"/>
  <c r="BX245" i="24"/>
  <c r="BY245" i="24"/>
  <c r="CA245" i="24"/>
  <c r="BZ245" i="24"/>
  <c r="BR245" i="24"/>
  <c r="BQ245" i="24"/>
  <c r="BO245" i="24"/>
  <c r="BT244" i="24"/>
  <c r="BU244" i="24"/>
  <c r="BV244" i="24"/>
  <c r="BW244" i="24"/>
  <c r="BX244" i="24"/>
  <c r="BY244" i="24"/>
  <c r="CA244" i="24"/>
  <c r="BZ244" i="24"/>
  <c r="BR244" i="24"/>
  <c r="BQ244" i="24"/>
  <c r="BO244" i="24"/>
  <c r="BT243" i="24"/>
  <c r="BU243" i="24"/>
  <c r="BV243" i="24"/>
  <c r="BW243" i="24"/>
  <c r="BX243" i="24"/>
  <c r="BY243" i="24"/>
  <c r="CA243" i="24"/>
  <c r="BZ243" i="24"/>
  <c r="BR243" i="24"/>
  <c r="BQ243" i="24"/>
  <c r="BO243" i="24"/>
  <c r="BT242" i="24"/>
  <c r="BU242" i="24"/>
  <c r="BV242" i="24"/>
  <c r="BW242" i="24"/>
  <c r="BX242" i="24"/>
  <c r="BY242" i="24"/>
  <c r="CA242" i="24"/>
  <c r="BZ242" i="24"/>
  <c r="BR242" i="24"/>
  <c r="BQ242" i="24"/>
  <c r="BO242" i="24"/>
  <c r="BT241" i="24"/>
  <c r="BU241" i="24"/>
  <c r="BV241" i="24"/>
  <c r="BW241" i="24"/>
  <c r="BX241" i="24"/>
  <c r="BY241" i="24"/>
  <c r="CA241" i="24"/>
  <c r="BZ241" i="24"/>
  <c r="BR241" i="24"/>
  <c r="BQ241" i="24"/>
  <c r="BO241" i="24"/>
  <c r="BT240" i="24"/>
  <c r="BU240" i="24"/>
  <c r="BV240" i="24"/>
  <c r="BW240" i="24"/>
  <c r="BX240" i="24"/>
  <c r="BY240" i="24"/>
  <c r="CA240" i="24"/>
  <c r="BZ240" i="24"/>
  <c r="BR240" i="24"/>
  <c r="BQ240" i="24"/>
  <c r="BO240" i="24"/>
  <c r="BT239" i="24"/>
  <c r="BU239" i="24"/>
  <c r="BV239" i="24"/>
  <c r="BW239" i="24"/>
  <c r="BX239" i="24"/>
  <c r="BY239" i="24"/>
  <c r="CA239" i="24"/>
  <c r="BZ239" i="24"/>
  <c r="BR239" i="24"/>
  <c r="BQ239" i="24"/>
  <c r="BO239" i="24"/>
  <c r="BT238" i="24"/>
  <c r="BU238" i="24"/>
  <c r="BV238" i="24"/>
  <c r="BW238" i="24"/>
  <c r="BX238" i="24"/>
  <c r="BY238" i="24"/>
  <c r="CA238" i="24"/>
  <c r="BZ238" i="24"/>
  <c r="BR238" i="24"/>
  <c r="BQ238" i="24"/>
  <c r="BO238" i="24"/>
  <c r="BT237" i="24"/>
  <c r="BU237" i="24"/>
  <c r="BV237" i="24"/>
  <c r="BW237" i="24"/>
  <c r="BX237" i="24"/>
  <c r="BY237" i="24"/>
  <c r="CA237" i="24"/>
  <c r="BZ237" i="24"/>
  <c r="BR237" i="24"/>
  <c r="BQ237" i="24"/>
  <c r="BO237" i="24"/>
  <c r="BT236" i="24"/>
  <c r="BU236" i="24"/>
  <c r="BV236" i="24"/>
  <c r="BW236" i="24"/>
  <c r="BX236" i="24"/>
  <c r="BY236" i="24"/>
  <c r="CA236" i="24"/>
  <c r="BZ236" i="24"/>
  <c r="BR236" i="24"/>
  <c r="BQ236" i="24"/>
  <c r="BO236" i="24"/>
  <c r="BT235" i="24"/>
  <c r="BU235" i="24"/>
  <c r="BV235" i="24"/>
  <c r="BW235" i="24"/>
  <c r="BX235" i="24"/>
  <c r="BY235" i="24"/>
  <c r="CA235" i="24"/>
  <c r="BZ235" i="24"/>
  <c r="BR235" i="24"/>
  <c r="BQ235" i="24"/>
  <c r="BO235" i="24"/>
  <c r="BT234" i="24"/>
  <c r="BU234" i="24"/>
  <c r="BV234" i="24"/>
  <c r="BW234" i="24"/>
  <c r="BX234" i="24"/>
  <c r="BY234" i="24"/>
  <c r="CA234" i="24"/>
  <c r="BZ234" i="24"/>
  <c r="BR234" i="24"/>
  <c r="BQ234" i="24"/>
  <c r="BO234" i="24"/>
  <c r="BT233" i="24"/>
  <c r="BU233" i="24"/>
  <c r="BV233" i="24"/>
  <c r="BW233" i="24"/>
  <c r="BX233" i="24"/>
  <c r="BY233" i="24"/>
  <c r="CA233" i="24"/>
  <c r="BZ233" i="24"/>
  <c r="BR233" i="24"/>
  <c r="BQ233" i="24"/>
  <c r="BO233" i="24"/>
  <c r="BT232" i="24"/>
  <c r="BU232" i="24"/>
  <c r="BV232" i="24"/>
  <c r="BW232" i="24"/>
  <c r="BX232" i="24"/>
  <c r="BY232" i="24"/>
  <c r="CA232" i="24"/>
  <c r="BZ232" i="24"/>
  <c r="BR232" i="24"/>
  <c r="BQ232" i="24"/>
  <c r="BO232" i="24"/>
  <c r="BT231" i="24"/>
  <c r="BU231" i="24"/>
  <c r="BV231" i="24"/>
  <c r="BW231" i="24"/>
  <c r="BX231" i="24"/>
  <c r="BY231" i="24"/>
  <c r="CA231" i="24"/>
  <c r="BZ231" i="24"/>
  <c r="BR231" i="24"/>
  <c r="BQ231" i="24"/>
  <c r="BO231" i="24"/>
  <c r="BT230" i="24"/>
  <c r="BU230" i="24"/>
  <c r="BV230" i="24"/>
  <c r="BW230" i="24"/>
  <c r="BX230" i="24"/>
  <c r="BY230" i="24"/>
  <c r="CA230" i="24"/>
  <c r="BZ230" i="24"/>
  <c r="BR230" i="24"/>
  <c r="BQ230" i="24"/>
  <c r="BO230" i="24"/>
  <c r="BT229" i="24"/>
  <c r="BU229" i="24"/>
  <c r="BV229" i="24"/>
  <c r="BW229" i="24"/>
  <c r="BX229" i="24"/>
  <c r="BY229" i="24"/>
  <c r="CA229" i="24"/>
  <c r="BZ229" i="24"/>
  <c r="BR229" i="24"/>
  <c r="BQ229" i="24"/>
  <c r="BO229" i="24"/>
  <c r="BT228" i="24"/>
  <c r="BU228" i="24"/>
  <c r="BV228" i="24"/>
  <c r="BW228" i="24"/>
  <c r="BX228" i="24"/>
  <c r="BY228" i="24"/>
  <c r="CA228" i="24"/>
  <c r="BZ228" i="24"/>
  <c r="BR228" i="24"/>
  <c r="BQ228" i="24"/>
  <c r="BO228" i="24"/>
  <c r="BT227" i="24"/>
  <c r="BU227" i="24"/>
  <c r="BV227" i="24"/>
  <c r="BW227" i="24"/>
  <c r="BX227" i="24"/>
  <c r="BY227" i="24"/>
  <c r="CA227" i="24"/>
  <c r="BZ227" i="24"/>
  <c r="BR227" i="24"/>
  <c r="BQ227" i="24"/>
  <c r="BO227" i="24"/>
  <c r="BT226" i="24"/>
  <c r="BU226" i="24"/>
  <c r="BV226" i="24"/>
  <c r="BW226" i="24"/>
  <c r="BX226" i="24"/>
  <c r="BY226" i="24"/>
  <c r="CA226" i="24"/>
  <c r="BZ226" i="24"/>
  <c r="BR226" i="24"/>
  <c r="BQ226" i="24"/>
  <c r="BO226" i="24"/>
  <c r="BT225" i="24"/>
  <c r="BU225" i="24"/>
  <c r="BV225" i="24"/>
  <c r="BW225" i="24"/>
  <c r="BX225" i="24"/>
  <c r="BY225" i="24"/>
  <c r="CA225" i="24"/>
  <c r="BZ225" i="24"/>
  <c r="BR225" i="24"/>
  <c r="BQ225" i="24"/>
  <c r="BO225" i="24"/>
  <c r="BT224" i="24"/>
  <c r="BU224" i="24"/>
  <c r="BV224" i="24"/>
  <c r="BW224" i="24"/>
  <c r="BX224" i="24"/>
  <c r="BY224" i="24"/>
  <c r="CA224" i="24"/>
  <c r="BZ224" i="24"/>
  <c r="BR224" i="24"/>
  <c r="BQ224" i="24"/>
  <c r="BO224" i="24"/>
  <c r="BT223" i="24"/>
  <c r="BU223" i="24"/>
  <c r="BV223" i="24"/>
  <c r="BW223" i="24"/>
  <c r="BX223" i="24"/>
  <c r="BY223" i="24"/>
  <c r="CA223" i="24"/>
  <c r="BZ223" i="24"/>
  <c r="BR223" i="24"/>
  <c r="BQ223" i="24"/>
  <c r="BO223" i="24"/>
  <c r="BT222" i="24"/>
  <c r="BU222" i="24"/>
  <c r="BV222" i="24"/>
  <c r="BW222" i="24"/>
  <c r="BX222" i="24"/>
  <c r="BY222" i="24"/>
  <c r="CA222" i="24"/>
  <c r="BZ222" i="24"/>
  <c r="BR222" i="24"/>
  <c r="BQ222" i="24"/>
  <c r="BO222" i="24"/>
  <c r="BT221" i="24"/>
  <c r="BU221" i="24"/>
  <c r="BV221" i="24"/>
  <c r="BW221" i="24"/>
  <c r="BX221" i="24"/>
  <c r="BY221" i="24"/>
  <c r="CA221" i="24"/>
  <c r="BZ221" i="24"/>
  <c r="BR221" i="24"/>
  <c r="BQ221" i="24"/>
  <c r="BO221" i="24"/>
  <c r="BT220" i="24"/>
  <c r="BU220" i="24"/>
  <c r="BV220" i="24"/>
  <c r="BW220" i="24"/>
  <c r="BX220" i="24"/>
  <c r="BY220" i="24"/>
  <c r="CA220" i="24"/>
  <c r="BZ220" i="24"/>
  <c r="BR220" i="24"/>
  <c r="BQ220" i="24"/>
  <c r="BO220" i="24"/>
  <c r="BT219" i="24"/>
  <c r="BU219" i="24"/>
  <c r="BV219" i="24"/>
  <c r="BW219" i="24"/>
  <c r="BX219" i="24"/>
  <c r="BY219" i="24"/>
  <c r="CA219" i="24"/>
  <c r="BZ219" i="24"/>
  <c r="BR219" i="24"/>
  <c r="BQ219" i="24"/>
  <c r="BO219" i="24"/>
  <c r="BT218" i="24"/>
  <c r="BU218" i="24"/>
  <c r="BV218" i="24"/>
  <c r="BW218" i="24"/>
  <c r="BX218" i="24"/>
  <c r="BY218" i="24"/>
  <c r="CA218" i="24"/>
  <c r="BZ218" i="24"/>
  <c r="BR218" i="24"/>
  <c r="BQ218" i="24"/>
  <c r="BO218" i="24"/>
  <c r="BT217" i="24"/>
  <c r="BU217" i="24"/>
  <c r="BV217" i="24"/>
  <c r="BW217" i="24"/>
  <c r="BX217" i="24"/>
  <c r="BY217" i="24"/>
  <c r="CA217" i="24"/>
  <c r="BZ217" i="24"/>
  <c r="BR217" i="24"/>
  <c r="BQ217" i="24"/>
  <c r="BO217" i="24"/>
  <c r="BT216" i="24"/>
  <c r="BU216" i="24"/>
  <c r="BV216" i="24"/>
  <c r="BW216" i="24"/>
  <c r="BX216" i="24"/>
  <c r="BY216" i="24"/>
  <c r="CA216" i="24"/>
  <c r="BZ216" i="24"/>
  <c r="BR216" i="24"/>
  <c r="BQ216" i="24"/>
  <c r="BO216" i="24"/>
  <c r="BT215" i="24"/>
  <c r="BU215" i="24"/>
  <c r="BV215" i="24"/>
  <c r="BW215" i="24"/>
  <c r="BX215" i="24"/>
  <c r="BY215" i="24"/>
  <c r="CA215" i="24"/>
  <c r="BZ215" i="24"/>
  <c r="BR215" i="24"/>
  <c r="BQ215" i="24"/>
  <c r="BO215" i="24"/>
  <c r="BT214" i="24"/>
  <c r="BU214" i="24"/>
  <c r="BV214" i="24"/>
  <c r="BW214" i="24"/>
  <c r="BX214" i="24"/>
  <c r="BY214" i="24"/>
  <c r="CA214" i="24"/>
  <c r="BZ214" i="24"/>
  <c r="BR214" i="24"/>
  <c r="BQ214" i="24"/>
  <c r="BO214" i="24"/>
  <c r="BT213" i="24"/>
  <c r="BU213" i="24"/>
  <c r="BV213" i="24"/>
  <c r="BW213" i="24"/>
  <c r="BX213" i="24"/>
  <c r="BY213" i="24"/>
  <c r="CA213" i="24"/>
  <c r="BZ213" i="24"/>
  <c r="BR213" i="24"/>
  <c r="BQ213" i="24"/>
  <c r="BO213" i="24"/>
  <c r="BT212" i="24"/>
  <c r="BU212" i="24"/>
  <c r="BV212" i="24"/>
  <c r="BW212" i="24"/>
  <c r="BX212" i="24"/>
  <c r="BY212" i="24"/>
  <c r="CA212" i="24"/>
  <c r="BZ212" i="24"/>
  <c r="BR212" i="24"/>
  <c r="BQ212" i="24"/>
  <c r="BO212" i="24"/>
  <c r="BT211" i="24"/>
  <c r="BU211" i="24"/>
  <c r="BV211" i="24"/>
  <c r="BW211" i="24"/>
  <c r="BX211" i="24"/>
  <c r="BY211" i="24"/>
  <c r="CA211" i="24"/>
  <c r="BZ211" i="24"/>
  <c r="BR211" i="24"/>
  <c r="BQ211" i="24"/>
  <c r="BO211" i="24"/>
  <c r="BT210" i="24"/>
  <c r="BU210" i="24"/>
  <c r="BV210" i="24"/>
  <c r="BW210" i="24"/>
  <c r="BX210" i="24"/>
  <c r="BY210" i="24"/>
  <c r="CA210" i="24"/>
  <c r="BZ210" i="24"/>
  <c r="BR210" i="24"/>
  <c r="BQ210" i="24"/>
  <c r="BO210" i="24"/>
  <c r="BT209" i="24"/>
  <c r="BU209" i="24"/>
  <c r="BV209" i="24"/>
  <c r="BW209" i="24"/>
  <c r="BX209" i="24"/>
  <c r="BY209" i="24"/>
  <c r="CA209" i="24"/>
  <c r="BZ209" i="24"/>
  <c r="BR209" i="24"/>
  <c r="BQ209" i="24"/>
  <c r="BO209" i="24"/>
  <c r="BT208" i="24"/>
  <c r="BU208" i="24"/>
  <c r="BV208" i="24"/>
  <c r="BW208" i="24"/>
  <c r="BX208" i="24"/>
  <c r="BY208" i="24"/>
  <c r="CA208" i="24"/>
  <c r="BZ208" i="24"/>
  <c r="BR208" i="24"/>
  <c r="BQ208" i="24"/>
  <c r="BO208" i="24"/>
  <c r="BT207" i="24"/>
  <c r="BU207" i="24"/>
  <c r="BV207" i="24"/>
  <c r="BW207" i="24"/>
  <c r="BX207" i="24"/>
  <c r="BY207" i="24"/>
  <c r="CA207" i="24"/>
  <c r="BZ207" i="24"/>
  <c r="BR207" i="24"/>
  <c r="BQ207" i="24"/>
  <c r="BO207" i="24"/>
  <c r="BT206" i="24"/>
  <c r="BU206" i="24"/>
  <c r="BV206" i="24"/>
  <c r="BW206" i="24"/>
  <c r="BX206" i="24"/>
  <c r="BY206" i="24"/>
  <c r="CA206" i="24"/>
  <c r="BZ206" i="24"/>
  <c r="BR206" i="24"/>
  <c r="BQ206" i="24"/>
  <c r="BO206" i="24"/>
  <c r="BT205" i="24"/>
  <c r="BU205" i="24"/>
  <c r="BV205" i="24"/>
  <c r="BW205" i="24"/>
  <c r="BX205" i="24"/>
  <c r="BY205" i="24"/>
  <c r="CA205" i="24"/>
  <c r="BZ205" i="24"/>
  <c r="BR205" i="24"/>
  <c r="BQ205" i="24"/>
  <c r="BO205" i="24"/>
  <c r="BT204" i="24"/>
  <c r="BU204" i="24"/>
  <c r="BV204" i="24"/>
  <c r="BW204" i="24"/>
  <c r="BX204" i="24"/>
  <c r="BY204" i="24"/>
  <c r="CA204" i="24"/>
  <c r="BZ204" i="24"/>
  <c r="BR204" i="24"/>
  <c r="BQ204" i="24"/>
  <c r="BO204" i="24"/>
  <c r="BT203" i="24"/>
  <c r="BU203" i="24"/>
  <c r="BV203" i="24"/>
  <c r="BW203" i="24"/>
  <c r="BX203" i="24"/>
  <c r="BY203" i="24"/>
  <c r="CA203" i="24"/>
  <c r="BZ203" i="24"/>
  <c r="BR203" i="24"/>
  <c r="BQ203" i="24"/>
  <c r="BO203" i="24"/>
  <c r="BT202" i="24"/>
  <c r="BU202" i="24"/>
  <c r="BV202" i="24"/>
  <c r="BW202" i="24"/>
  <c r="BX202" i="24"/>
  <c r="BY202" i="24"/>
  <c r="CA202" i="24"/>
  <c r="BZ202" i="24"/>
  <c r="BR202" i="24"/>
  <c r="BQ202" i="24"/>
  <c r="BO202" i="24"/>
  <c r="BT201" i="24"/>
  <c r="BU201" i="24"/>
  <c r="BV201" i="24"/>
  <c r="BW201" i="24"/>
  <c r="BX201" i="24"/>
  <c r="BY201" i="24"/>
  <c r="CA201" i="24"/>
  <c r="BZ201" i="24"/>
  <c r="BR201" i="24"/>
  <c r="BQ201" i="24"/>
  <c r="BO201" i="24"/>
  <c r="BT200" i="24"/>
  <c r="BU200" i="24"/>
  <c r="BV200" i="24"/>
  <c r="BW200" i="24"/>
  <c r="BX200" i="24"/>
  <c r="BY200" i="24"/>
  <c r="CA200" i="24"/>
  <c r="BZ200" i="24"/>
  <c r="BR200" i="24"/>
  <c r="BQ200" i="24"/>
  <c r="BO200" i="24"/>
  <c r="BT199" i="24"/>
  <c r="BU199" i="24"/>
  <c r="BV199" i="24"/>
  <c r="BW199" i="24"/>
  <c r="BX199" i="24"/>
  <c r="BY199" i="24"/>
  <c r="CA199" i="24"/>
  <c r="BZ199" i="24"/>
  <c r="BR199" i="24"/>
  <c r="BQ199" i="24"/>
  <c r="BO199" i="24"/>
  <c r="BT198" i="24"/>
  <c r="BU198" i="24"/>
  <c r="BV198" i="24"/>
  <c r="BW198" i="24"/>
  <c r="BX198" i="24"/>
  <c r="BY198" i="24"/>
  <c r="CA198" i="24"/>
  <c r="BZ198" i="24"/>
  <c r="BR198" i="24"/>
  <c r="BQ198" i="24"/>
  <c r="BO198" i="24"/>
  <c r="BT197" i="24"/>
  <c r="BU197" i="24"/>
  <c r="BV197" i="24"/>
  <c r="BW197" i="24"/>
  <c r="BX197" i="24"/>
  <c r="BY197" i="24"/>
  <c r="CA197" i="24"/>
  <c r="BZ197" i="24"/>
  <c r="BR197" i="24"/>
  <c r="BQ197" i="24"/>
  <c r="BO197" i="24"/>
  <c r="BT196" i="24"/>
  <c r="BU196" i="24"/>
  <c r="BV196" i="24"/>
  <c r="BW196" i="24"/>
  <c r="BX196" i="24"/>
  <c r="BY196" i="24"/>
  <c r="CA196" i="24"/>
  <c r="BZ196" i="24"/>
  <c r="BR196" i="24"/>
  <c r="BQ196" i="24"/>
  <c r="BO196" i="24"/>
  <c r="BT195" i="24"/>
  <c r="BU195" i="24"/>
  <c r="BV195" i="24"/>
  <c r="BW195" i="24"/>
  <c r="BX195" i="24"/>
  <c r="BY195" i="24"/>
  <c r="CA195" i="24"/>
  <c r="BZ195" i="24"/>
  <c r="BR195" i="24"/>
  <c r="BQ195" i="24"/>
  <c r="BO195" i="24"/>
  <c r="BT194" i="24"/>
  <c r="BU194" i="24"/>
  <c r="BV194" i="24"/>
  <c r="BW194" i="24"/>
  <c r="BX194" i="24"/>
  <c r="BY194" i="24"/>
  <c r="CA194" i="24"/>
  <c r="BZ194" i="24"/>
  <c r="BR194" i="24"/>
  <c r="BQ194" i="24"/>
  <c r="BO194" i="24"/>
  <c r="BT193" i="24"/>
  <c r="BU193" i="24"/>
  <c r="BV193" i="24"/>
  <c r="BW193" i="24"/>
  <c r="BX193" i="24"/>
  <c r="BY193" i="24"/>
  <c r="CA193" i="24"/>
  <c r="BZ193" i="24"/>
  <c r="BR193" i="24"/>
  <c r="BQ193" i="24"/>
  <c r="BO193" i="24"/>
  <c r="BT192" i="24"/>
  <c r="BU192" i="24"/>
  <c r="BV192" i="24"/>
  <c r="BW192" i="24"/>
  <c r="BX192" i="24"/>
  <c r="BY192" i="24"/>
  <c r="CA192" i="24"/>
  <c r="BZ192" i="24"/>
  <c r="BR192" i="24"/>
  <c r="BQ192" i="24"/>
  <c r="BO192" i="24"/>
  <c r="BT191" i="24"/>
  <c r="BU191" i="24"/>
  <c r="BV191" i="24"/>
  <c r="BW191" i="24"/>
  <c r="BX191" i="24"/>
  <c r="BY191" i="24"/>
  <c r="CA191" i="24"/>
  <c r="BZ191" i="24"/>
  <c r="BR191" i="24"/>
  <c r="BQ191" i="24"/>
  <c r="BO191" i="24"/>
  <c r="BT190" i="24"/>
  <c r="BU190" i="24"/>
  <c r="BV190" i="24"/>
  <c r="BW190" i="24"/>
  <c r="BX190" i="24"/>
  <c r="BY190" i="24"/>
  <c r="CA190" i="24"/>
  <c r="BZ190" i="24"/>
  <c r="BR190" i="24"/>
  <c r="BQ190" i="24"/>
  <c r="BO190" i="24"/>
  <c r="BT189" i="24"/>
  <c r="BU189" i="24"/>
  <c r="BV189" i="24"/>
  <c r="BW189" i="24"/>
  <c r="BX189" i="24"/>
  <c r="BY189" i="24"/>
  <c r="CA189" i="24"/>
  <c r="BZ189" i="24"/>
  <c r="BR189" i="24"/>
  <c r="BQ189" i="24"/>
  <c r="BO189" i="24"/>
  <c r="BT188" i="24"/>
  <c r="BU188" i="24"/>
  <c r="BV188" i="24"/>
  <c r="BW188" i="24"/>
  <c r="BX188" i="24"/>
  <c r="BY188" i="24"/>
  <c r="CA188" i="24"/>
  <c r="BZ188" i="24"/>
  <c r="BR188" i="24"/>
  <c r="BQ188" i="24"/>
  <c r="BO188" i="24"/>
  <c r="BT187" i="24"/>
  <c r="BU187" i="24"/>
  <c r="BV187" i="24"/>
  <c r="BW187" i="24"/>
  <c r="BX187" i="24"/>
  <c r="BY187" i="24"/>
  <c r="CA187" i="24"/>
  <c r="BZ187" i="24"/>
  <c r="BR187" i="24"/>
  <c r="BQ187" i="24"/>
  <c r="BO187" i="24"/>
  <c r="BT186" i="24"/>
  <c r="BU186" i="24"/>
  <c r="BV186" i="24"/>
  <c r="BW186" i="24"/>
  <c r="BX186" i="24"/>
  <c r="BY186" i="24"/>
  <c r="CA186" i="24"/>
  <c r="BZ186" i="24"/>
  <c r="BR186" i="24"/>
  <c r="BQ186" i="24"/>
  <c r="BO186" i="24"/>
  <c r="BT185" i="24"/>
  <c r="BU185" i="24"/>
  <c r="BV185" i="24"/>
  <c r="BW185" i="24"/>
  <c r="BX185" i="24"/>
  <c r="BY185" i="24"/>
  <c r="CA185" i="24"/>
  <c r="BZ185" i="24"/>
  <c r="BR185" i="24"/>
  <c r="BQ185" i="24"/>
  <c r="BO185" i="24"/>
  <c r="BT184" i="24"/>
  <c r="BU184" i="24"/>
  <c r="BV184" i="24"/>
  <c r="BW184" i="24"/>
  <c r="BX184" i="24"/>
  <c r="BY184" i="24"/>
  <c r="CA184" i="24"/>
  <c r="BZ184" i="24"/>
  <c r="BR184" i="24"/>
  <c r="BQ184" i="24"/>
  <c r="BO184" i="24"/>
  <c r="BT183" i="24"/>
  <c r="BU183" i="24"/>
  <c r="BV183" i="24"/>
  <c r="BW183" i="24"/>
  <c r="BX183" i="24"/>
  <c r="BY183" i="24"/>
  <c r="CA183" i="24"/>
  <c r="BZ183" i="24"/>
  <c r="BR183" i="24"/>
  <c r="BQ183" i="24"/>
  <c r="BO183" i="24"/>
  <c r="BT182" i="24"/>
  <c r="BU182" i="24"/>
  <c r="BV182" i="24"/>
  <c r="BW182" i="24"/>
  <c r="BX182" i="24"/>
  <c r="BY182" i="24"/>
  <c r="CA182" i="24"/>
  <c r="BZ182" i="24"/>
  <c r="BR182" i="24"/>
  <c r="BQ182" i="24"/>
  <c r="BO182" i="24"/>
  <c r="BT181" i="24"/>
  <c r="BU181" i="24"/>
  <c r="BV181" i="24"/>
  <c r="BW181" i="24"/>
  <c r="BX181" i="24"/>
  <c r="BY181" i="24"/>
  <c r="CA181" i="24"/>
  <c r="BZ181" i="24"/>
  <c r="BR181" i="24"/>
  <c r="BQ181" i="24"/>
  <c r="BO181" i="24"/>
  <c r="BT180" i="24"/>
  <c r="BU180" i="24"/>
  <c r="BV180" i="24"/>
  <c r="BW180" i="24"/>
  <c r="BX180" i="24"/>
  <c r="BY180" i="24"/>
  <c r="CA180" i="24"/>
  <c r="BZ180" i="24"/>
  <c r="BR180" i="24"/>
  <c r="BQ180" i="24"/>
  <c r="BO180" i="24"/>
  <c r="BT179" i="24"/>
  <c r="BU179" i="24"/>
  <c r="BV179" i="24"/>
  <c r="BW179" i="24"/>
  <c r="BX179" i="24"/>
  <c r="BY179" i="24"/>
  <c r="CA179" i="24"/>
  <c r="BZ179" i="24"/>
  <c r="BR179" i="24"/>
  <c r="BQ179" i="24"/>
  <c r="BO179" i="24"/>
  <c r="BT178" i="24"/>
  <c r="BU178" i="24"/>
  <c r="BV178" i="24"/>
  <c r="BW178" i="24"/>
  <c r="BX178" i="24"/>
  <c r="BY178" i="24"/>
  <c r="CA178" i="24"/>
  <c r="BZ178" i="24"/>
  <c r="BR178" i="24"/>
  <c r="BQ178" i="24"/>
  <c r="BO178" i="24"/>
  <c r="BT177" i="24"/>
  <c r="BU177" i="24"/>
  <c r="BV177" i="24"/>
  <c r="BW177" i="24"/>
  <c r="BX177" i="24"/>
  <c r="BY177" i="24"/>
  <c r="CA177" i="24"/>
  <c r="BZ177" i="24"/>
  <c r="BR177" i="24"/>
  <c r="BQ177" i="24"/>
  <c r="BO177" i="24"/>
  <c r="BT176" i="24"/>
  <c r="BU176" i="24"/>
  <c r="BV176" i="24"/>
  <c r="BW176" i="24"/>
  <c r="BX176" i="24"/>
  <c r="BY176" i="24"/>
  <c r="CA176" i="24"/>
  <c r="BZ176" i="24"/>
  <c r="BR176" i="24"/>
  <c r="BQ176" i="24"/>
  <c r="BO176" i="24"/>
  <c r="BT175" i="24"/>
  <c r="BU175" i="24"/>
  <c r="BV175" i="24"/>
  <c r="BW175" i="24"/>
  <c r="BX175" i="24"/>
  <c r="BY175" i="24"/>
  <c r="CA175" i="24"/>
  <c r="BZ175" i="24"/>
  <c r="BR175" i="24"/>
  <c r="BQ175" i="24"/>
  <c r="BO175" i="24"/>
  <c r="BT174" i="24"/>
  <c r="BU174" i="24"/>
  <c r="BV174" i="24"/>
  <c r="BW174" i="24"/>
  <c r="BX174" i="24"/>
  <c r="BY174" i="24"/>
  <c r="CA174" i="24"/>
  <c r="BZ174" i="24"/>
  <c r="BR174" i="24"/>
  <c r="BQ174" i="24"/>
  <c r="BO174" i="24"/>
  <c r="BT173" i="24"/>
  <c r="BU173" i="24"/>
  <c r="BV173" i="24"/>
  <c r="BW173" i="24"/>
  <c r="BX173" i="24"/>
  <c r="BY173" i="24"/>
  <c r="CA173" i="24"/>
  <c r="BZ173" i="24"/>
  <c r="BR173" i="24"/>
  <c r="BQ173" i="24"/>
  <c r="BO173" i="24"/>
  <c r="BT172" i="24"/>
  <c r="BU172" i="24"/>
  <c r="BV172" i="24"/>
  <c r="BW172" i="24"/>
  <c r="BX172" i="24"/>
  <c r="BY172" i="24"/>
  <c r="CA172" i="24"/>
  <c r="BZ172" i="24"/>
  <c r="BR172" i="24"/>
  <c r="BQ172" i="24"/>
  <c r="BO172" i="24"/>
  <c r="BT171" i="24"/>
  <c r="BU171" i="24"/>
  <c r="BV171" i="24"/>
  <c r="BW171" i="24"/>
  <c r="BX171" i="24"/>
  <c r="BY171" i="24"/>
  <c r="CA171" i="24"/>
  <c r="BZ171" i="24"/>
  <c r="BR171" i="24"/>
  <c r="BQ171" i="24"/>
  <c r="BO171" i="24"/>
  <c r="BT170" i="24"/>
  <c r="BU170" i="24"/>
  <c r="BV170" i="24"/>
  <c r="BW170" i="24"/>
  <c r="BX170" i="24"/>
  <c r="BY170" i="24"/>
  <c r="CA170" i="24"/>
  <c r="BZ170" i="24"/>
  <c r="BR170" i="24"/>
  <c r="BQ170" i="24"/>
  <c r="BO170" i="24"/>
  <c r="BT169" i="24"/>
  <c r="BU169" i="24"/>
  <c r="BV169" i="24"/>
  <c r="BW169" i="24"/>
  <c r="BX169" i="24"/>
  <c r="BY169" i="24"/>
  <c r="CA169" i="24"/>
  <c r="BZ169" i="24"/>
  <c r="BR169" i="24"/>
  <c r="BQ169" i="24"/>
  <c r="BO169" i="24"/>
  <c r="BT168" i="24"/>
  <c r="BU168" i="24"/>
  <c r="BV168" i="24"/>
  <c r="BW168" i="24"/>
  <c r="BX168" i="24"/>
  <c r="BY168" i="24"/>
  <c r="CA168" i="24"/>
  <c r="BZ168" i="24"/>
  <c r="BR168" i="24"/>
  <c r="BQ168" i="24"/>
  <c r="BO168" i="24"/>
  <c r="BT167" i="24"/>
  <c r="BU167" i="24"/>
  <c r="BV167" i="24"/>
  <c r="BW167" i="24"/>
  <c r="BX167" i="24"/>
  <c r="BY167" i="24"/>
  <c r="CA167" i="24"/>
  <c r="BZ167" i="24"/>
  <c r="BR167" i="24"/>
  <c r="BQ167" i="24"/>
  <c r="BO167" i="24"/>
  <c r="BT166" i="24"/>
  <c r="BU166" i="24"/>
  <c r="BV166" i="24"/>
  <c r="BW166" i="24"/>
  <c r="BX166" i="24"/>
  <c r="BY166" i="24"/>
  <c r="CA166" i="24"/>
  <c r="BZ166" i="24"/>
  <c r="BR166" i="24"/>
  <c r="BQ166" i="24"/>
  <c r="BO166" i="24"/>
  <c r="BT165" i="24"/>
  <c r="BU165" i="24"/>
  <c r="BV165" i="24"/>
  <c r="BW165" i="24"/>
  <c r="BX165" i="24"/>
  <c r="BY165" i="24"/>
  <c r="CA165" i="24"/>
  <c r="BZ165" i="24"/>
  <c r="BR165" i="24"/>
  <c r="BQ165" i="24"/>
  <c r="BO165" i="24"/>
  <c r="BV164" i="24"/>
  <c r="BU164" i="24"/>
  <c r="BT164" i="24"/>
  <c r="H162" i="24"/>
  <c r="F162" i="24"/>
  <c r="BX161" i="24"/>
  <c r="BY161" i="24"/>
  <c r="BZ161" i="24"/>
  <c r="CA161" i="24"/>
  <c r="CB161" i="24"/>
  <c r="CC161" i="24"/>
  <c r="CD161" i="24"/>
  <c r="CE161" i="24"/>
  <c r="CF161" i="24"/>
  <c r="CG161" i="24"/>
  <c r="CH161" i="24"/>
  <c r="CI161" i="24"/>
  <c r="CJ161" i="24"/>
  <c r="CK161" i="24"/>
  <c r="CL161" i="24"/>
  <c r="CM161" i="24"/>
  <c r="CN161" i="24"/>
  <c r="CO161" i="24"/>
  <c r="CP161" i="24"/>
  <c r="CQ161" i="24"/>
  <c r="CR161" i="24"/>
  <c r="CU161" i="24"/>
  <c r="DC161" i="24"/>
  <c r="CV161" i="24"/>
  <c r="DD161" i="24"/>
  <c r="CW161" i="24"/>
  <c r="DE161" i="24"/>
  <c r="CX161" i="24"/>
  <c r="DF161" i="24"/>
  <c r="CY161" i="24"/>
  <c r="DG161" i="24"/>
  <c r="CZ161" i="24"/>
  <c r="DH161" i="24"/>
  <c r="DI161" i="24"/>
  <c r="DA161" i="24"/>
  <c r="CS161" i="24"/>
  <c r="H161" i="24"/>
  <c r="F161" i="24"/>
  <c r="DA160" i="24"/>
  <c r="CS160" i="24"/>
  <c r="H160" i="24"/>
  <c r="F160" i="24"/>
  <c r="DA159" i="24"/>
  <c r="CS159" i="24"/>
  <c r="H159" i="24"/>
  <c r="F159" i="24"/>
  <c r="DA158" i="24"/>
  <c r="CS158" i="24"/>
  <c r="H158" i="24"/>
  <c r="F158" i="24"/>
  <c r="DA157" i="24"/>
  <c r="CS157" i="24"/>
  <c r="H157" i="24"/>
  <c r="F157" i="24"/>
  <c r="DA156" i="24"/>
  <c r="CS156" i="24"/>
  <c r="H156" i="24"/>
  <c r="F156" i="24"/>
  <c r="DA155" i="24"/>
  <c r="CS155" i="24"/>
  <c r="H155" i="24"/>
  <c r="F155" i="24"/>
  <c r="DA154" i="24"/>
  <c r="CS154" i="24"/>
  <c r="H154" i="24"/>
  <c r="F154" i="24"/>
  <c r="DA153" i="24"/>
  <c r="CS153" i="24"/>
  <c r="H153" i="24"/>
  <c r="F153" i="24"/>
  <c r="DA152" i="24"/>
  <c r="CS152" i="24"/>
  <c r="H152" i="24"/>
  <c r="F152" i="24"/>
  <c r="DA151" i="24"/>
  <c r="CS151" i="24"/>
  <c r="H151" i="24"/>
  <c r="F151" i="24"/>
  <c r="DA150" i="24"/>
  <c r="CS150" i="24"/>
  <c r="H150" i="24"/>
  <c r="F150" i="24"/>
  <c r="DA149" i="24"/>
  <c r="CS149" i="24"/>
  <c r="H149" i="24"/>
  <c r="F149" i="24"/>
  <c r="DA148" i="24"/>
  <c r="CS148" i="24"/>
  <c r="H148" i="24"/>
  <c r="F148" i="24"/>
  <c r="DA147" i="24"/>
  <c r="CS147" i="24"/>
  <c r="H147" i="24"/>
  <c r="F147" i="24"/>
  <c r="DA146" i="24"/>
  <c r="CS146" i="24"/>
  <c r="H146" i="24"/>
  <c r="F146" i="24"/>
  <c r="DA145" i="24"/>
  <c r="CS145" i="24"/>
  <c r="H145" i="24"/>
  <c r="F145" i="24"/>
  <c r="DA144" i="24"/>
  <c r="CS144" i="24"/>
  <c r="H144" i="24"/>
  <c r="F144" i="24"/>
  <c r="DA143" i="24"/>
  <c r="CS143" i="24"/>
  <c r="H143" i="24"/>
  <c r="F143" i="24"/>
  <c r="DA142" i="24"/>
  <c r="CS142" i="24"/>
  <c r="H142" i="24"/>
  <c r="F142" i="24"/>
  <c r="DA141" i="24"/>
  <c r="CS141" i="24"/>
  <c r="H141" i="24"/>
  <c r="F141" i="24"/>
  <c r="DA140" i="24"/>
  <c r="CS140" i="24"/>
  <c r="H140" i="24"/>
  <c r="F140" i="24"/>
  <c r="DA139" i="24"/>
  <c r="CS139" i="24"/>
  <c r="H139" i="24"/>
  <c r="F139" i="24"/>
  <c r="DA138" i="24"/>
  <c r="CS138" i="24"/>
  <c r="H138" i="24"/>
  <c r="F138" i="24"/>
  <c r="DA137" i="24"/>
  <c r="CS137" i="24"/>
  <c r="H137" i="24"/>
  <c r="F137" i="24"/>
  <c r="DA136" i="24"/>
  <c r="CS136" i="24"/>
  <c r="H136" i="24"/>
  <c r="F136" i="24"/>
  <c r="DA135" i="24"/>
  <c r="CS135" i="24"/>
  <c r="H135" i="24"/>
  <c r="F135" i="24"/>
  <c r="DA134" i="24"/>
  <c r="CS134" i="24"/>
  <c r="H134" i="24"/>
  <c r="F134" i="24"/>
  <c r="DA133" i="24"/>
  <c r="CS133" i="24"/>
  <c r="H133" i="24"/>
  <c r="F133" i="24"/>
  <c r="DA132" i="24"/>
  <c r="CS132" i="24"/>
  <c r="H132" i="24"/>
  <c r="F132" i="24"/>
  <c r="DA131" i="24"/>
  <c r="CS131" i="24"/>
  <c r="H131" i="24"/>
  <c r="F131" i="24"/>
  <c r="DA130" i="24"/>
  <c r="CS130" i="24"/>
  <c r="H130" i="24"/>
  <c r="F130" i="24"/>
  <c r="DA129" i="24"/>
  <c r="CS129" i="24"/>
  <c r="H129" i="24"/>
  <c r="F129" i="24"/>
  <c r="DA128" i="24"/>
  <c r="CS128" i="24"/>
  <c r="H128" i="24"/>
  <c r="F128" i="24"/>
  <c r="DA127" i="24"/>
  <c r="CS127" i="24"/>
  <c r="H127" i="24"/>
  <c r="F127" i="24"/>
  <c r="DA126" i="24"/>
  <c r="CS126" i="24"/>
  <c r="H126" i="24"/>
  <c r="F126" i="24"/>
  <c r="DA125" i="24"/>
  <c r="CS125" i="24"/>
  <c r="H125" i="24"/>
  <c r="F125" i="24"/>
  <c r="DA124" i="24"/>
  <c r="CS124" i="24"/>
  <c r="H124" i="24"/>
  <c r="F124" i="24"/>
  <c r="DA123" i="24"/>
  <c r="CS123" i="24"/>
  <c r="H123" i="24"/>
  <c r="F123" i="24"/>
  <c r="DA122" i="24"/>
  <c r="CS122" i="24"/>
  <c r="H122" i="24"/>
  <c r="F122" i="24"/>
  <c r="DA121" i="24"/>
  <c r="CS121" i="24"/>
  <c r="H121" i="24"/>
  <c r="F121" i="24"/>
  <c r="DA120" i="24"/>
  <c r="CS120" i="24"/>
  <c r="H120" i="24"/>
  <c r="F120" i="24"/>
  <c r="DA119" i="24"/>
  <c r="CS119" i="24"/>
  <c r="H119" i="24"/>
  <c r="F119" i="24"/>
  <c r="DA118" i="24"/>
  <c r="CS118" i="24"/>
  <c r="H118" i="24"/>
  <c r="F118" i="24"/>
  <c r="DA117" i="24"/>
  <c r="CS117" i="24"/>
  <c r="H117" i="24"/>
  <c r="F117" i="24"/>
  <c r="DA116" i="24"/>
  <c r="CS116" i="24"/>
  <c r="H116" i="24"/>
  <c r="F116" i="24"/>
  <c r="DA115" i="24"/>
  <c r="CS115" i="24"/>
  <c r="H115" i="24"/>
  <c r="F115" i="24"/>
  <c r="DA114" i="24"/>
  <c r="CS114" i="24"/>
  <c r="H114" i="24"/>
  <c r="F114" i="24"/>
  <c r="DA113" i="24"/>
  <c r="CS113" i="24"/>
  <c r="H113" i="24"/>
  <c r="F113" i="24"/>
  <c r="DA112" i="24"/>
  <c r="CS112" i="24"/>
  <c r="H112" i="24"/>
  <c r="F112" i="24"/>
  <c r="DA111" i="24"/>
  <c r="CS111" i="24"/>
  <c r="H111" i="24"/>
  <c r="F111" i="24"/>
  <c r="DA110" i="24"/>
  <c r="CS110" i="24"/>
  <c r="H110" i="24"/>
  <c r="F110" i="24"/>
  <c r="DA109" i="24"/>
  <c r="CS109" i="24"/>
  <c r="H109" i="24"/>
  <c r="F109" i="24"/>
  <c r="DA108" i="24"/>
  <c r="CS108" i="24"/>
  <c r="H108" i="24"/>
  <c r="F108" i="24"/>
  <c r="DA107" i="24"/>
  <c r="CS107" i="24"/>
  <c r="H107" i="24"/>
  <c r="F107" i="24"/>
  <c r="DA106" i="24"/>
  <c r="CS106" i="24"/>
  <c r="H106" i="24"/>
  <c r="F106" i="24"/>
  <c r="DA105" i="24"/>
  <c r="CS105" i="24"/>
  <c r="H105" i="24"/>
  <c r="F105" i="24"/>
  <c r="DA104" i="24"/>
  <c r="CS104" i="24"/>
  <c r="H104" i="24"/>
  <c r="F104" i="24"/>
  <c r="DA103" i="24"/>
  <c r="CS103" i="24"/>
  <c r="H103" i="24"/>
  <c r="F103" i="24"/>
  <c r="DA102" i="24"/>
  <c r="CS102" i="24"/>
  <c r="H102" i="24"/>
  <c r="F102" i="24"/>
  <c r="DA101" i="24"/>
  <c r="CS101" i="24"/>
  <c r="H101" i="24"/>
  <c r="F101" i="24"/>
  <c r="DA100" i="24"/>
  <c r="CS100" i="24"/>
  <c r="H100" i="24"/>
  <c r="F100" i="24"/>
  <c r="DA99" i="24"/>
  <c r="CS99" i="24"/>
  <c r="H99" i="24"/>
  <c r="F99" i="24"/>
  <c r="DA98" i="24"/>
  <c r="CS98" i="24"/>
  <c r="H98" i="24"/>
  <c r="F98" i="24"/>
  <c r="DA97" i="24"/>
  <c r="CS97" i="24"/>
  <c r="H97" i="24"/>
  <c r="F97" i="24"/>
  <c r="DA96" i="24"/>
  <c r="CS96" i="24"/>
  <c r="H96" i="24"/>
  <c r="F96" i="24"/>
  <c r="DA95" i="24"/>
  <c r="CS95" i="24"/>
  <c r="H95" i="24"/>
  <c r="F95" i="24"/>
  <c r="DA94" i="24"/>
  <c r="CS94" i="24"/>
  <c r="H94" i="24"/>
  <c r="F94" i="24"/>
  <c r="DA93" i="24"/>
  <c r="CS93" i="24"/>
  <c r="H93" i="24"/>
  <c r="F93" i="24"/>
  <c r="DA92" i="24"/>
  <c r="CS92" i="24"/>
  <c r="H92" i="24"/>
  <c r="F92" i="24"/>
  <c r="DA91" i="24"/>
  <c r="CS91" i="24"/>
  <c r="H91" i="24"/>
  <c r="F91" i="24"/>
  <c r="DA90" i="24"/>
  <c r="CS90" i="24"/>
  <c r="H90" i="24"/>
  <c r="F90" i="24"/>
  <c r="DA89" i="24"/>
  <c r="CS89" i="24"/>
  <c r="H89" i="24"/>
  <c r="F89" i="24"/>
  <c r="DA88" i="24"/>
  <c r="CS88" i="24"/>
  <c r="H88" i="24"/>
  <c r="F88" i="24"/>
  <c r="DA87" i="24"/>
  <c r="CS87" i="24"/>
  <c r="H87" i="24"/>
  <c r="F87" i="24"/>
  <c r="DA86" i="24"/>
  <c r="CS86" i="24"/>
  <c r="H86" i="24"/>
  <c r="F86" i="24"/>
  <c r="DA85" i="24"/>
  <c r="CS85" i="24"/>
  <c r="H85" i="24"/>
  <c r="F85" i="24"/>
  <c r="DA84" i="24"/>
  <c r="CS84" i="24"/>
  <c r="H84" i="24"/>
  <c r="F84" i="24"/>
  <c r="DA83" i="24"/>
  <c r="CS83" i="24"/>
  <c r="H83" i="24"/>
  <c r="F83" i="24"/>
  <c r="DA82" i="24"/>
  <c r="CS82" i="24"/>
  <c r="H82" i="24"/>
  <c r="F82" i="24"/>
  <c r="D82" i="24"/>
  <c r="C82" i="24"/>
  <c r="DA81" i="24"/>
  <c r="CS81" i="24"/>
  <c r="H81" i="24"/>
  <c r="F81" i="24"/>
  <c r="D81" i="24"/>
  <c r="C81" i="24"/>
  <c r="DA80" i="24"/>
  <c r="CS80" i="24"/>
  <c r="H80" i="24"/>
  <c r="F80" i="24"/>
  <c r="D80" i="24"/>
  <c r="C80" i="24"/>
  <c r="DA79" i="24"/>
  <c r="CS79" i="24"/>
  <c r="H79" i="24"/>
  <c r="F79" i="24"/>
  <c r="D79" i="24"/>
  <c r="C79" i="24"/>
  <c r="DA78" i="24"/>
  <c r="CS78" i="24"/>
  <c r="H78" i="24"/>
  <c r="F78" i="24"/>
  <c r="D78" i="24"/>
  <c r="C78" i="24"/>
  <c r="DA77" i="24"/>
  <c r="CS77" i="24"/>
  <c r="H77" i="24"/>
  <c r="F77" i="24"/>
  <c r="D77" i="24"/>
  <c r="C77" i="24"/>
  <c r="DA76" i="24"/>
  <c r="CS76" i="24"/>
  <c r="H76" i="24"/>
  <c r="F76" i="24"/>
  <c r="D76" i="24"/>
  <c r="C76" i="24"/>
  <c r="DA75" i="24"/>
  <c r="CS75" i="24"/>
  <c r="H75" i="24"/>
  <c r="F75" i="24"/>
  <c r="D75" i="24"/>
  <c r="C75" i="24"/>
  <c r="DA74" i="24"/>
  <c r="CS74" i="24"/>
  <c r="H74" i="24"/>
  <c r="F74" i="24"/>
  <c r="D74" i="24"/>
  <c r="C74" i="24"/>
  <c r="DA73" i="24"/>
  <c r="CS73" i="24"/>
  <c r="H73" i="24"/>
  <c r="F73" i="24"/>
  <c r="D73" i="24"/>
  <c r="C73" i="24"/>
  <c r="DA72" i="24"/>
  <c r="CS72" i="24"/>
  <c r="H72" i="24"/>
  <c r="F72" i="24"/>
  <c r="D72" i="24"/>
  <c r="C72" i="24"/>
  <c r="DA71" i="24"/>
  <c r="CS71" i="24"/>
  <c r="H71" i="24"/>
  <c r="F71" i="24"/>
  <c r="D71" i="24"/>
  <c r="C71" i="24"/>
  <c r="DA70" i="24"/>
  <c r="CS70" i="24"/>
  <c r="H70" i="24"/>
  <c r="F70" i="24"/>
  <c r="D70" i="24"/>
  <c r="C70" i="24"/>
  <c r="DA69" i="24"/>
  <c r="CS69" i="24"/>
  <c r="H69" i="24"/>
  <c r="F69" i="24"/>
  <c r="D69" i="24"/>
  <c r="C69" i="24"/>
  <c r="DA68" i="24"/>
  <c r="CS68" i="24"/>
  <c r="H68" i="24"/>
  <c r="F68" i="24"/>
  <c r="D68" i="24"/>
  <c r="C68" i="24"/>
  <c r="DA67" i="24"/>
  <c r="CS67" i="24"/>
  <c r="H67" i="24"/>
  <c r="F67" i="24"/>
  <c r="D67" i="24"/>
  <c r="C67" i="24"/>
  <c r="DA66" i="24"/>
  <c r="CS66" i="24"/>
  <c r="H66" i="24"/>
  <c r="F66" i="24"/>
  <c r="D66" i="24"/>
  <c r="C66" i="24"/>
  <c r="DA65" i="24"/>
  <c r="CS65" i="24"/>
  <c r="H65" i="24"/>
  <c r="F65" i="24"/>
  <c r="D65" i="24"/>
  <c r="C65" i="24"/>
  <c r="DA64" i="24"/>
  <c r="CS64" i="24"/>
  <c r="H64" i="24"/>
  <c r="F64" i="24"/>
  <c r="D64" i="24"/>
  <c r="C64" i="24"/>
  <c r="DA63" i="24"/>
  <c r="CS63" i="24"/>
  <c r="H63" i="24"/>
  <c r="F63" i="24"/>
  <c r="D63" i="24"/>
  <c r="C63" i="24"/>
  <c r="DA62" i="24"/>
  <c r="CS62" i="24"/>
  <c r="H62" i="24"/>
  <c r="F62" i="24"/>
  <c r="D62" i="24"/>
  <c r="C62" i="24"/>
  <c r="DA61" i="24"/>
  <c r="CS61" i="24"/>
  <c r="CM23" i="24"/>
  <c r="CV33" i="24"/>
  <c r="CM24" i="24"/>
  <c r="CV34" i="24"/>
  <c r="CM25" i="24"/>
  <c r="CV35" i="24"/>
  <c r="CM27" i="24"/>
  <c r="CV52" i="24"/>
  <c r="CM28" i="24"/>
  <c r="CV53" i="24"/>
  <c r="CM29" i="24"/>
  <c r="CV54" i="24"/>
  <c r="CV55" i="24"/>
  <c r="DI59" i="24"/>
  <c r="DH59" i="24"/>
  <c r="DG59" i="24"/>
  <c r="DF59" i="24"/>
  <c r="DE59" i="24"/>
  <c r="DD59" i="24"/>
  <c r="DC59" i="24"/>
  <c r="CM30" i="24"/>
  <c r="DA59" i="24"/>
  <c r="CZ59" i="24"/>
  <c r="CY59" i="24"/>
  <c r="CX59" i="24"/>
  <c r="CW59" i="24"/>
  <c r="CV59" i="24"/>
  <c r="CU59" i="24"/>
  <c r="F15" i="24"/>
  <c r="BX58" i="24"/>
  <c r="G15" i="24"/>
  <c r="BY58" i="24"/>
  <c r="F18" i="24"/>
  <c r="BZ58" i="24"/>
  <c r="H15" i="24"/>
  <c r="CA58" i="24"/>
  <c r="G18" i="24"/>
  <c r="CB58" i="24"/>
  <c r="H19" i="24"/>
  <c r="CC58" i="24"/>
  <c r="CD58" i="24"/>
  <c r="CE58" i="24"/>
  <c r="CF58" i="24"/>
  <c r="CG58" i="24"/>
  <c r="CH58" i="24"/>
  <c r="CI58" i="24"/>
  <c r="CJ58" i="24"/>
  <c r="CK58" i="24"/>
  <c r="CL58" i="24"/>
  <c r="CM58" i="24"/>
  <c r="CN58" i="24"/>
  <c r="CO58" i="24"/>
  <c r="CP58" i="24"/>
  <c r="CQ58" i="24"/>
  <c r="CR58" i="24"/>
  <c r="CS58" i="24"/>
  <c r="H58" i="24"/>
  <c r="G58" i="24"/>
  <c r="E58" i="24"/>
  <c r="D58" i="24"/>
  <c r="C58" i="24"/>
  <c r="B58" i="24"/>
  <c r="H57" i="24"/>
  <c r="G57" i="24"/>
  <c r="D57" i="24"/>
  <c r="C57" i="24"/>
  <c r="B57" i="24"/>
  <c r="CL29" i="24"/>
  <c r="CU54" i="24"/>
  <c r="H54" i="24"/>
  <c r="G54" i="24"/>
  <c r="F54" i="24"/>
  <c r="CL28" i="24"/>
  <c r="CU53" i="24"/>
  <c r="H53" i="24"/>
  <c r="G53" i="24"/>
  <c r="F53" i="24"/>
  <c r="CL27" i="24"/>
  <c r="CU52" i="24"/>
  <c r="H52" i="24"/>
  <c r="G52" i="24"/>
  <c r="F52" i="24"/>
  <c r="H51" i="24"/>
  <c r="G51" i="24"/>
  <c r="F51" i="24"/>
  <c r="H50" i="24"/>
  <c r="G50" i="24"/>
  <c r="F50" i="24"/>
  <c r="C50" i="24"/>
  <c r="B50" i="24"/>
  <c r="C49" i="24"/>
  <c r="B49" i="24"/>
  <c r="E48" i="24"/>
  <c r="F48" i="24"/>
  <c r="G48" i="24"/>
  <c r="H48" i="24"/>
  <c r="C48" i="24"/>
  <c r="B48" i="24"/>
  <c r="G45" i="24"/>
  <c r="F45" i="24"/>
  <c r="C45" i="24"/>
  <c r="B45" i="24"/>
  <c r="C44" i="24"/>
  <c r="F42" i="24"/>
  <c r="F40" i="24"/>
  <c r="E40" i="24"/>
  <c r="CL25" i="24"/>
  <c r="CU35" i="24"/>
  <c r="CL24" i="24"/>
  <c r="CU34" i="24"/>
  <c r="CL23" i="24"/>
  <c r="CU33" i="24"/>
  <c r="CN30" i="24"/>
  <c r="CJ30" i="24"/>
  <c r="CI30" i="24"/>
  <c r="CH30" i="24"/>
  <c r="CG30" i="24"/>
  <c r="CF30" i="24"/>
  <c r="CE30" i="24"/>
  <c r="CD30" i="24"/>
  <c r="CC30" i="24"/>
  <c r="CB30" i="24"/>
  <c r="CA30" i="24"/>
  <c r="BZ30" i="24"/>
  <c r="BY30" i="24"/>
  <c r="BX30" i="24"/>
  <c r="BW30" i="24"/>
  <c r="BV30" i="24"/>
  <c r="BU30" i="24"/>
  <c r="BT30" i="24"/>
  <c r="BS30" i="24"/>
  <c r="BR30" i="24"/>
  <c r="BQ30" i="24"/>
  <c r="BP30" i="24"/>
  <c r="H26" i="24"/>
  <c r="G26" i="24"/>
  <c r="F26" i="24"/>
  <c r="G19" i="24"/>
  <c r="CE14" i="24"/>
  <c r="CD14" i="24"/>
  <c r="CA14" i="24"/>
  <c r="BZ14" i="24"/>
  <c r="BY14" i="24"/>
  <c r="BX14" i="24"/>
  <c r="BW14" i="24"/>
  <c r="BV14" i="24"/>
  <c r="CE13" i="24"/>
  <c r="CD13" i="24"/>
  <c r="CA13" i="24"/>
  <c r="BZ13" i="24"/>
  <c r="BY13" i="24"/>
  <c r="BX13" i="24"/>
  <c r="BW13" i="24"/>
  <c r="BV13" i="24"/>
  <c r="CA12" i="24"/>
  <c r="BZ12" i="24"/>
  <c r="BY12" i="24"/>
  <c r="BX12" i="24"/>
  <c r="BW12" i="24"/>
  <c r="BV12" i="24"/>
  <c r="CA11" i="24"/>
  <c r="BZ11" i="24"/>
  <c r="BY11" i="24"/>
  <c r="BX11" i="24"/>
  <c r="BW11" i="24"/>
  <c r="BV11" i="24"/>
  <c r="CA10" i="24"/>
  <c r="BZ10" i="24"/>
  <c r="BY10" i="24"/>
  <c r="BX10" i="24"/>
  <c r="BW10" i="24"/>
  <c r="BV10" i="24"/>
  <c r="CA7" i="24"/>
  <c r="BZ7" i="24"/>
  <c r="BY7" i="24"/>
  <c r="BX7" i="24"/>
  <c r="BW7" i="24"/>
  <c r="BV7" i="24"/>
  <c r="F13" i="23"/>
  <c r="BP61" i="23"/>
  <c r="C13" i="23"/>
  <c r="G13" i="23"/>
  <c r="BQ61" i="23"/>
  <c r="B18" i="23"/>
  <c r="BR61" i="23"/>
  <c r="H13" i="23"/>
  <c r="BS61" i="23"/>
  <c r="C18" i="23"/>
  <c r="BT61" i="23"/>
  <c r="D18" i="23"/>
  <c r="BU61" i="23"/>
  <c r="BV61" i="23"/>
  <c r="BX61" i="23"/>
  <c r="BY61" i="23"/>
  <c r="BZ61" i="23"/>
  <c r="CA61" i="23"/>
  <c r="CB61" i="23"/>
  <c r="C16" i="23"/>
  <c r="CC61" i="23"/>
  <c r="CD61" i="23"/>
  <c r="CE61" i="23"/>
  <c r="CF61" i="23"/>
  <c r="CG61" i="23"/>
  <c r="CH61" i="23"/>
  <c r="CI61" i="23"/>
  <c r="CJ61" i="23"/>
  <c r="CK61" i="23"/>
  <c r="CL61" i="23"/>
  <c r="CM61" i="23"/>
  <c r="CN61" i="23"/>
  <c r="CO61" i="23"/>
  <c r="CP61" i="23"/>
  <c r="CQ61" i="23"/>
  <c r="CR61" i="23"/>
  <c r="CU61" i="23"/>
  <c r="DC61" i="23"/>
  <c r="CV61" i="23"/>
  <c r="CW61" i="23"/>
  <c r="DE61" i="23"/>
  <c r="CX61" i="23"/>
  <c r="DF61" i="23"/>
  <c r="CY61" i="23"/>
  <c r="DG61" i="23"/>
  <c r="CZ61" i="23"/>
  <c r="DH61" i="23"/>
  <c r="BT265" i="23"/>
  <c r="BU265" i="23"/>
  <c r="BV265" i="23"/>
  <c r="BW265" i="23"/>
  <c r="BX265" i="23"/>
  <c r="BY265" i="23"/>
  <c r="CA265" i="23"/>
  <c r="F31" i="23"/>
  <c r="G31" i="23"/>
  <c r="H31" i="23"/>
  <c r="E36" i="23"/>
  <c r="F36" i="23"/>
  <c r="F38" i="23"/>
  <c r="F33" i="23"/>
  <c r="G33" i="23"/>
  <c r="H33" i="23"/>
  <c r="BZ265" i="23"/>
  <c r="BR265" i="23"/>
  <c r="BQ265" i="23"/>
  <c r="BO62" i="23"/>
  <c r="BO63" i="23"/>
  <c r="BO64" i="23"/>
  <c r="BO65" i="23"/>
  <c r="BO66" i="23"/>
  <c r="BO67" i="23"/>
  <c r="BO68" i="23"/>
  <c r="BO69" i="23"/>
  <c r="BO70" i="23"/>
  <c r="BO71" i="23"/>
  <c r="BO72" i="23"/>
  <c r="BO73" i="23"/>
  <c r="BO74" i="23"/>
  <c r="BO75" i="23"/>
  <c r="BO76" i="23"/>
  <c r="BO77" i="23"/>
  <c r="BO78" i="23"/>
  <c r="BO79" i="23"/>
  <c r="BO80" i="23"/>
  <c r="BO81" i="23"/>
  <c r="BO82" i="23"/>
  <c r="BO83" i="23"/>
  <c r="BO84" i="23"/>
  <c r="BO85" i="23"/>
  <c r="BO86" i="23"/>
  <c r="BO87" i="23"/>
  <c r="BO88" i="23"/>
  <c r="BO89" i="23"/>
  <c r="BO90" i="23"/>
  <c r="BO91" i="23"/>
  <c r="BO92" i="23"/>
  <c r="BO93" i="23"/>
  <c r="BO94" i="23"/>
  <c r="BO95" i="23"/>
  <c r="BO96" i="23"/>
  <c r="BO97" i="23"/>
  <c r="BO98" i="23"/>
  <c r="BO99" i="23"/>
  <c r="BO100" i="23"/>
  <c r="BO101" i="23"/>
  <c r="BO102" i="23"/>
  <c r="BO103" i="23"/>
  <c r="BO104" i="23"/>
  <c r="BO105" i="23"/>
  <c r="BO106" i="23"/>
  <c r="BO107" i="23"/>
  <c r="BO108" i="23"/>
  <c r="BO109" i="23"/>
  <c r="BO110" i="23"/>
  <c r="BO111" i="23"/>
  <c r="BO112" i="23"/>
  <c r="BO113" i="23"/>
  <c r="BO114" i="23"/>
  <c r="BO115" i="23"/>
  <c r="BO116" i="23"/>
  <c r="BO117" i="23"/>
  <c r="BO118" i="23"/>
  <c r="BO119" i="23"/>
  <c r="BO120" i="23"/>
  <c r="BO121" i="23"/>
  <c r="BO122" i="23"/>
  <c r="BO123" i="23"/>
  <c r="BO124" i="23"/>
  <c r="BO125" i="23"/>
  <c r="BO126" i="23"/>
  <c r="BO127" i="23"/>
  <c r="BO128" i="23"/>
  <c r="BO129" i="23"/>
  <c r="BO130" i="23"/>
  <c r="BO131" i="23"/>
  <c r="BO132" i="23"/>
  <c r="BO133" i="23"/>
  <c r="BO134" i="23"/>
  <c r="BO135" i="23"/>
  <c r="BO136" i="23"/>
  <c r="BO137" i="23"/>
  <c r="BO138" i="23"/>
  <c r="BO139" i="23"/>
  <c r="BO140" i="23"/>
  <c r="BO141" i="23"/>
  <c r="BO142" i="23"/>
  <c r="BO143" i="23"/>
  <c r="BO144" i="23"/>
  <c r="BO145" i="23"/>
  <c r="BO146" i="23"/>
  <c r="BO147" i="23"/>
  <c r="BO148" i="23"/>
  <c r="BO149" i="23"/>
  <c r="BO150" i="23"/>
  <c r="BO151" i="23"/>
  <c r="BO152" i="23"/>
  <c r="BO153" i="23"/>
  <c r="BO154" i="23"/>
  <c r="BO155" i="23"/>
  <c r="BO156" i="23"/>
  <c r="BO157" i="23"/>
  <c r="BO158" i="23"/>
  <c r="BO159" i="23"/>
  <c r="BO160" i="23"/>
  <c r="BO161" i="23"/>
  <c r="BO265" i="23"/>
  <c r="BT264" i="23"/>
  <c r="BU264" i="23"/>
  <c r="BV264" i="23"/>
  <c r="BW264" i="23"/>
  <c r="BX264" i="23"/>
  <c r="BY264" i="23"/>
  <c r="CA264" i="23"/>
  <c r="BZ264" i="23"/>
  <c r="BR264" i="23"/>
  <c r="BQ264" i="23"/>
  <c r="BO264" i="23"/>
  <c r="BT263" i="23"/>
  <c r="BU263" i="23"/>
  <c r="BV263" i="23"/>
  <c r="BW263" i="23"/>
  <c r="BX263" i="23"/>
  <c r="BY263" i="23"/>
  <c r="CA263" i="23"/>
  <c r="BZ263" i="23"/>
  <c r="BR263" i="23"/>
  <c r="BQ263" i="23"/>
  <c r="BO263" i="23"/>
  <c r="BT262" i="23"/>
  <c r="BU262" i="23"/>
  <c r="BV262" i="23"/>
  <c r="BW262" i="23"/>
  <c r="BX262" i="23"/>
  <c r="BY262" i="23"/>
  <c r="CA262" i="23"/>
  <c r="BZ262" i="23"/>
  <c r="BR262" i="23"/>
  <c r="BQ262" i="23"/>
  <c r="BO262" i="23"/>
  <c r="BT261" i="23"/>
  <c r="BU261" i="23"/>
  <c r="BV261" i="23"/>
  <c r="BW261" i="23"/>
  <c r="BX261" i="23"/>
  <c r="BY261" i="23"/>
  <c r="CA261" i="23"/>
  <c r="BZ261" i="23"/>
  <c r="BR261" i="23"/>
  <c r="BQ261" i="23"/>
  <c r="BO261" i="23"/>
  <c r="BT260" i="23"/>
  <c r="BU260" i="23"/>
  <c r="BV260" i="23"/>
  <c r="BW260" i="23"/>
  <c r="BX260" i="23"/>
  <c r="BY260" i="23"/>
  <c r="CA260" i="23"/>
  <c r="BZ260" i="23"/>
  <c r="BR260" i="23"/>
  <c r="BQ260" i="23"/>
  <c r="BO260" i="23"/>
  <c r="BT259" i="23"/>
  <c r="BU259" i="23"/>
  <c r="BV259" i="23"/>
  <c r="BW259" i="23"/>
  <c r="BX259" i="23"/>
  <c r="BY259" i="23"/>
  <c r="CA259" i="23"/>
  <c r="BZ259" i="23"/>
  <c r="BR259" i="23"/>
  <c r="BQ259" i="23"/>
  <c r="BO259" i="23"/>
  <c r="BT258" i="23"/>
  <c r="BU258" i="23"/>
  <c r="BV258" i="23"/>
  <c r="BW258" i="23"/>
  <c r="BX258" i="23"/>
  <c r="BY258" i="23"/>
  <c r="CA258" i="23"/>
  <c r="BZ258" i="23"/>
  <c r="BR258" i="23"/>
  <c r="BQ258" i="23"/>
  <c r="BO258" i="23"/>
  <c r="BT257" i="23"/>
  <c r="BU257" i="23"/>
  <c r="BV257" i="23"/>
  <c r="BW257" i="23"/>
  <c r="BX257" i="23"/>
  <c r="BY257" i="23"/>
  <c r="CA257" i="23"/>
  <c r="BZ257" i="23"/>
  <c r="BR257" i="23"/>
  <c r="BQ257" i="23"/>
  <c r="BO257" i="23"/>
  <c r="BT256" i="23"/>
  <c r="BU256" i="23"/>
  <c r="BV256" i="23"/>
  <c r="BW256" i="23"/>
  <c r="BX256" i="23"/>
  <c r="BY256" i="23"/>
  <c r="CA256" i="23"/>
  <c r="BZ256" i="23"/>
  <c r="BR256" i="23"/>
  <c r="BQ256" i="23"/>
  <c r="BO256" i="23"/>
  <c r="BT255" i="23"/>
  <c r="BU255" i="23"/>
  <c r="BV255" i="23"/>
  <c r="BW255" i="23"/>
  <c r="BX255" i="23"/>
  <c r="BY255" i="23"/>
  <c r="CA255" i="23"/>
  <c r="BZ255" i="23"/>
  <c r="BR255" i="23"/>
  <c r="BQ255" i="23"/>
  <c r="BO255" i="23"/>
  <c r="BT254" i="23"/>
  <c r="BU254" i="23"/>
  <c r="BV254" i="23"/>
  <c r="BW254" i="23"/>
  <c r="BX254" i="23"/>
  <c r="BY254" i="23"/>
  <c r="CA254" i="23"/>
  <c r="BZ254" i="23"/>
  <c r="BR254" i="23"/>
  <c r="BQ254" i="23"/>
  <c r="BO254" i="23"/>
  <c r="BT253" i="23"/>
  <c r="BU253" i="23"/>
  <c r="BV253" i="23"/>
  <c r="BW253" i="23"/>
  <c r="BX253" i="23"/>
  <c r="BY253" i="23"/>
  <c r="CA253" i="23"/>
  <c r="BZ253" i="23"/>
  <c r="BR253" i="23"/>
  <c r="BQ253" i="23"/>
  <c r="BO253" i="23"/>
  <c r="BT252" i="23"/>
  <c r="BU252" i="23"/>
  <c r="BV252" i="23"/>
  <c r="BW252" i="23"/>
  <c r="BX252" i="23"/>
  <c r="BY252" i="23"/>
  <c r="CA252" i="23"/>
  <c r="BZ252" i="23"/>
  <c r="BR252" i="23"/>
  <c r="BQ252" i="23"/>
  <c r="BO252" i="23"/>
  <c r="BT251" i="23"/>
  <c r="BU251" i="23"/>
  <c r="BV251" i="23"/>
  <c r="BW251" i="23"/>
  <c r="BX251" i="23"/>
  <c r="BY251" i="23"/>
  <c r="CA251" i="23"/>
  <c r="BZ251" i="23"/>
  <c r="BR251" i="23"/>
  <c r="BQ251" i="23"/>
  <c r="BO251" i="23"/>
  <c r="BT250" i="23"/>
  <c r="BU250" i="23"/>
  <c r="BV250" i="23"/>
  <c r="BW250" i="23"/>
  <c r="BX250" i="23"/>
  <c r="BY250" i="23"/>
  <c r="CA250" i="23"/>
  <c r="BZ250" i="23"/>
  <c r="BR250" i="23"/>
  <c r="BQ250" i="23"/>
  <c r="BO250" i="23"/>
  <c r="BT249" i="23"/>
  <c r="BU249" i="23"/>
  <c r="BV249" i="23"/>
  <c r="BW249" i="23"/>
  <c r="BX249" i="23"/>
  <c r="BY249" i="23"/>
  <c r="CA249" i="23"/>
  <c r="BZ249" i="23"/>
  <c r="BR249" i="23"/>
  <c r="BQ249" i="23"/>
  <c r="BO249" i="23"/>
  <c r="BT248" i="23"/>
  <c r="BU248" i="23"/>
  <c r="BV248" i="23"/>
  <c r="BW248" i="23"/>
  <c r="BX248" i="23"/>
  <c r="BY248" i="23"/>
  <c r="CA248" i="23"/>
  <c r="BZ248" i="23"/>
  <c r="BR248" i="23"/>
  <c r="BQ248" i="23"/>
  <c r="BO248" i="23"/>
  <c r="BT247" i="23"/>
  <c r="BU247" i="23"/>
  <c r="BV247" i="23"/>
  <c r="BW247" i="23"/>
  <c r="BX247" i="23"/>
  <c r="BY247" i="23"/>
  <c r="CA247" i="23"/>
  <c r="BZ247" i="23"/>
  <c r="BR247" i="23"/>
  <c r="BQ247" i="23"/>
  <c r="BO247" i="23"/>
  <c r="BT246" i="23"/>
  <c r="BU246" i="23"/>
  <c r="BV246" i="23"/>
  <c r="BW246" i="23"/>
  <c r="BX246" i="23"/>
  <c r="BY246" i="23"/>
  <c r="CA246" i="23"/>
  <c r="BZ246" i="23"/>
  <c r="BR246" i="23"/>
  <c r="BQ246" i="23"/>
  <c r="BO246" i="23"/>
  <c r="BT245" i="23"/>
  <c r="BU245" i="23"/>
  <c r="BV245" i="23"/>
  <c r="BW245" i="23"/>
  <c r="BX245" i="23"/>
  <c r="BY245" i="23"/>
  <c r="CA245" i="23"/>
  <c r="BZ245" i="23"/>
  <c r="BR245" i="23"/>
  <c r="BQ245" i="23"/>
  <c r="BO245" i="23"/>
  <c r="BT244" i="23"/>
  <c r="BU244" i="23"/>
  <c r="BV244" i="23"/>
  <c r="BW244" i="23"/>
  <c r="BX244" i="23"/>
  <c r="BY244" i="23"/>
  <c r="CA244" i="23"/>
  <c r="BZ244" i="23"/>
  <c r="BR244" i="23"/>
  <c r="BQ244" i="23"/>
  <c r="BO244" i="23"/>
  <c r="BT243" i="23"/>
  <c r="BU243" i="23"/>
  <c r="BV243" i="23"/>
  <c r="BW243" i="23"/>
  <c r="BX243" i="23"/>
  <c r="BY243" i="23"/>
  <c r="CA243" i="23"/>
  <c r="BZ243" i="23"/>
  <c r="BR243" i="23"/>
  <c r="BQ243" i="23"/>
  <c r="BO243" i="23"/>
  <c r="BT242" i="23"/>
  <c r="BU242" i="23"/>
  <c r="BV242" i="23"/>
  <c r="BW242" i="23"/>
  <c r="BX242" i="23"/>
  <c r="BY242" i="23"/>
  <c r="CA242" i="23"/>
  <c r="BZ242" i="23"/>
  <c r="BR242" i="23"/>
  <c r="BQ242" i="23"/>
  <c r="BO242" i="23"/>
  <c r="BT241" i="23"/>
  <c r="BU241" i="23"/>
  <c r="BV241" i="23"/>
  <c r="BW241" i="23"/>
  <c r="BX241" i="23"/>
  <c r="BY241" i="23"/>
  <c r="CA241" i="23"/>
  <c r="BZ241" i="23"/>
  <c r="BR241" i="23"/>
  <c r="BQ241" i="23"/>
  <c r="BO241" i="23"/>
  <c r="BT240" i="23"/>
  <c r="BU240" i="23"/>
  <c r="BV240" i="23"/>
  <c r="BW240" i="23"/>
  <c r="BX240" i="23"/>
  <c r="BY240" i="23"/>
  <c r="CA240" i="23"/>
  <c r="BZ240" i="23"/>
  <c r="BR240" i="23"/>
  <c r="BQ240" i="23"/>
  <c r="BO240" i="23"/>
  <c r="BT239" i="23"/>
  <c r="BU239" i="23"/>
  <c r="BV239" i="23"/>
  <c r="BW239" i="23"/>
  <c r="BX239" i="23"/>
  <c r="BY239" i="23"/>
  <c r="CA239" i="23"/>
  <c r="BZ239" i="23"/>
  <c r="BR239" i="23"/>
  <c r="BQ239" i="23"/>
  <c r="BO239" i="23"/>
  <c r="BT238" i="23"/>
  <c r="BU238" i="23"/>
  <c r="BV238" i="23"/>
  <c r="BW238" i="23"/>
  <c r="BX238" i="23"/>
  <c r="BY238" i="23"/>
  <c r="CA238" i="23"/>
  <c r="BZ238" i="23"/>
  <c r="BR238" i="23"/>
  <c r="BQ238" i="23"/>
  <c r="BO238" i="23"/>
  <c r="BT237" i="23"/>
  <c r="BU237" i="23"/>
  <c r="BV237" i="23"/>
  <c r="BW237" i="23"/>
  <c r="BX237" i="23"/>
  <c r="BY237" i="23"/>
  <c r="CA237" i="23"/>
  <c r="BZ237" i="23"/>
  <c r="BR237" i="23"/>
  <c r="BQ237" i="23"/>
  <c r="BO237" i="23"/>
  <c r="BT236" i="23"/>
  <c r="BU236" i="23"/>
  <c r="BV236" i="23"/>
  <c r="BW236" i="23"/>
  <c r="BX236" i="23"/>
  <c r="BY236" i="23"/>
  <c r="CA236" i="23"/>
  <c r="BZ236" i="23"/>
  <c r="BR236" i="23"/>
  <c r="BQ236" i="23"/>
  <c r="BO236" i="23"/>
  <c r="BT235" i="23"/>
  <c r="BU235" i="23"/>
  <c r="BV235" i="23"/>
  <c r="BW235" i="23"/>
  <c r="BX235" i="23"/>
  <c r="BY235" i="23"/>
  <c r="CA235" i="23"/>
  <c r="BZ235" i="23"/>
  <c r="BR235" i="23"/>
  <c r="BQ235" i="23"/>
  <c r="BO235" i="23"/>
  <c r="BT234" i="23"/>
  <c r="BU234" i="23"/>
  <c r="BV234" i="23"/>
  <c r="BW234" i="23"/>
  <c r="BX234" i="23"/>
  <c r="BY234" i="23"/>
  <c r="CA234" i="23"/>
  <c r="BZ234" i="23"/>
  <c r="BR234" i="23"/>
  <c r="BQ234" i="23"/>
  <c r="BO234" i="23"/>
  <c r="BT233" i="23"/>
  <c r="BU233" i="23"/>
  <c r="BV233" i="23"/>
  <c r="BW233" i="23"/>
  <c r="BX233" i="23"/>
  <c r="BY233" i="23"/>
  <c r="CA233" i="23"/>
  <c r="BZ233" i="23"/>
  <c r="BR233" i="23"/>
  <c r="BQ233" i="23"/>
  <c r="BO233" i="23"/>
  <c r="BT232" i="23"/>
  <c r="BU232" i="23"/>
  <c r="BV232" i="23"/>
  <c r="BW232" i="23"/>
  <c r="BX232" i="23"/>
  <c r="BY232" i="23"/>
  <c r="CA232" i="23"/>
  <c r="BZ232" i="23"/>
  <c r="BR232" i="23"/>
  <c r="BQ232" i="23"/>
  <c r="BO232" i="23"/>
  <c r="BT231" i="23"/>
  <c r="BU231" i="23"/>
  <c r="BV231" i="23"/>
  <c r="BW231" i="23"/>
  <c r="BX231" i="23"/>
  <c r="BY231" i="23"/>
  <c r="CA231" i="23"/>
  <c r="BZ231" i="23"/>
  <c r="BR231" i="23"/>
  <c r="BQ231" i="23"/>
  <c r="BO231" i="23"/>
  <c r="BT230" i="23"/>
  <c r="BU230" i="23"/>
  <c r="BV230" i="23"/>
  <c r="BW230" i="23"/>
  <c r="BX230" i="23"/>
  <c r="BY230" i="23"/>
  <c r="CA230" i="23"/>
  <c r="BZ230" i="23"/>
  <c r="BR230" i="23"/>
  <c r="BQ230" i="23"/>
  <c r="BO230" i="23"/>
  <c r="BT229" i="23"/>
  <c r="BU229" i="23"/>
  <c r="BV229" i="23"/>
  <c r="BW229" i="23"/>
  <c r="BX229" i="23"/>
  <c r="BY229" i="23"/>
  <c r="CA229" i="23"/>
  <c r="BZ229" i="23"/>
  <c r="BR229" i="23"/>
  <c r="BQ229" i="23"/>
  <c r="BO229" i="23"/>
  <c r="BT228" i="23"/>
  <c r="BU228" i="23"/>
  <c r="BV228" i="23"/>
  <c r="BW228" i="23"/>
  <c r="BX228" i="23"/>
  <c r="BY228" i="23"/>
  <c r="CA228" i="23"/>
  <c r="BZ228" i="23"/>
  <c r="BR228" i="23"/>
  <c r="BQ228" i="23"/>
  <c r="BO228" i="23"/>
  <c r="BT227" i="23"/>
  <c r="BU227" i="23"/>
  <c r="BV227" i="23"/>
  <c r="BW227" i="23"/>
  <c r="BX227" i="23"/>
  <c r="BY227" i="23"/>
  <c r="CA227" i="23"/>
  <c r="BZ227" i="23"/>
  <c r="BR227" i="23"/>
  <c r="BQ227" i="23"/>
  <c r="BO227" i="23"/>
  <c r="BT226" i="23"/>
  <c r="BU226" i="23"/>
  <c r="BV226" i="23"/>
  <c r="BW226" i="23"/>
  <c r="BX226" i="23"/>
  <c r="BY226" i="23"/>
  <c r="CA226" i="23"/>
  <c r="BZ226" i="23"/>
  <c r="BR226" i="23"/>
  <c r="BQ226" i="23"/>
  <c r="BO226" i="23"/>
  <c r="BT225" i="23"/>
  <c r="BU225" i="23"/>
  <c r="BV225" i="23"/>
  <c r="BW225" i="23"/>
  <c r="BX225" i="23"/>
  <c r="BY225" i="23"/>
  <c r="CA225" i="23"/>
  <c r="BZ225" i="23"/>
  <c r="BR225" i="23"/>
  <c r="BQ225" i="23"/>
  <c r="BO225" i="23"/>
  <c r="BT224" i="23"/>
  <c r="BU224" i="23"/>
  <c r="BV224" i="23"/>
  <c r="BW224" i="23"/>
  <c r="BX224" i="23"/>
  <c r="BY224" i="23"/>
  <c r="CA224" i="23"/>
  <c r="BZ224" i="23"/>
  <c r="BR224" i="23"/>
  <c r="BQ224" i="23"/>
  <c r="BO224" i="23"/>
  <c r="BT223" i="23"/>
  <c r="BU223" i="23"/>
  <c r="BV223" i="23"/>
  <c r="BW223" i="23"/>
  <c r="BX223" i="23"/>
  <c r="BY223" i="23"/>
  <c r="CA223" i="23"/>
  <c r="BZ223" i="23"/>
  <c r="BR223" i="23"/>
  <c r="BQ223" i="23"/>
  <c r="BO223" i="23"/>
  <c r="BT222" i="23"/>
  <c r="BU222" i="23"/>
  <c r="BV222" i="23"/>
  <c r="BW222" i="23"/>
  <c r="BX222" i="23"/>
  <c r="BY222" i="23"/>
  <c r="CA222" i="23"/>
  <c r="BZ222" i="23"/>
  <c r="BR222" i="23"/>
  <c r="BQ222" i="23"/>
  <c r="BO222" i="23"/>
  <c r="BT221" i="23"/>
  <c r="BU221" i="23"/>
  <c r="BV221" i="23"/>
  <c r="BW221" i="23"/>
  <c r="BX221" i="23"/>
  <c r="BY221" i="23"/>
  <c r="CA221" i="23"/>
  <c r="BZ221" i="23"/>
  <c r="BR221" i="23"/>
  <c r="BQ221" i="23"/>
  <c r="BO221" i="23"/>
  <c r="BT220" i="23"/>
  <c r="BU220" i="23"/>
  <c r="BV220" i="23"/>
  <c r="BW220" i="23"/>
  <c r="BX220" i="23"/>
  <c r="BY220" i="23"/>
  <c r="CA220" i="23"/>
  <c r="BZ220" i="23"/>
  <c r="BR220" i="23"/>
  <c r="BQ220" i="23"/>
  <c r="BO220" i="23"/>
  <c r="BT219" i="23"/>
  <c r="BU219" i="23"/>
  <c r="BV219" i="23"/>
  <c r="BW219" i="23"/>
  <c r="BX219" i="23"/>
  <c r="BY219" i="23"/>
  <c r="CA219" i="23"/>
  <c r="BZ219" i="23"/>
  <c r="BR219" i="23"/>
  <c r="BQ219" i="23"/>
  <c r="BO219" i="23"/>
  <c r="BT218" i="23"/>
  <c r="BU218" i="23"/>
  <c r="BV218" i="23"/>
  <c r="BW218" i="23"/>
  <c r="BX218" i="23"/>
  <c r="BY218" i="23"/>
  <c r="CA218" i="23"/>
  <c r="BZ218" i="23"/>
  <c r="BR218" i="23"/>
  <c r="BQ218" i="23"/>
  <c r="BO218" i="23"/>
  <c r="BT217" i="23"/>
  <c r="BU217" i="23"/>
  <c r="BV217" i="23"/>
  <c r="BW217" i="23"/>
  <c r="BX217" i="23"/>
  <c r="BY217" i="23"/>
  <c r="CA217" i="23"/>
  <c r="BZ217" i="23"/>
  <c r="BR217" i="23"/>
  <c r="BQ217" i="23"/>
  <c r="BO217" i="23"/>
  <c r="BT216" i="23"/>
  <c r="BU216" i="23"/>
  <c r="BV216" i="23"/>
  <c r="BW216" i="23"/>
  <c r="BX216" i="23"/>
  <c r="BY216" i="23"/>
  <c r="CA216" i="23"/>
  <c r="BZ216" i="23"/>
  <c r="BR216" i="23"/>
  <c r="BQ216" i="23"/>
  <c r="BO216" i="23"/>
  <c r="BT215" i="23"/>
  <c r="BU215" i="23"/>
  <c r="BV215" i="23"/>
  <c r="BW215" i="23"/>
  <c r="BX215" i="23"/>
  <c r="BY215" i="23"/>
  <c r="CA215" i="23"/>
  <c r="BZ215" i="23"/>
  <c r="BR215" i="23"/>
  <c r="BQ215" i="23"/>
  <c r="BO215" i="23"/>
  <c r="BT214" i="23"/>
  <c r="BU214" i="23"/>
  <c r="BV214" i="23"/>
  <c r="BW214" i="23"/>
  <c r="BX214" i="23"/>
  <c r="BY214" i="23"/>
  <c r="CA214" i="23"/>
  <c r="BZ214" i="23"/>
  <c r="BR214" i="23"/>
  <c r="BQ214" i="23"/>
  <c r="BO214" i="23"/>
  <c r="BT213" i="23"/>
  <c r="BU213" i="23"/>
  <c r="BV213" i="23"/>
  <c r="BW213" i="23"/>
  <c r="BX213" i="23"/>
  <c r="BY213" i="23"/>
  <c r="CA213" i="23"/>
  <c r="BZ213" i="23"/>
  <c r="BR213" i="23"/>
  <c r="BQ213" i="23"/>
  <c r="BO213" i="23"/>
  <c r="BT212" i="23"/>
  <c r="BU212" i="23"/>
  <c r="BV212" i="23"/>
  <c r="BW212" i="23"/>
  <c r="BX212" i="23"/>
  <c r="BY212" i="23"/>
  <c r="CA212" i="23"/>
  <c r="BZ212" i="23"/>
  <c r="BR212" i="23"/>
  <c r="BQ212" i="23"/>
  <c r="BO212" i="23"/>
  <c r="BT211" i="23"/>
  <c r="BU211" i="23"/>
  <c r="BV211" i="23"/>
  <c r="BW211" i="23"/>
  <c r="BX211" i="23"/>
  <c r="BY211" i="23"/>
  <c r="CA211" i="23"/>
  <c r="BZ211" i="23"/>
  <c r="BR211" i="23"/>
  <c r="BQ211" i="23"/>
  <c r="BO211" i="23"/>
  <c r="BT210" i="23"/>
  <c r="BU210" i="23"/>
  <c r="BV210" i="23"/>
  <c r="BW210" i="23"/>
  <c r="BX210" i="23"/>
  <c r="BY210" i="23"/>
  <c r="CA210" i="23"/>
  <c r="BZ210" i="23"/>
  <c r="BR210" i="23"/>
  <c r="BQ210" i="23"/>
  <c r="BO210" i="23"/>
  <c r="BT209" i="23"/>
  <c r="BU209" i="23"/>
  <c r="BV209" i="23"/>
  <c r="BW209" i="23"/>
  <c r="BX209" i="23"/>
  <c r="BY209" i="23"/>
  <c r="CA209" i="23"/>
  <c r="BZ209" i="23"/>
  <c r="BR209" i="23"/>
  <c r="BQ209" i="23"/>
  <c r="BO209" i="23"/>
  <c r="BT208" i="23"/>
  <c r="BU208" i="23"/>
  <c r="BV208" i="23"/>
  <c r="BW208" i="23"/>
  <c r="BX208" i="23"/>
  <c r="BY208" i="23"/>
  <c r="CA208" i="23"/>
  <c r="BZ208" i="23"/>
  <c r="BR208" i="23"/>
  <c r="BQ208" i="23"/>
  <c r="BO208" i="23"/>
  <c r="BT207" i="23"/>
  <c r="BU207" i="23"/>
  <c r="BV207" i="23"/>
  <c r="BW207" i="23"/>
  <c r="BX207" i="23"/>
  <c r="BY207" i="23"/>
  <c r="CA207" i="23"/>
  <c r="BZ207" i="23"/>
  <c r="BR207" i="23"/>
  <c r="BQ207" i="23"/>
  <c r="BO207" i="23"/>
  <c r="BT206" i="23"/>
  <c r="BU206" i="23"/>
  <c r="BV206" i="23"/>
  <c r="BW206" i="23"/>
  <c r="BX206" i="23"/>
  <c r="BY206" i="23"/>
  <c r="CA206" i="23"/>
  <c r="BZ206" i="23"/>
  <c r="BR206" i="23"/>
  <c r="BQ206" i="23"/>
  <c r="BO206" i="23"/>
  <c r="BT205" i="23"/>
  <c r="BU205" i="23"/>
  <c r="BV205" i="23"/>
  <c r="BW205" i="23"/>
  <c r="BX205" i="23"/>
  <c r="BY205" i="23"/>
  <c r="CA205" i="23"/>
  <c r="BZ205" i="23"/>
  <c r="BR205" i="23"/>
  <c r="BQ205" i="23"/>
  <c r="BO205" i="23"/>
  <c r="BT204" i="23"/>
  <c r="BU204" i="23"/>
  <c r="BV204" i="23"/>
  <c r="BW204" i="23"/>
  <c r="BX204" i="23"/>
  <c r="BY204" i="23"/>
  <c r="CA204" i="23"/>
  <c r="BZ204" i="23"/>
  <c r="BR204" i="23"/>
  <c r="BQ204" i="23"/>
  <c r="BO204" i="23"/>
  <c r="BT203" i="23"/>
  <c r="BU203" i="23"/>
  <c r="BV203" i="23"/>
  <c r="BW203" i="23"/>
  <c r="BX203" i="23"/>
  <c r="BY203" i="23"/>
  <c r="CA203" i="23"/>
  <c r="BZ203" i="23"/>
  <c r="BR203" i="23"/>
  <c r="BQ203" i="23"/>
  <c r="BO203" i="23"/>
  <c r="BT202" i="23"/>
  <c r="BU202" i="23"/>
  <c r="BV202" i="23"/>
  <c r="BW202" i="23"/>
  <c r="BX202" i="23"/>
  <c r="BY202" i="23"/>
  <c r="CA202" i="23"/>
  <c r="BZ202" i="23"/>
  <c r="BR202" i="23"/>
  <c r="BQ202" i="23"/>
  <c r="BO202" i="23"/>
  <c r="BT201" i="23"/>
  <c r="BU201" i="23"/>
  <c r="BV201" i="23"/>
  <c r="BW201" i="23"/>
  <c r="BX201" i="23"/>
  <c r="BY201" i="23"/>
  <c r="CA201" i="23"/>
  <c r="BZ201" i="23"/>
  <c r="BR201" i="23"/>
  <c r="BQ201" i="23"/>
  <c r="BO201" i="23"/>
  <c r="BT200" i="23"/>
  <c r="BU200" i="23"/>
  <c r="BV200" i="23"/>
  <c r="BW200" i="23"/>
  <c r="BX200" i="23"/>
  <c r="BY200" i="23"/>
  <c r="CA200" i="23"/>
  <c r="BZ200" i="23"/>
  <c r="BR200" i="23"/>
  <c r="BQ200" i="23"/>
  <c r="BO200" i="23"/>
  <c r="BT199" i="23"/>
  <c r="BU199" i="23"/>
  <c r="BV199" i="23"/>
  <c r="BW199" i="23"/>
  <c r="BX199" i="23"/>
  <c r="BY199" i="23"/>
  <c r="CA199" i="23"/>
  <c r="BZ199" i="23"/>
  <c r="BR199" i="23"/>
  <c r="BQ199" i="23"/>
  <c r="BO199" i="23"/>
  <c r="BT198" i="23"/>
  <c r="BU198" i="23"/>
  <c r="BV198" i="23"/>
  <c r="BW198" i="23"/>
  <c r="BX198" i="23"/>
  <c r="BY198" i="23"/>
  <c r="CA198" i="23"/>
  <c r="BZ198" i="23"/>
  <c r="BR198" i="23"/>
  <c r="BQ198" i="23"/>
  <c r="BO198" i="23"/>
  <c r="BT197" i="23"/>
  <c r="BU197" i="23"/>
  <c r="BV197" i="23"/>
  <c r="BW197" i="23"/>
  <c r="BX197" i="23"/>
  <c r="BY197" i="23"/>
  <c r="CA197" i="23"/>
  <c r="BZ197" i="23"/>
  <c r="BR197" i="23"/>
  <c r="BQ197" i="23"/>
  <c r="BO197" i="23"/>
  <c r="BT196" i="23"/>
  <c r="BU196" i="23"/>
  <c r="BV196" i="23"/>
  <c r="BW196" i="23"/>
  <c r="BX196" i="23"/>
  <c r="BY196" i="23"/>
  <c r="CA196" i="23"/>
  <c r="BZ196" i="23"/>
  <c r="BR196" i="23"/>
  <c r="BQ196" i="23"/>
  <c r="BO196" i="23"/>
  <c r="BT195" i="23"/>
  <c r="BU195" i="23"/>
  <c r="BV195" i="23"/>
  <c r="BW195" i="23"/>
  <c r="BX195" i="23"/>
  <c r="BY195" i="23"/>
  <c r="CA195" i="23"/>
  <c r="BZ195" i="23"/>
  <c r="BR195" i="23"/>
  <c r="BQ195" i="23"/>
  <c r="BO195" i="23"/>
  <c r="BT194" i="23"/>
  <c r="BU194" i="23"/>
  <c r="BV194" i="23"/>
  <c r="BW194" i="23"/>
  <c r="BX194" i="23"/>
  <c r="BY194" i="23"/>
  <c r="CA194" i="23"/>
  <c r="BZ194" i="23"/>
  <c r="BR194" i="23"/>
  <c r="BQ194" i="23"/>
  <c r="BO194" i="23"/>
  <c r="BT193" i="23"/>
  <c r="BU193" i="23"/>
  <c r="BV193" i="23"/>
  <c r="BW193" i="23"/>
  <c r="BX193" i="23"/>
  <c r="BY193" i="23"/>
  <c r="CA193" i="23"/>
  <c r="BZ193" i="23"/>
  <c r="BR193" i="23"/>
  <c r="BQ193" i="23"/>
  <c r="BO193" i="23"/>
  <c r="BT192" i="23"/>
  <c r="BU192" i="23"/>
  <c r="BV192" i="23"/>
  <c r="BW192" i="23"/>
  <c r="BX192" i="23"/>
  <c r="BY192" i="23"/>
  <c r="CA192" i="23"/>
  <c r="BZ192" i="23"/>
  <c r="BR192" i="23"/>
  <c r="BQ192" i="23"/>
  <c r="BO192" i="23"/>
  <c r="BT191" i="23"/>
  <c r="BU191" i="23"/>
  <c r="BV191" i="23"/>
  <c r="BW191" i="23"/>
  <c r="BX191" i="23"/>
  <c r="BY191" i="23"/>
  <c r="CA191" i="23"/>
  <c r="BZ191" i="23"/>
  <c r="BR191" i="23"/>
  <c r="BQ191" i="23"/>
  <c r="BO191" i="23"/>
  <c r="BT190" i="23"/>
  <c r="BU190" i="23"/>
  <c r="BV190" i="23"/>
  <c r="BW190" i="23"/>
  <c r="BX190" i="23"/>
  <c r="BY190" i="23"/>
  <c r="CA190" i="23"/>
  <c r="BZ190" i="23"/>
  <c r="BR190" i="23"/>
  <c r="BQ190" i="23"/>
  <c r="BO190" i="23"/>
  <c r="BT189" i="23"/>
  <c r="BU189" i="23"/>
  <c r="BV189" i="23"/>
  <c r="BW189" i="23"/>
  <c r="BX189" i="23"/>
  <c r="BY189" i="23"/>
  <c r="CA189" i="23"/>
  <c r="BZ189" i="23"/>
  <c r="BR189" i="23"/>
  <c r="BQ189" i="23"/>
  <c r="BO189" i="23"/>
  <c r="BT188" i="23"/>
  <c r="BU188" i="23"/>
  <c r="BV188" i="23"/>
  <c r="BW188" i="23"/>
  <c r="BX188" i="23"/>
  <c r="BY188" i="23"/>
  <c r="CA188" i="23"/>
  <c r="BZ188" i="23"/>
  <c r="BR188" i="23"/>
  <c r="BQ188" i="23"/>
  <c r="BO188" i="23"/>
  <c r="BT187" i="23"/>
  <c r="BU187" i="23"/>
  <c r="BV187" i="23"/>
  <c r="BW187" i="23"/>
  <c r="BX187" i="23"/>
  <c r="BY187" i="23"/>
  <c r="CA187" i="23"/>
  <c r="BZ187" i="23"/>
  <c r="BR187" i="23"/>
  <c r="BQ187" i="23"/>
  <c r="BO187" i="23"/>
  <c r="BT186" i="23"/>
  <c r="BU186" i="23"/>
  <c r="BV186" i="23"/>
  <c r="BW186" i="23"/>
  <c r="BX186" i="23"/>
  <c r="BY186" i="23"/>
  <c r="CA186" i="23"/>
  <c r="BZ186" i="23"/>
  <c r="BR186" i="23"/>
  <c r="BQ186" i="23"/>
  <c r="BO186" i="23"/>
  <c r="BT185" i="23"/>
  <c r="BU185" i="23"/>
  <c r="BV185" i="23"/>
  <c r="BW185" i="23"/>
  <c r="BX185" i="23"/>
  <c r="BY185" i="23"/>
  <c r="CA185" i="23"/>
  <c r="BZ185" i="23"/>
  <c r="BR185" i="23"/>
  <c r="BQ185" i="23"/>
  <c r="BO185" i="23"/>
  <c r="BT184" i="23"/>
  <c r="BU184" i="23"/>
  <c r="BV184" i="23"/>
  <c r="BW184" i="23"/>
  <c r="BX184" i="23"/>
  <c r="BY184" i="23"/>
  <c r="CA184" i="23"/>
  <c r="BZ184" i="23"/>
  <c r="BR184" i="23"/>
  <c r="BQ184" i="23"/>
  <c r="BO184" i="23"/>
  <c r="BT183" i="23"/>
  <c r="BU183" i="23"/>
  <c r="BV183" i="23"/>
  <c r="BW183" i="23"/>
  <c r="BX183" i="23"/>
  <c r="BY183" i="23"/>
  <c r="CA183" i="23"/>
  <c r="BZ183" i="23"/>
  <c r="BR183" i="23"/>
  <c r="BQ183" i="23"/>
  <c r="BO183" i="23"/>
  <c r="BT182" i="23"/>
  <c r="BU182" i="23"/>
  <c r="BV182" i="23"/>
  <c r="BW182" i="23"/>
  <c r="BX182" i="23"/>
  <c r="BY182" i="23"/>
  <c r="CA182" i="23"/>
  <c r="BZ182" i="23"/>
  <c r="BR182" i="23"/>
  <c r="BQ182" i="23"/>
  <c r="BO182" i="23"/>
  <c r="BT181" i="23"/>
  <c r="BU181" i="23"/>
  <c r="BV181" i="23"/>
  <c r="BW181" i="23"/>
  <c r="BX181" i="23"/>
  <c r="BY181" i="23"/>
  <c r="CA181" i="23"/>
  <c r="BZ181" i="23"/>
  <c r="BR181" i="23"/>
  <c r="BQ181" i="23"/>
  <c r="BO181" i="23"/>
  <c r="BT180" i="23"/>
  <c r="BU180" i="23"/>
  <c r="BV180" i="23"/>
  <c r="BW180" i="23"/>
  <c r="BX180" i="23"/>
  <c r="BY180" i="23"/>
  <c r="CA180" i="23"/>
  <c r="BZ180" i="23"/>
  <c r="BR180" i="23"/>
  <c r="BQ180" i="23"/>
  <c r="BO180" i="23"/>
  <c r="BT179" i="23"/>
  <c r="BU179" i="23"/>
  <c r="BV179" i="23"/>
  <c r="BW179" i="23"/>
  <c r="BX179" i="23"/>
  <c r="BY179" i="23"/>
  <c r="CA179" i="23"/>
  <c r="BZ179" i="23"/>
  <c r="BR179" i="23"/>
  <c r="BQ179" i="23"/>
  <c r="BO179" i="23"/>
  <c r="BT178" i="23"/>
  <c r="BU178" i="23"/>
  <c r="BV178" i="23"/>
  <c r="BW178" i="23"/>
  <c r="BX178" i="23"/>
  <c r="BY178" i="23"/>
  <c r="CA178" i="23"/>
  <c r="BZ178" i="23"/>
  <c r="BR178" i="23"/>
  <c r="BQ178" i="23"/>
  <c r="BO178" i="23"/>
  <c r="BT177" i="23"/>
  <c r="BU177" i="23"/>
  <c r="BV177" i="23"/>
  <c r="BW177" i="23"/>
  <c r="BX177" i="23"/>
  <c r="BY177" i="23"/>
  <c r="CA177" i="23"/>
  <c r="BZ177" i="23"/>
  <c r="BR177" i="23"/>
  <c r="BQ177" i="23"/>
  <c r="BO177" i="23"/>
  <c r="BT176" i="23"/>
  <c r="BU176" i="23"/>
  <c r="BV176" i="23"/>
  <c r="BW176" i="23"/>
  <c r="BX176" i="23"/>
  <c r="BY176" i="23"/>
  <c r="CA176" i="23"/>
  <c r="BZ176" i="23"/>
  <c r="BR176" i="23"/>
  <c r="BQ176" i="23"/>
  <c r="BO176" i="23"/>
  <c r="BT175" i="23"/>
  <c r="BU175" i="23"/>
  <c r="BV175" i="23"/>
  <c r="BW175" i="23"/>
  <c r="BX175" i="23"/>
  <c r="BY175" i="23"/>
  <c r="CA175" i="23"/>
  <c r="BZ175" i="23"/>
  <c r="BR175" i="23"/>
  <c r="BQ175" i="23"/>
  <c r="BO175" i="23"/>
  <c r="BT174" i="23"/>
  <c r="BU174" i="23"/>
  <c r="BV174" i="23"/>
  <c r="BW174" i="23"/>
  <c r="BX174" i="23"/>
  <c r="BY174" i="23"/>
  <c r="CA174" i="23"/>
  <c r="BZ174" i="23"/>
  <c r="BR174" i="23"/>
  <c r="BQ174" i="23"/>
  <c r="BO174" i="23"/>
  <c r="BT173" i="23"/>
  <c r="BU173" i="23"/>
  <c r="BV173" i="23"/>
  <c r="BW173" i="23"/>
  <c r="BX173" i="23"/>
  <c r="BY173" i="23"/>
  <c r="CA173" i="23"/>
  <c r="BZ173" i="23"/>
  <c r="BR173" i="23"/>
  <c r="BQ173" i="23"/>
  <c r="BO173" i="23"/>
  <c r="BT172" i="23"/>
  <c r="BU172" i="23"/>
  <c r="BV172" i="23"/>
  <c r="BW172" i="23"/>
  <c r="BX172" i="23"/>
  <c r="BY172" i="23"/>
  <c r="CA172" i="23"/>
  <c r="BZ172" i="23"/>
  <c r="BR172" i="23"/>
  <c r="BQ172" i="23"/>
  <c r="BO172" i="23"/>
  <c r="BT171" i="23"/>
  <c r="BU171" i="23"/>
  <c r="BV171" i="23"/>
  <c r="BW171" i="23"/>
  <c r="BX171" i="23"/>
  <c r="BY171" i="23"/>
  <c r="CA171" i="23"/>
  <c r="BZ171" i="23"/>
  <c r="BR171" i="23"/>
  <c r="BQ171" i="23"/>
  <c r="BO171" i="23"/>
  <c r="BT170" i="23"/>
  <c r="BU170" i="23"/>
  <c r="BV170" i="23"/>
  <c r="BW170" i="23"/>
  <c r="BX170" i="23"/>
  <c r="BY170" i="23"/>
  <c r="CA170" i="23"/>
  <c r="BZ170" i="23"/>
  <c r="BR170" i="23"/>
  <c r="BQ170" i="23"/>
  <c r="BO170" i="23"/>
  <c r="BT169" i="23"/>
  <c r="BU169" i="23"/>
  <c r="BV169" i="23"/>
  <c r="BW169" i="23"/>
  <c r="BX169" i="23"/>
  <c r="BY169" i="23"/>
  <c r="CA169" i="23"/>
  <c r="BZ169" i="23"/>
  <c r="BR169" i="23"/>
  <c r="BQ169" i="23"/>
  <c r="BO169" i="23"/>
  <c r="BT168" i="23"/>
  <c r="BU168" i="23"/>
  <c r="BV168" i="23"/>
  <c r="BW168" i="23"/>
  <c r="BX168" i="23"/>
  <c r="BY168" i="23"/>
  <c r="CA168" i="23"/>
  <c r="BZ168" i="23"/>
  <c r="BR168" i="23"/>
  <c r="BQ168" i="23"/>
  <c r="BO168" i="23"/>
  <c r="BT167" i="23"/>
  <c r="BU167" i="23"/>
  <c r="BV167" i="23"/>
  <c r="BW167" i="23"/>
  <c r="BX167" i="23"/>
  <c r="BY167" i="23"/>
  <c r="CA167" i="23"/>
  <c r="BZ167" i="23"/>
  <c r="BR167" i="23"/>
  <c r="BQ167" i="23"/>
  <c r="BO167" i="23"/>
  <c r="BT166" i="23"/>
  <c r="BU166" i="23"/>
  <c r="BV166" i="23"/>
  <c r="BW166" i="23"/>
  <c r="BX166" i="23"/>
  <c r="BY166" i="23"/>
  <c r="CA166" i="23"/>
  <c r="BZ166" i="23"/>
  <c r="BR166" i="23"/>
  <c r="BQ166" i="23"/>
  <c r="BO166" i="23"/>
  <c r="BT165" i="23"/>
  <c r="BU165" i="23"/>
  <c r="BV165" i="23"/>
  <c r="BW165" i="23"/>
  <c r="BX165" i="23"/>
  <c r="BY165" i="23"/>
  <c r="CA165" i="23"/>
  <c r="BZ165" i="23"/>
  <c r="BR165" i="23"/>
  <c r="BQ165" i="23"/>
  <c r="BP165" i="23"/>
  <c r="BO165" i="23"/>
  <c r="BV164" i="23"/>
  <c r="BU164" i="23"/>
  <c r="BT164" i="23"/>
  <c r="H162" i="23"/>
  <c r="F162" i="23"/>
  <c r="BX161" i="23"/>
  <c r="BY161" i="23"/>
  <c r="BZ161" i="23"/>
  <c r="CA161" i="23"/>
  <c r="CB161" i="23"/>
  <c r="CC161" i="23"/>
  <c r="CD161" i="23"/>
  <c r="CE161" i="23"/>
  <c r="CF161" i="23"/>
  <c r="CG161" i="23"/>
  <c r="CH161" i="23"/>
  <c r="CI161" i="23"/>
  <c r="CJ161" i="23"/>
  <c r="CK161" i="23"/>
  <c r="CL161" i="23"/>
  <c r="CM161" i="23"/>
  <c r="CN161" i="23"/>
  <c r="CO161" i="23"/>
  <c r="CP161" i="23"/>
  <c r="CQ161" i="23"/>
  <c r="CR161" i="23"/>
  <c r="CU161" i="23"/>
  <c r="DC161" i="23"/>
  <c r="CV161" i="23"/>
  <c r="DD161" i="23"/>
  <c r="CW161" i="23"/>
  <c r="DE161" i="23"/>
  <c r="CX161" i="23"/>
  <c r="DF161" i="23"/>
  <c r="CY161" i="23"/>
  <c r="DG161" i="23"/>
  <c r="CZ161" i="23"/>
  <c r="DH161" i="23"/>
  <c r="DI161" i="23"/>
  <c r="DA161" i="23"/>
  <c r="CS161" i="23"/>
  <c r="H161" i="23"/>
  <c r="F161" i="23"/>
  <c r="DA160" i="23"/>
  <c r="CS160" i="23"/>
  <c r="H160" i="23"/>
  <c r="F160" i="23"/>
  <c r="DA159" i="23"/>
  <c r="CS159" i="23"/>
  <c r="H159" i="23"/>
  <c r="F159" i="23"/>
  <c r="DA158" i="23"/>
  <c r="CS158" i="23"/>
  <c r="H158" i="23"/>
  <c r="F158" i="23"/>
  <c r="DA157" i="23"/>
  <c r="CS157" i="23"/>
  <c r="H157" i="23"/>
  <c r="F157" i="23"/>
  <c r="DA156" i="23"/>
  <c r="CS156" i="23"/>
  <c r="H156" i="23"/>
  <c r="F156" i="23"/>
  <c r="DA155" i="23"/>
  <c r="CS155" i="23"/>
  <c r="H155" i="23"/>
  <c r="F155" i="23"/>
  <c r="DA154" i="23"/>
  <c r="CS154" i="23"/>
  <c r="H154" i="23"/>
  <c r="F154" i="23"/>
  <c r="DA153" i="23"/>
  <c r="CS153" i="23"/>
  <c r="H153" i="23"/>
  <c r="F153" i="23"/>
  <c r="DA152" i="23"/>
  <c r="CS152" i="23"/>
  <c r="H152" i="23"/>
  <c r="F152" i="23"/>
  <c r="DA151" i="23"/>
  <c r="CS151" i="23"/>
  <c r="H151" i="23"/>
  <c r="F151" i="23"/>
  <c r="DA150" i="23"/>
  <c r="CS150" i="23"/>
  <c r="H150" i="23"/>
  <c r="F150" i="23"/>
  <c r="DA149" i="23"/>
  <c r="CS149" i="23"/>
  <c r="H149" i="23"/>
  <c r="F149" i="23"/>
  <c r="DA148" i="23"/>
  <c r="CS148" i="23"/>
  <c r="H148" i="23"/>
  <c r="F148" i="23"/>
  <c r="DA147" i="23"/>
  <c r="CS147" i="23"/>
  <c r="H147" i="23"/>
  <c r="F147" i="23"/>
  <c r="DA146" i="23"/>
  <c r="CS146" i="23"/>
  <c r="H146" i="23"/>
  <c r="F146" i="23"/>
  <c r="DA145" i="23"/>
  <c r="CS145" i="23"/>
  <c r="H145" i="23"/>
  <c r="F145" i="23"/>
  <c r="DA144" i="23"/>
  <c r="CS144" i="23"/>
  <c r="H144" i="23"/>
  <c r="F144" i="23"/>
  <c r="DA143" i="23"/>
  <c r="CS143" i="23"/>
  <c r="H143" i="23"/>
  <c r="F143" i="23"/>
  <c r="DA142" i="23"/>
  <c r="CS142" i="23"/>
  <c r="H142" i="23"/>
  <c r="F142" i="23"/>
  <c r="DA141" i="23"/>
  <c r="CS141" i="23"/>
  <c r="H141" i="23"/>
  <c r="F141" i="23"/>
  <c r="DA140" i="23"/>
  <c r="CS140" i="23"/>
  <c r="H140" i="23"/>
  <c r="F140" i="23"/>
  <c r="DA139" i="23"/>
  <c r="CS139" i="23"/>
  <c r="H139" i="23"/>
  <c r="F139" i="23"/>
  <c r="DA138" i="23"/>
  <c r="CS138" i="23"/>
  <c r="H138" i="23"/>
  <c r="F138" i="23"/>
  <c r="DA137" i="23"/>
  <c r="CS137" i="23"/>
  <c r="H137" i="23"/>
  <c r="F137" i="23"/>
  <c r="DA136" i="23"/>
  <c r="CS136" i="23"/>
  <c r="H136" i="23"/>
  <c r="F136" i="23"/>
  <c r="DA135" i="23"/>
  <c r="CS135" i="23"/>
  <c r="H135" i="23"/>
  <c r="F135" i="23"/>
  <c r="DA134" i="23"/>
  <c r="CS134" i="23"/>
  <c r="H134" i="23"/>
  <c r="F134" i="23"/>
  <c r="DA133" i="23"/>
  <c r="CS133" i="23"/>
  <c r="H133" i="23"/>
  <c r="F133" i="23"/>
  <c r="DA132" i="23"/>
  <c r="CS132" i="23"/>
  <c r="H132" i="23"/>
  <c r="F132" i="23"/>
  <c r="DA131" i="23"/>
  <c r="CS131" i="23"/>
  <c r="H131" i="23"/>
  <c r="F131" i="23"/>
  <c r="DA130" i="23"/>
  <c r="CS130" i="23"/>
  <c r="H130" i="23"/>
  <c r="F130" i="23"/>
  <c r="DA129" i="23"/>
  <c r="CS129" i="23"/>
  <c r="H129" i="23"/>
  <c r="F129" i="23"/>
  <c r="DA128" i="23"/>
  <c r="CS128" i="23"/>
  <c r="H128" i="23"/>
  <c r="F128" i="23"/>
  <c r="DA127" i="23"/>
  <c r="CS127" i="23"/>
  <c r="H127" i="23"/>
  <c r="F127" i="23"/>
  <c r="DA126" i="23"/>
  <c r="CS126" i="23"/>
  <c r="H126" i="23"/>
  <c r="F126" i="23"/>
  <c r="DA125" i="23"/>
  <c r="CS125" i="23"/>
  <c r="H125" i="23"/>
  <c r="F125" i="23"/>
  <c r="DA124" i="23"/>
  <c r="CS124" i="23"/>
  <c r="H124" i="23"/>
  <c r="F124" i="23"/>
  <c r="DA123" i="23"/>
  <c r="CS123" i="23"/>
  <c r="H123" i="23"/>
  <c r="F123" i="23"/>
  <c r="DA122" i="23"/>
  <c r="CS122" i="23"/>
  <c r="H122" i="23"/>
  <c r="F122" i="23"/>
  <c r="DA121" i="23"/>
  <c r="CS121" i="23"/>
  <c r="H121" i="23"/>
  <c r="F121" i="23"/>
  <c r="DA120" i="23"/>
  <c r="CS120" i="23"/>
  <c r="H120" i="23"/>
  <c r="F120" i="23"/>
  <c r="DA119" i="23"/>
  <c r="CS119" i="23"/>
  <c r="H119" i="23"/>
  <c r="F119" i="23"/>
  <c r="DA118" i="23"/>
  <c r="CS118" i="23"/>
  <c r="H118" i="23"/>
  <c r="F118" i="23"/>
  <c r="DA117" i="23"/>
  <c r="CS117" i="23"/>
  <c r="H117" i="23"/>
  <c r="F117" i="23"/>
  <c r="DA116" i="23"/>
  <c r="CS116" i="23"/>
  <c r="H116" i="23"/>
  <c r="F116" i="23"/>
  <c r="DA115" i="23"/>
  <c r="CS115" i="23"/>
  <c r="H115" i="23"/>
  <c r="F115" i="23"/>
  <c r="DA114" i="23"/>
  <c r="CS114" i="23"/>
  <c r="H114" i="23"/>
  <c r="F114" i="23"/>
  <c r="DA113" i="23"/>
  <c r="CS113" i="23"/>
  <c r="H113" i="23"/>
  <c r="F113" i="23"/>
  <c r="DA112" i="23"/>
  <c r="CS112" i="23"/>
  <c r="H112" i="23"/>
  <c r="F112" i="23"/>
  <c r="DA111" i="23"/>
  <c r="CS111" i="23"/>
  <c r="H111" i="23"/>
  <c r="F111" i="23"/>
  <c r="DA110" i="23"/>
  <c r="CS110" i="23"/>
  <c r="H110" i="23"/>
  <c r="F110" i="23"/>
  <c r="DA109" i="23"/>
  <c r="CS109" i="23"/>
  <c r="H109" i="23"/>
  <c r="F109" i="23"/>
  <c r="DA108" i="23"/>
  <c r="CS108" i="23"/>
  <c r="H108" i="23"/>
  <c r="F108" i="23"/>
  <c r="DA107" i="23"/>
  <c r="CS107" i="23"/>
  <c r="H107" i="23"/>
  <c r="F107" i="23"/>
  <c r="DA106" i="23"/>
  <c r="CS106" i="23"/>
  <c r="H106" i="23"/>
  <c r="F106" i="23"/>
  <c r="DA105" i="23"/>
  <c r="CS105" i="23"/>
  <c r="H105" i="23"/>
  <c r="F105" i="23"/>
  <c r="DA104" i="23"/>
  <c r="CS104" i="23"/>
  <c r="H104" i="23"/>
  <c r="F104" i="23"/>
  <c r="DA103" i="23"/>
  <c r="CS103" i="23"/>
  <c r="H103" i="23"/>
  <c r="F103" i="23"/>
  <c r="DA102" i="23"/>
  <c r="CS102" i="23"/>
  <c r="H102" i="23"/>
  <c r="F102" i="23"/>
  <c r="DA101" i="23"/>
  <c r="CS101" i="23"/>
  <c r="H101" i="23"/>
  <c r="F101" i="23"/>
  <c r="DA100" i="23"/>
  <c r="CS100" i="23"/>
  <c r="H100" i="23"/>
  <c r="F100" i="23"/>
  <c r="DA99" i="23"/>
  <c r="CS99" i="23"/>
  <c r="H99" i="23"/>
  <c r="F99" i="23"/>
  <c r="DA98" i="23"/>
  <c r="CS98" i="23"/>
  <c r="H98" i="23"/>
  <c r="F98" i="23"/>
  <c r="DA97" i="23"/>
  <c r="CS97" i="23"/>
  <c r="H97" i="23"/>
  <c r="F97" i="23"/>
  <c r="DA96" i="23"/>
  <c r="CS96" i="23"/>
  <c r="H96" i="23"/>
  <c r="F96" i="23"/>
  <c r="DA95" i="23"/>
  <c r="CS95" i="23"/>
  <c r="H95" i="23"/>
  <c r="F95" i="23"/>
  <c r="DA94" i="23"/>
  <c r="CS94" i="23"/>
  <c r="H94" i="23"/>
  <c r="F94" i="23"/>
  <c r="DA93" i="23"/>
  <c r="CS93" i="23"/>
  <c r="H93" i="23"/>
  <c r="F93" i="23"/>
  <c r="DA92" i="23"/>
  <c r="CS92" i="23"/>
  <c r="H92" i="23"/>
  <c r="F92" i="23"/>
  <c r="DA91" i="23"/>
  <c r="CS91" i="23"/>
  <c r="H91" i="23"/>
  <c r="F91" i="23"/>
  <c r="DA90" i="23"/>
  <c r="CS90" i="23"/>
  <c r="H90" i="23"/>
  <c r="F90" i="23"/>
  <c r="DA89" i="23"/>
  <c r="CS89" i="23"/>
  <c r="H89" i="23"/>
  <c r="F89" i="23"/>
  <c r="DA88" i="23"/>
  <c r="CS88" i="23"/>
  <c r="H88" i="23"/>
  <c r="F88" i="23"/>
  <c r="DA87" i="23"/>
  <c r="CS87" i="23"/>
  <c r="H87" i="23"/>
  <c r="F87" i="23"/>
  <c r="DA86" i="23"/>
  <c r="CS86" i="23"/>
  <c r="H86" i="23"/>
  <c r="F86" i="23"/>
  <c r="DA85" i="23"/>
  <c r="CS85" i="23"/>
  <c r="H85" i="23"/>
  <c r="F85" i="23"/>
  <c r="DA84" i="23"/>
  <c r="CS84" i="23"/>
  <c r="H84" i="23"/>
  <c r="F84" i="23"/>
  <c r="DA83" i="23"/>
  <c r="CS83" i="23"/>
  <c r="H83" i="23"/>
  <c r="F83" i="23"/>
  <c r="DA82" i="23"/>
  <c r="CS82" i="23"/>
  <c r="H82" i="23"/>
  <c r="F82" i="23"/>
  <c r="D82" i="23"/>
  <c r="C82" i="23"/>
  <c r="DA81" i="23"/>
  <c r="CS81" i="23"/>
  <c r="H81" i="23"/>
  <c r="F81" i="23"/>
  <c r="D81" i="23"/>
  <c r="C81" i="23"/>
  <c r="DA80" i="23"/>
  <c r="CS80" i="23"/>
  <c r="H80" i="23"/>
  <c r="F80" i="23"/>
  <c r="D80" i="23"/>
  <c r="C80" i="23"/>
  <c r="DA79" i="23"/>
  <c r="CS79" i="23"/>
  <c r="H79" i="23"/>
  <c r="F79" i="23"/>
  <c r="D79" i="23"/>
  <c r="C79" i="23"/>
  <c r="DA78" i="23"/>
  <c r="CS78" i="23"/>
  <c r="H78" i="23"/>
  <c r="F78" i="23"/>
  <c r="D78" i="23"/>
  <c r="C78" i="23"/>
  <c r="DA77" i="23"/>
  <c r="CS77" i="23"/>
  <c r="H77" i="23"/>
  <c r="F77" i="23"/>
  <c r="D77" i="23"/>
  <c r="C77" i="23"/>
  <c r="DA76" i="23"/>
  <c r="CS76" i="23"/>
  <c r="H76" i="23"/>
  <c r="F76" i="23"/>
  <c r="D76" i="23"/>
  <c r="C76" i="23"/>
  <c r="DA75" i="23"/>
  <c r="CS75" i="23"/>
  <c r="H75" i="23"/>
  <c r="F75" i="23"/>
  <c r="D75" i="23"/>
  <c r="C75" i="23"/>
  <c r="DA74" i="23"/>
  <c r="CS74" i="23"/>
  <c r="H74" i="23"/>
  <c r="F74" i="23"/>
  <c r="D74" i="23"/>
  <c r="C74" i="23"/>
  <c r="DA73" i="23"/>
  <c r="CS73" i="23"/>
  <c r="H73" i="23"/>
  <c r="F73" i="23"/>
  <c r="D73" i="23"/>
  <c r="C73" i="23"/>
  <c r="DA72" i="23"/>
  <c r="CS72" i="23"/>
  <c r="H72" i="23"/>
  <c r="F72" i="23"/>
  <c r="D72" i="23"/>
  <c r="C72" i="23"/>
  <c r="DA71" i="23"/>
  <c r="CS71" i="23"/>
  <c r="H71" i="23"/>
  <c r="F71" i="23"/>
  <c r="D71" i="23"/>
  <c r="C71" i="23"/>
  <c r="DA70" i="23"/>
  <c r="CS70" i="23"/>
  <c r="H70" i="23"/>
  <c r="F70" i="23"/>
  <c r="D70" i="23"/>
  <c r="C70" i="23"/>
  <c r="DA69" i="23"/>
  <c r="CS69" i="23"/>
  <c r="H69" i="23"/>
  <c r="F69" i="23"/>
  <c r="D69" i="23"/>
  <c r="C69" i="23"/>
  <c r="DA68" i="23"/>
  <c r="CS68" i="23"/>
  <c r="H68" i="23"/>
  <c r="F68" i="23"/>
  <c r="D68" i="23"/>
  <c r="C68" i="23"/>
  <c r="DA67" i="23"/>
  <c r="CS67" i="23"/>
  <c r="H67" i="23"/>
  <c r="F67" i="23"/>
  <c r="D67" i="23"/>
  <c r="C67" i="23"/>
  <c r="DA66" i="23"/>
  <c r="CS66" i="23"/>
  <c r="H66" i="23"/>
  <c r="F66" i="23"/>
  <c r="D66" i="23"/>
  <c r="C66" i="23"/>
  <c r="DA65" i="23"/>
  <c r="CS65" i="23"/>
  <c r="H65" i="23"/>
  <c r="F65" i="23"/>
  <c r="D65" i="23"/>
  <c r="C65" i="23"/>
  <c r="DA64" i="23"/>
  <c r="CS64" i="23"/>
  <c r="H64" i="23"/>
  <c r="F64" i="23"/>
  <c r="D64" i="23"/>
  <c r="C64" i="23"/>
  <c r="DA63" i="23"/>
  <c r="CS63" i="23"/>
  <c r="H63" i="23"/>
  <c r="F63" i="23"/>
  <c r="D63" i="23"/>
  <c r="C63" i="23"/>
  <c r="DA62" i="23"/>
  <c r="CS62" i="23"/>
  <c r="H62" i="23"/>
  <c r="G62" i="23"/>
  <c r="F62" i="23"/>
  <c r="D62" i="23"/>
  <c r="C62" i="23"/>
  <c r="DA61" i="23"/>
  <c r="CS61" i="23"/>
  <c r="CM23" i="23"/>
  <c r="CV33" i="23"/>
  <c r="CM24" i="23"/>
  <c r="CV34" i="23"/>
  <c r="CM25" i="23"/>
  <c r="CV35" i="23"/>
  <c r="CM27" i="23"/>
  <c r="CV52" i="23"/>
  <c r="CM28" i="23"/>
  <c r="CV53" i="23"/>
  <c r="CM29" i="23"/>
  <c r="CV54" i="23"/>
  <c r="CV55" i="23"/>
  <c r="DI59" i="23"/>
  <c r="DH59" i="23"/>
  <c r="DG59" i="23"/>
  <c r="DF59" i="23"/>
  <c r="DE59" i="23"/>
  <c r="DD59" i="23"/>
  <c r="DC59" i="23"/>
  <c r="CM30" i="23"/>
  <c r="DA59" i="23"/>
  <c r="CZ59" i="23"/>
  <c r="CY59" i="23"/>
  <c r="CX59" i="23"/>
  <c r="CW59" i="23"/>
  <c r="CV59" i="23"/>
  <c r="CU59" i="23"/>
  <c r="F15" i="23"/>
  <c r="BX58" i="23"/>
  <c r="G15" i="23"/>
  <c r="BY58" i="23"/>
  <c r="F18" i="23"/>
  <c r="BZ58" i="23"/>
  <c r="H15" i="23"/>
  <c r="CA58" i="23"/>
  <c r="G18" i="23"/>
  <c r="CB58" i="23"/>
  <c r="H19" i="23"/>
  <c r="CC58" i="23"/>
  <c r="CD58" i="23"/>
  <c r="CE58" i="23"/>
  <c r="CF58" i="23"/>
  <c r="CG58" i="23"/>
  <c r="CH58" i="23"/>
  <c r="CI58" i="23"/>
  <c r="CJ58" i="23"/>
  <c r="CK58" i="23"/>
  <c r="CL58" i="23"/>
  <c r="CM58" i="23"/>
  <c r="CN58" i="23"/>
  <c r="CO58" i="23"/>
  <c r="CP58" i="23"/>
  <c r="CQ58" i="23"/>
  <c r="CR58" i="23"/>
  <c r="CS58" i="23"/>
  <c r="H58" i="23"/>
  <c r="G58" i="23"/>
  <c r="E58" i="23"/>
  <c r="D58" i="23"/>
  <c r="C58" i="23"/>
  <c r="B58" i="23"/>
  <c r="H57" i="23"/>
  <c r="G57" i="23"/>
  <c r="D57" i="23"/>
  <c r="C57" i="23"/>
  <c r="B57" i="23"/>
  <c r="CL29" i="23"/>
  <c r="CU54" i="23"/>
  <c r="H54" i="23"/>
  <c r="G54" i="23"/>
  <c r="F54" i="23"/>
  <c r="CL28" i="23"/>
  <c r="CU53" i="23"/>
  <c r="H53" i="23"/>
  <c r="G53" i="23"/>
  <c r="F53" i="23"/>
  <c r="CL27" i="23"/>
  <c r="CU52" i="23"/>
  <c r="H52" i="23"/>
  <c r="G52" i="23"/>
  <c r="F52" i="23"/>
  <c r="H51" i="23"/>
  <c r="G51" i="23"/>
  <c r="F51" i="23"/>
  <c r="H50" i="23"/>
  <c r="G50" i="23"/>
  <c r="F50" i="23"/>
  <c r="C50" i="23"/>
  <c r="B50" i="23"/>
  <c r="C49" i="23"/>
  <c r="B49" i="23"/>
  <c r="E48" i="23"/>
  <c r="F48" i="23"/>
  <c r="G48" i="23"/>
  <c r="H48" i="23"/>
  <c r="C48" i="23"/>
  <c r="B48" i="23"/>
  <c r="G45" i="23"/>
  <c r="F45" i="23"/>
  <c r="C45" i="23"/>
  <c r="B45" i="23"/>
  <c r="C44" i="23"/>
  <c r="F42" i="23"/>
  <c r="F40" i="23"/>
  <c r="E40" i="23"/>
  <c r="CL25" i="23"/>
  <c r="CU35" i="23"/>
  <c r="CL24" i="23"/>
  <c r="CU34" i="23"/>
  <c r="CL23" i="23"/>
  <c r="CU33" i="23"/>
  <c r="CN30" i="23"/>
  <c r="CJ30" i="23"/>
  <c r="CI30" i="23"/>
  <c r="CH30" i="23"/>
  <c r="CG30" i="23"/>
  <c r="CF30" i="23"/>
  <c r="CE30" i="23"/>
  <c r="CD30" i="23"/>
  <c r="CC30" i="23"/>
  <c r="CB30" i="23"/>
  <c r="CA30" i="23"/>
  <c r="BZ30" i="23"/>
  <c r="BY30" i="23"/>
  <c r="BX30" i="23"/>
  <c r="BW30" i="23"/>
  <c r="BV30" i="23"/>
  <c r="BU30" i="23"/>
  <c r="BT30" i="23"/>
  <c r="BS30" i="23"/>
  <c r="BR30" i="23"/>
  <c r="BQ30" i="23"/>
  <c r="BP30" i="23"/>
  <c r="H26" i="23"/>
  <c r="G26" i="23"/>
  <c r="F26" i="23"/>
  <c r="G19" i="23"/>
  <c r="CE14" i="23"/>
  <c r="CD14" i="23"/>
  <c r="CA14" i="23"/>
  <c r="BZ14" i="23"/>
  <c r="BY14" i="23"/>
  <c r="BX14" i="23"/>
  <c r="BW14" i="23"/>
  <c r="BV14" i="23"/>
  <c r="CE13" i="23"/>
  <c r="CD13" i="23"/>
  <c r="CA13" i="23"/>
  <c r="BZ13" i="23"/>
  <c r="BY13" i="23"/>
  <c r="BX13" i="23"/>
  <c r="BW13" i="23"/>
  <c r="BV13" i="23"/>
  <c r="CA12" i="23"/>
  <c r="BZ12" i="23"/>
  <c r="BY12" i="23"/>
  <c r="BX12" i="23"/>
  <c r="BW12" i="23"/>
  <c r="BV12" i="23"/>
  <c r="CA11" i="23"/>
  <c r="BZ11" i="23"/>
  <c r="BY11" i="23"/>
  <c r="BX11" i="23"/>
  <c r="BW11" i="23"/>
  <c r="BV11" i="23"/>
  <c r="CA10" i="23"/>
  <c r="BZ10" i="23"/>
  <c r="BY10" i="23"/>
  <c r="BX10" i="23"/>
  <c r="BW10" i="23"/>
  <c r="BV10" i="23"/>
  <c r="CA7" i="23"/>
  <c r="BZ7" i="23"/>
  <c r="BY7" i="23"/>
  <c r="BX7" i="23"/>
  <c r="BW7" i="23"/>
  <c r="BV7" i="23"/>
  <c r="F13" i="22"/>
  <c r="BP61" i="22"/>
  <c r="C13" i="22"/>
  <c r="G13" i="22"/>
  <c r="BQ61" i="22"/>
  <c r="B18" i="22"/>
  <c r="BR61" i="22"/>
  <c r="H13" i="22"/>
  <c r="BS61" i="22"/>
  <c r="C18" i="22"/>
  <c r="BT61" i="22"/>
  <c r="D18" i="22"/>
  <c r="BU61" i="22"/>
  <c r="BV61" i="22"/>
  <c r="BX61" i="22"/>
  <c r="BY61" i="22"/>
  <c r="BZ61" i="22"/>
  <c r="CA61" i="22"/>
  <c r="CB61" i="22"/>
  <c r="C16" i="22"/>
  <c r="CC61" i="22"/>
  <c r="CD61" i="22"/>
  <c r="CE61" i="22"/>
  <c r="CF61" i="22"/>
  <c r="CG61" i="22"/>
  <c r="CH61" i="22"/>
  <c r="CI61" i="22"/>
  <c r="CJ61" i="22"/>
  <c r="CK61" i="22"/>
  <c r="CL61" i="22"/>
  <c r="CM61" i="22"/>
  <c r="CN61" i="22"/>
  <c r="CO61" i="22"/>
  <c r="CP61" i="22"/>
  <c r="CQ61" i="22"/>
  <c r="CR61" i="22"/>
  <c r="CU61" i="22"/>
  <c r="DC61" i="22"/>
  <c r="CV61" i="22"/>
  <c r="DD61" i="22"/>
  <c r="CW61" i="22"/>
  <c r="DE61" i="22"/>
  <c r="CX61" i="22"/>
  <c r="DF61" i="22"/>
  <c r="CY61" i="22"/>
  <c r="DG61" i="22"/>
  <c r="CZ61" i="22"/>
  <c r="DH61" i="22"/>
  <c r="DI61" i="22"/>
  <c r="BP62" i="22"/>
  <c r="BQ62" i="22"/>
  <c r="BR62" i="22"/>
  <c r="BS62" i="22"/>
  <c r="BT62" i="22"/>
  <c r="BU62" i="22"/>
  <c r="BV62" i="22"/>
  <c r="BX62" i="22"/>
  <c r="BY62" i="22"/>
  <c r="BZ62" i="22"/>
  <c r="CA62" i="22"/>
  <c r="CB62" i="22"/>
  <c r="CC62" i="22"/>
  <c r="CD62" i="22"/>
  <c r="CE62" i="22"/>
  <c r="CF62" i="22"/>
  <c r="CG62" i="22"/>
  <c r="CH62" i="22"/>
  <c r="CI62" i="22"/>
  <c r="CJ62" i="22"/>
  <c r="CK62" i="22"/>
  <c r="CL62" i="22"/>
  <c r="CM62" i="22"/>
  <c r="CN62" i="22"/>
  <c r="CO62" i="22"/>
  <c r="CP62" i="22"/>
  <c r="CQ62" i="22"/>
  <c r="CR62" i="22"/>
  <c r="CU62" i="22"/>
  <c r="DC62" i="22"/>
  <c r="CV62" i="22"/>
  <c r="DD62" i="22"/>
  <c r="CW62" i="22"/>
  <c r="DE62" i="22"/>
  <c r="CX62" i="22"/>
  <c r="DF62" i="22"/>
  <c r="CY62" i="22"/>
  <c r="DG62" i="22"/>
  <c r="CZ62" i="22"/>
  <c r="DH62" i="22"/>
  <c r="DI62" i="22"/>
  <c r="BP63" i="22"/>
  <c r="BQ63" i="22"/>
  <c r="BR63" i="22"/>
  <c r="BS63" i="22"/>
  <c r="BT63" i="22"/>
  <c r="BU63" i="22"/>
  <c r="BV63" i="22"/>
  <c r="BX63" i="22"/>
  <c r="BY63" i="22"/>
  <c r="BZ63" i="22"/>
  <c r="CA63" i="22"/>
  <c r="CB63" i="22"/>
  <c r="CC63" i="22"/>
  <c r="CD63" i="22"/>
  <c r="CE63" i="22"/>
  <c r="CF63" i="22"/>
  <c r="CG63" i="22"/>
  <c r="CH63" i="22"/>
  <c r="CI63" i="22"/>
  <c r="CJ63" i="22"/>
  <c r="CK63" i="22"/>
  <c r="CL63" i="22"/>
  <c r="CM63" i="22"/>
  <c r="CN63" i="22"/>
  <c r="CO63" i="22"/>
  <c r="CP63" i="22"/>
  <c r="CQ63" i="22"/>
  <c r="CR63" i="22"/>
  <c r="CU63" i="22"/>
  <c r="DC63" i="22"/>
  <c r="CV63" i="22"/>
  <c r="DD63" i="22"/>
  <c r="CW63" i="22"/>
  <c r="DE63" i="22"/>
  <c r="CX63" i="22"/>
  <c r="DF63" i="22"/>
  <c r="CY63" i="22"/>
  <c r="DG63" i="22"/>
  <c r="CZ63" i="22"/>
  <c r="DH63" i="22"/>
  <c r="DI63" i="22"/>
  <c r="BP64" i="22"/>
  <c r="BQ64" i="22"/>
  <c r="BR64" i="22"/>
  <c r="BS64" i="22"/>
  <c r="BT64" i="22"/>
  <c r="BU64" i="22"/>
  <c r="BV64" i="22"/>
  <c r="BX64" i="22"/>
  <c r="BY64" i="22"/>
  <c r="BZ64" i="22"/>
  <c r="CA64" i="22"/>
  <c r="CB64" i="22"/>
  <c r="CC64" i="22"/>
  <c r="CD64" i="22"/>
  <c r="CE64" i="22"/>
  <c r="CF64" i="22"/>
  <c r="CG64" i="22"/>
  <c r="CH64" i="22"/>
  <c r="CI64" i="22"/>
  <c r="CJ64" i="22"/>
  <c r="CK64" i="22"/>
  <c r="CL64" i="22"/>
  <c r="CM64" i="22"/>
  <c r="CN64" i="22"/>
  <c r="CO64" i="22"/>
  <c r="CP64" i="22"/>
  <c r="CQ64" i="22"/>
  <c r="CR64" i="22"/>
  <c r="CU64" i="22"/>
  <c r="DC64" i="22"/>
  <c r="CV64" i="22"/>
  <c r="DD64" i="22"/>
  <c r="CW64" i="22"/>
  <c r="DE64" i="22"/>
  <c r="CX64" i="22"/>
  <c r="DF64" i="22"/>
  <c r="CY64" i="22"/>
  <c r="DG64" i="22"/>
  <c r="CZ64" i="22"/>
  <c r="DH64" i="22"/>
  <c r="DI64" i="22"/>
  <c r="BP65" i="22"/>
  <c r="BQ65" i="22"/>
  <c r="BR65" i="22"/>
  <c r="BS65" i="22"/>
  <c r="BT65" i="22"/>
  <c r="BU65" i="22"/>
  <c r="BV65" i="22"/>
  <c r="BX65" i="22"/>
  <c r="BY65" i="22"/>
  <c r="BZ65" i="22"/>
  <c r="CA65" i="22"/>
  <c r="CB65" i="22"/>
  <c r="CC65" i="22"/>
  <c r="CD65" i="22"/>
  <c r="CE65" i="22"/>
  <c r="CF65" i="22"/>
  <c r="CG65" i="22"/>
  <c r="CH65" i="22"/>
  <c r="CI65" i="22"/>
  <c r="CJ65" i="22"/>
  <c r="CK65" i="22"/>
  <c r="CL65" i="22"/>
  <c r="CM65" i="22"/>
  <c r="CN65" i="22"/>
  <c r="CO65" i="22"/>
  <c r="CP65" i="22"/>
  <c r="CQ65" i="22"/>
  <c r="CR65" i="22"/>
  <c r="CU65" i="22"/>
  <c r="DC65" i="22"/>
  <c r="CV65" i="22"/>
  <c r="DD65" i="22"/>
  <c r="CW65" i="22"/>
  <c r="DE65" i="22"/>
  <c r="CX65" i="22"/>
  <c r="DF65" i="22"/>
  <c r="CY65" i="22"/>
  <c r="DG65" i="22"/>
  <c r="CZ65" i="22"/>
  <c r="DH65" i="22"/>
  <c r="DI65" i="22"/>
  <c r="BP66" i="22"/>
  <c r="BQ66" i="22"/>
  <c r="BR66" i="22"/>
  <c r="BS66" i="22"/>
  <c r="BT66" i="22"/>
  <c r="BU66" i="22"/>
  <c r="BV66" i="22"/>
  <c r="BX66" i="22"/>
  <c r="BY66" i="22"/>
  <c r="BZ66" i="22"/>
  <c r="CA66" i="22"/>
  <c r="CB66" i="22"/>
  <c r="CC66" i="22"/>
  <c r="CD66" i="22"/>
  <c r="CE66" i="22"/>
  <c r="CF66" i="22"/>
  <c r="CG66" i="22"/>
  <c r="CH66" i="22"/>
  <c r="CI66" i="22"/>
  <c r="CJ66" i="22"/>
  <c r="CK66" i="22"/>
  <c r="CL66" i="22"/>
  <c r="CM66" i="22"/>
  <c r="CN66" i="22"/>
  <c r="CO66" i="22"/>
  <c r="CP66" i="22"/>
  <c r="CQ66" i="22"/>
  <c r="CR66" i="22"/>
  <c r="CU66" i="22"/>
  <c r="DC66" i="22"/>
  <c r="CV66" i="22"/>
  <c r="DD66" i="22"/>
  <c r="CW66" i="22"/>
  <c r="DE66" i="22"/>
  <c r="CX66" i="22"/>
  <c r="DF66" i="22"/>
  <c r="CY66" i="22"/>
  <c r="DG66" i="22"/>
  <c r="CZ66" i="22"/>
  <c r="DH66" i="22"/>
  <c r="DI66" i="22"/>
  <c r="BP67" i="22"/>
  <c r="BQ67" i="22"/>
  <c r="BR67" i="22"/>
  <c r="BS67" i="22"/>
  <c r="BT67" i="22"/>
  <c r="BU67" i="22"/>
  <c r="BV67" i="22"/>
  <c r="BX67" i="22"/>
  <c r="BY67" i="22"/>
  <c r="BZ67" i="22"/>
  <c r="CA67" i="22"/>
  <c r="CB67" i="22"/>
  <c r="CC67" i="22"/>
  <c r="CD67" i="22"/>
  <c r="CE67" i="22"/>
  <c r="CF67" i="22"/>
  <c r="CG67" i="22"/>
  <c r="CH67" i="22"/>
  <c r="CI67" i="22"/>
  <c r="CJ67" i="22"/>
  <c r="CK67" i="22"/>
  <c r="CL67" i="22"/>
  <c r="CM67" i="22"/>
  <c r="CN67" i="22"/>
  <c r="CO67" i="22"/>
  <c r="CP67" i="22"/>
  <c r="CQ67" i="22"/>
  <c r="CR67" i="22"/>
  <c r="CU67" i="22"/>
  <c r="DC67" i="22"/>
  <c r="CV67" i="22"/>
  <c r="DD67" i="22"/>
  <c r="CW67" i="22"/>
  <c r="DE67" i="22"/>
  <c r="CX67" i="22"/>
  <c r="DF67" i="22"/>
  <c r="CY67" i="22"/>
  <c r="DG67" i="22"/>
  <c r="CZ67" i="22"/>
  <c r="DH67" i="22"/>
  <c r="DI67" i="22"/>
  <c r="BP68" i="22"/>
  <c r="BQ68" i="22"/>
  <c r="BR68" i="22"/>
  <c r="BS68" i="22"/>
  <c r="BT68" i="22"/>
  <c r="BU68" i="22"/>
  <c r="BV68" i="22"/>
  <c r="BX68" i="22"/>
  <c r="BY68" i="22"/>
  <c r="BZ68" i="22"/>
  <c r="CA68" i="22"/>
  <c r="CB68" i="22"/>
  <c r="CC68" i="22"/>
  <c r="CD68" i="22"/>
  <c r="CE68" i="22"/>
  <c r="CF68" i="22"/>
  <c r="CG68" i="22"/>
  <c r="CH68" i="22"/>
  <c r="CI68" i="22"/>
  <c r="CJ68" i="22"/>
  <c r="CK68" i="22"/>
  <c r="CL68" i="22"/>
  <c r="CM68" i="22"/>
  <c r="CN68" i="22"/>
  <c r="CO68" i="22"/>
  <c r="CP68" i="22"/>
  <c r="CQ68" i="22"/>
  <c r="CR68" i="22"/>
  <c r="CU68" i="22"/>
  <c r="DC68" i="22"/>
  <c r="CV68" i="22"/>
  <c r="DD68" i="22"/>
  <c r="CW68" i="22"/>
  <c r="DE68" i="22"/>
  <c r="CX68" i="22"/>
  <c r="DF68" i="22"/>
  <c r="CY68" i="22"/>
  <c r="DG68" i="22"/>
  <c r="CZ68" i="22"/>
  <c r="DH68" i="22"/>
  <c r="DI68" i="22"/>
  <c r="BP69" i="22"/>
  <c r="BQ69" i="22"/>
  <c r="BR69" i="22"/>
  <c r="BS69" i="22"/>
  <c r="BT69" i="22"/>
  <c r="BU69" i="22"/>
  <c r="BV69" i="22"/>
  <c r="BX69" i="22"/>
  <c r="BY69" i="22"/>
  <c r="BZ69" i="22"/>
  <c r="CA69" i="22"/>
  <c r="CB69" i="22"/>
  <c r="CC69" i="22"/>
  <c r="CD69" i="22"/>
  <c r="CE69" i="22"/>
  <c r="CF69" i="22"/>
  <c r="CG69" i="22"/>
  <c r="CH69" i="22"/>
  <c r="CI69" i="22"/>
  <c r="CJ69" i="22"/>
  <c r="CK69" i="22"/>
  <c r="CL69" i="22"/>
  <c r="CM69" i="22"/>
  <c r="CN69" i="22"/>
  <c r="CO69" i="22"/>
  <c r="CP69" i="22"/>
  <c r="CQ69" i="22"/>
  <c r="CR69" i="22"/>
  <c r="CU69" i="22"/>
  <c r="DC69" i="22"/>
  <c r="CV69" i="22"/>
  <c r="DD69" i="22"/>
  <c r="CW69" i="22"/>
  <c r="DE69" i="22"/>
  <c r="CX69" i="22"/>
  <c r="DF69" i="22"/>
  <c r="CY69" i="22"/>
  <c r="DG69" i="22"/>
  <c r="CZ69" i="22"/>
  <c r="DH69" i="22"/>
  <c r="DI69" i="22"/>
  <c r="BP70" i="22"/>
  <c r="BQ70" i="22"/>
  <c r="BR70" i="22"/>
  <c r="BS70" i="22"/>
  <c r="BT70" i="22"/>
  <c r="BU70" i="22"/>
  <c r="BV70" i="22"/>
  <c r="BX70" i="22"/>
  <c r="BY70" i="22"/>
  <c r="BZ70" i="22"/>
  <c r="CA70" i="22"/>
  <c r="CB70" i="22"/>
  <c r="CC70" i="22"/>
  <c r="CD70" i="22"/>
  <c r="CE70" i="22"/>
  <c r="CF70" i="22"/>
  <c r="CG70" i="22"/>
  <c r="CH70" i="22"/>
  <c r="CI70" i="22"/>
  <c r="CJ70" i="22"/>
  <c r="CK70" i="22"/>
  <c r="CL70" i="22"/>
  <c r="CM70" i="22"/>
  <c r="CN70" i="22"/>
  <c r="CO70" i="22"/>
  <c r="CP70" i="22"/>
  <c r="CQ70" i="22"/>
  <c r="CR70" i="22"/>
  <c r="CU70" i="22"/>
  <c r="DC70" i="22"/>
  <c r="CV70" i="22"/>
  <c r="DD70" i="22"/>
  <c r="CW70" i="22"/>
  <c r="DE70" i="22"/>
  <c r="CX70" i="22"/>
  <c r="DF70" i="22"/>
  <c r="CY70" i="22"/>
  <c r="DG70" i="22"/>
  <c r="CZ70" i="22"/>
  <c r="DH70" i="22"/>
  <c r="DI70" i="22"/>
  <c r="BP71" i="22"/>
  <c r="BQ71" i="22"/>
  <c r="BR71" i="22"/>
  <c r="BS71" i="22"/>
  <c r="BT71" i="22"/>
  <c r="BU71" i="22"/>
  <c r="BV71" i="22"/>
  <c r="BX71" i="22"/>
  <c r="BY71" i="22"/>
  <c r="BZ71" i="22"/>
  <c r="CA71" i="22"/>
  <c r="CB71" i="22"/>
  <c r="CC71" i="22"/>
  <c r="CD71" i="22"/>
  <c r="CE71" i="22"/>
  <c r="CF71" i="22"/>
  <c r="CG71" i="22"/>
  <c r="CH71" i="22"/>
  <c r="CI71" i="22"/>
  <c r="CJ71" i="22"/>
  <c r="CK71" i="22"/>
  <c r="CL71" i="22"/>
  <c r="CM71" i="22"/>
  <c r="CN71" i="22"/>
  <c r="CO71" i="22"/>
  <c r="CP71" i="22"/>
  <c r="CQ71" i="22"/>
  <c r="CR71" i="22"/>
  <c r="CU71" i="22"/>
  <c r="DC71" i="22"/>
  <c r="CV71" i="22"/>
  <c r="DD71" i="22"/>
  <c r="CW71" i="22"/>
  <c r="DE71" i="22"/>
  <c r="CX71" i="22"/>
  <c r="DF71" i="22"/>
  <c r="CY71" i="22"/>
  <c r="DG71" i="22"/>
  <c r="CZ71" i="22"/>
  <c r="DH71" i="22"/>
  <c r="DI71" i="22"/>
  <c r="BP72" i="22"/>
  <c r="BQ72" i="22"/>
  <c r="BR72" i="22"/>
  <c r="BS72" i="22"/>
  <c r="BT72" i="22"/>
  <c r="BU72" i="22"/>
  <c r="BV72" i="22"/>
  <c r="BX72" i="22"/>
  <c r="BY72" i="22"/>
  <c r="BZ72" i="22"/>
  <c r="CA72" i="22"/>
  <c r="CB72" i="22"/>
  <c r="CC72" i="22"/>
  <c r="CD72" i="22"/>
  <c r="CE72" i="22"/>
  <c r="CF72" i="22"/>
  <c r="CG72" i="22"/>
  <c r="CH72" i="22"/>
  <c r="CI72" i="22"/>
  <c r="CJ72" i="22"/>
  <c r="CK72" i="22"/>
  <c r="CL72" i="22"/>
  <c r="CM72" i="22"/>
  <c r="CN72" i="22"/>
  <c r="CO72" i="22"/>
  <c r="CP72" i="22"/>
  <c r="CQ72" i="22"/>
  <c r="CR72" i="22"/>
  <c r="CU72" i="22"/>
  <c r="DC72" i="22"/>
  <c r="CV72" i="22"/>
  <c r="DD72" i="22"/>
  <c r="CW72" i="22"/>
  <c r="DE72" i="22"/>
  <c r="CX72" i="22"/>
  <c r="DF72" i="22"/>
  <c r="CY72" i="22"/>
  <c r="DG72" i="22"/>
  <c r="CZ72" i="22"/>
  <c r="DH72" i="22"/>
  <c r="DI72" i="22"/>
  <c r="BP73" i="22"/>
  <c r="BQ73" i="22"/>
  <c r="BR73" i="22"/>
  <c r="BS73" i="22"/>
  <c r="BT73" i="22"/>
  <c r="BU73" i="22"/>
  <c r="BV73" i="22"/>
  <c r="BX73" i="22"/>
  <c r="BY73" i="22"/>
  <c r="BZ73" i="22"/>
  <c r="CA73" i="22"/>
  <c r="CB73" i="22"/>
  <c r="CC73" i="22"/>
  <c r="CD73" i="22"/>
  <c r="CE73" i="22"/>
  <c r="CF73" i="22"/>
  <c r="CG73" i="22"/>
  <c r="CH73" i="22"/>
  <c r="CI73" i="22"/>
  <c r="CJ73" i="22"/>
  <c r="CK73" i="22"/>
  <c r="CL73" i="22"/>
  <c r="CM73" i="22"/>
  <c r="CN73" i="22"/>
  <c r="CO73" i="22"/>
  <c r="CP73" i="22"/>
  <c r="CQ73" i="22"/>
  <c r="CR73" i="22"/>
  <c r="CU73" i="22"/>
  <c r="DC73" i="22"/>
  <c r="CV73" i="22"/>
  <c r="DD73" i="22"/>
  <c r="CW73" i="22"/>
  <c r="DE73" i="22"/>
  <c r="CX73" i="22"/>
  <c r="DF73" i="22"/>
  <c r="CY73" i="22"/>
  <c r="DG73" i="22"/>
  <c r="CZ73" i="22"/>
  <c r="DH73" i="22"/>
  <c r="DI73" i="22"/>
  <c r="BP74" i="22"/>
  <c r="BQ74" i="22"/>
  <c r="BR74" i="22"/>
  <c r="BS74" i="22"/>
  <c r="BT74" i="22"/>
  <c r="BU74" i="22"/>
  <c r="BV74" i="22"/>
  <c r="BX74" i="22"/>
  <c r="BY74" i="22"/>
  <c r="BZ74" i="22"/>
  <c r="CA74" i="22"/>
  <c r="CB74" i="22"/>
  <c r="CC74" i="22"/>
  <c r="CD74" i="22"/>
  <c r="CE74" i="22"/>
  <c r="CF74" i="22"/>
  <c r="CG74" i="22"/>
  <c r="CH74" i="22"/>
  <c r="CI74" i="22"/>
  <c r="CJ74" i="22"/>
  <c r="CK74" i="22"/>
  <c r="CL74" i="22"/>
  <c r="CM74" i="22"/>
  <c r="CN74" i="22"/>
  <c r="CO74" i="22"/>
  <c r="CP74" i="22"/>
  <c r="CQ74" i="22"/>
  <c r="CR74" i="22"/>
  <c r="CU74" i="22"/>
  <c r="DC74" i="22"/>
  <c r="CV74" i="22"/>
  <c r="DD74" i="22"/>
  <c r="CW74" i="22"/>
  <c r="DE74" i="22"/>
  <c r="CX74" i="22"/>
  <c r="DF74" i="22"/>
  <c r="CY74" i="22"/>
  <c r="DG74" i="22"/>
  <c r="CZ74" i="22"/>
  <c r="DH74" i="22"/>
  <c r="DI74" i="22"/>
  <c r="BP75" i="22"/>
  <c r="BQ75" i="22"/>
  <c r="BR75" i="22"/>
  <c r="BS75" i="22"/>
  <c r="BT75" i="22"/>
  <c r="BU75" i="22"/>
  <c r="BV75" i="22"/>
  <c r="BX75" i="22"/>
  <c r="BY75" i="22"/>
  <c r="BZ75" i="22"/>
  <c r="CA75" i="22"/>
  <c r="CB75" i="22"/>
  <c r="CC75" i="22"/>
  <c r="CD75" i="22"/>
  <c r="CE75" i="22"/>
  <c r="CF75" i="22"/>
  <c r="CG75" i="22"/>
  <c r="CH75" i="22"/>
  <c r="CI75" i="22"/>
  <c r="CJ75" i="22"/>
  <c r="CK75" i="22"/>
  <c r="CL75" i="22"/>
  <c r="CM75" i="22"/>
  <c r="CN75" i="22"/>
  <c r="CO75" i="22"/>
  <c r="CP75" i="22"/>
  <c r="CQ75" i="22"/>
  <c r="CR75" i="22"/>
  <c r="CU75" i="22"/>
  <c r="DC75" i="22"/>
  <c r="CV75" i="22"/>
  <c r="DD75" i="22"/>
  <c r="CW75" i="22"/>
  <c r="DE75" i="22"/>
  <c r="CX75" i="22"/>
  <c r="DF75" i="22"/>
  <c r="CY75" i="22"/>
  <c r="DG75" i="22"/>
  <c r="CZ75" i="22"/>
  <c r="DH75" i="22"/>
  <c r="DI75" i="22"/>
  <c r="BP76" i="22"/>
  <c r="BQ76" i="22"/>
  <c r="BR76" i="22"/>
  <c r="BS76" i="22"/>
  <c r="BT76" i="22"/>
  <c r="BU76" i="22"/>
  <c r="BV76" i="22"/>
  <c r="BX76" i="22"/>
  <c r="BY76" i="22"/>
  <c r="BZ76" i="22"/>
  <c r="CA76" i="22"/>
  <c r="CB76" i="22"/>
  <c r="CC76" i="22"/>
  <c r="CD76" i="22"/>
  <c r="CE76" i="22"/>
  <c r="CF76" i="22"/>
  <c r="CG76" i="22"/>
  <c r="CH76" i="22"/>
  <c r="CI76" i="22"/>
  <c r="CJ76" i="22"/>
  <c r="CK76" i="22"/>
  <c r="CL76" i="22"/>
  <c r="CM76" i="22"/>
  <c r="CN76" i="22"/>
  <c r="CO76" i="22"/>
  <c r="CP76" i="22"/>
  <c r="CQ76" i="22"/>
  <c r="CR76" i="22"/>
  <c r="CU76" i="22"/>
  <c r="DC76" i="22"/>
  <c r="CV76" i="22"/>
  <c r="DD76" i="22"/>
  <c r="CW76" i="22"/>
  <c r="DE76" i="22"/>
  <c r="CX76" i="22"/>
  <c r="DF76" i="22"/>
  <c r="CY76" i="22"/>
  <c r="DG76" i="22"/>
  <c r="CZ76" i="22"/>
  <c r="DH76" i="22"/>
  <c r="DI76" i="22"/>
  <c r="BP77" i="22"/>
  <c r="BQ77" i="22"/>
  <c r="BR77" i="22"/>
  <c r="BS77" i="22"/>
  <c r="BT77" i="22"/>
  <c r="BU77" i="22"/>
  <c r="BV77" i="22"/>
  <c r="BX77" i="22"/>
  <c r="BY77" i="22"/>
  <c r="BZ77" i="22"/>
  <c r="CA77" i="22"/>
  <c r="CB77" i="22"/>
  <c r="CC77" i="22"/>
  <c r="CD77" i="22"/>
  <c r="CE77" i="22"/>
  <c r="CF77" i="22"/>
  <c r="CG77" i="22"/>
  <c r="CH77" i="22"/>
  <c r="CI77" i="22"/>
  <c r="CJ77" i="22"/>
  <c r="CK77" i="22"/>
  <c r="CL77" i="22"/>
  <c r="CM77" i="22"/>
  <c r="CN77" i="22"/>
  <c r="CO77" i="22"/>
  <c r="CP77" i="22"/>
  <c r="CQ77" i="22"/>
  <c r="CR77" i="22"/>
  <c r="CU77" i="22"/>
  <c r="DC77" i="22"/>
  <c r="CV77" i="22"/>
  <c r="DD77" i="22"/>
  <c r="CW77" i="22"/>
  <c r="DE77" i="22"/>
  <c r="CX77" i="22"/>
  <c r="DF77" i="22"/>
  <c r="CY77" i="22"/>
  <c r="DG77" i="22"/>
  <c r="CZ77" i="22"/>
  <c r="DH77" i="22"/>
  <c r="DI77" i="22"/>
  <c r="BP78" i="22"/>
  <c r="BQ78" i="22"/>
  <c r="BR78" i="22"/>
  <c r="BS78" i="22"/>
  <c r="BT78" i="22"/>
  <c r="BU78" i="22"/>
  <c r="BV78" i="22"/>
  <c r="BX78" i="22"/>
  <c r="BY78" i="22"/>
  <c r="BZ78" i="22"/>
  <c r="CA78" i="22"/>
  <c r="CB78" i="22"/>
  <c r="CC78" i="22"/>
  <c r="CD78" i="22"/>
  <c r="CE78" i="22"/>
  <c r="CF78" i="22"/>
  <c r="CG78" i="22"/>
  <c r="CH78" i="22"/>
  <c r="CI78" i="22"/>
  <c r="CJ78" i="22"/>
  <c r="CK78" i="22"/>
  <c r="CL78" i="22"/>
  <c r="CM78" i="22"/>
  <c r="CN78" i="22"/>
  <c r="CO78" i="22"/>
  <c r="CP78" i="22"/>
  <c r="CQ78" i="22"/>
  <c r="CR78" i="22"/>
  <c r="CU78" i="22"/>
  <c r="DC78" i="22"/>
  <c r="CV78" i="22"/>
  <c r="DD78" i="22"/>
  <c r="CW78" i="22"/>
  <c r="DE78" i="22"/>
  <c r="CX78" i="22"/>
  <c r="DF78" i="22"/>
  <c r="CY78" i="22"/>
  <c r="DG78" i="22"/>
  <c r="CZ78" i="22"/>
  <c r="DH78" i="22"/>
  <c r="DI78" i="22"/>
  <c r="BP79" i="22"/>
  <c r="BQ79" i="22"/>
  <c r="BR79" i="22"/>
  <c r="BS79" i="22"/>
  <c r="BT79" i="22"/>
  <c r="BU79" i="22"/>
  <c r="BV79" i="22"/>
  <c r="BX79" i="22"/>
  <c r="BY79" i="22"/>
  <c r="BZ79" i="22"/>
  <c r="CA79" i="22"/>
  <c r="CB79" i="22"/>
  <c r="CC79" i="22"/>
  <c r="CD79" i="22"/>
  <c r="CE79" i="22"/>
  <c r="CF79" i="22"/>
  <c r="CG79" i="22"/>
  <c r="CH79" i="22"/>
  <c r="CI79" i="22"/>
  <c r="CJ79" i="22"/>
  <c r="CK79" i="22"/>
  <c r="CL79" i="22"/>
  <c r="CM79" i="22"/>
  <c r="CN79" i="22"/>
  <c r="CO79" i="22"/>
  <c r="CP79" i="22"/>
  <c r="CQ79" i="22"/>
  <c r="CR79" i="22"/>
  <c r="CU79" i="22"/>
  <c r="DC79" i="22"/>
  <c r="CV79" i="22"/>
  <c r="DD79" i="22"/>
  <c r="CW79" i="22"/>
  <c r="DE79" i="22"/>
  <c r="CX79" i="22"/>
  <c r="DF79" i="22"/>
  <c r="CY79" i="22"/>
  <c r="DG79" i="22"/>
  <c r="CZ79" i="22"/>
  <c r="DH79" i="22"/>
  <c r="DI79" i="22"/>
  <c r="BP80" i="22"/>
  <c r="BQ80" i="22"/>
  <c r="BR80" i="22"/>
  <c r="BS80" i="22"/>
  <c r="BT80" i="22"/>
  <c r="BU80" i="22"/>
  <c r="BV80" i="22"/>
  <c r="BX80" i="22"/>
  <c r="BY80" i="22"/>
  <c r="BZ80" i="22"/>
  <c r="CA80" i="22"/>
  <c r="CB80" i="22"/>
  <c r="CC80" i="22"/>
  <c r="CD80" i="22"/>
  <c r="CE80" i="22"/>
  <c r="CF80" i="22"/>
  <c r="CG80" i="22"/>
  <c r="CH80" i="22"/>
  <c r="CI80" i="22"/>
  <c r="CJ80" i="22"/>
  <c r="CK80" i="22"/>
  <c r="CL80" i="22"/>
  <c r="CM80" i="22"/>
  <c r="CN80" i="22"/>
  <c r="CO80" i="22"/>
  <c r="CP80" i="22"/>
  <c r="CQ80" i="22"/>
  <c r="CR80" i="22"/>
  <c r="CU80" i="22"/>
  <c r="DC80" i="22"/>
  <c r="CV80" i="22"/>
  <c r="DD80" i="22"/>
  <c r="CW80" i="22"/>
  <c r="DE80" i="22"/>
  <c r="CX80" i="22"/>
  <c r="DF80" i="22"/>
  <c r="CY80" i="22"/>
  <c r="DG80" i="22"/>
  <c r="CZ80" i="22"/>
  <c r="DH80" i="22"/>
  <c r="DI80" i="22"/>
  <c r="BP81" i="22"/>
  <c r="BQ81" i="22"/>
  <c r="BR81" i="22"/>
  <c r="BS81" i="22"/>
  <c r="BT81" i="22"/>
  <c r="BU81" i="22"/>
  <c r="BV81" i="22"/>
  <c r="BX81" i="22"/>
  <c r="BY81" i="22"/>
  <c r="BZ81" i="22"/>
  <c r="CA81" i="22"/>
  <c r="CB81" i="22"/>
  <c r="CC81" i="22"/>
  <c r="CD81" i="22"/>
  <c r="CE81" i="22"/>
  <c r="CF81" i="22"/>
  <c r="CG81" i="22"/>
  <c r="CH81" i="22"/>
  <c r="CI81" i="22"/>
  <c r="CJ81" i="22"/>
  <c r="CK81" i="22"/>
  <c r="CL81" i="22"/>
  <c r="CM81" i="22"/>
  <c r="CN81" i="22"/>
  <c r="CO81" i="22"/>
  <c r="CP81" i="22"/>
  <c r="CQ81" i="22"/>
  <c r="CR81" i="22"/>
  <c r="CU81" i="22"/>
  <c r="DC81" i="22"/>
  <c r="CV81" i="22"/>
  <c r="DD81" i="22"/>
  <c r="CW81" i="22"/>
  <c r="DE81" i="22"/>
  <c r="CX81" i="22"/>
  <c r="DF81" i="22"/>
  <c r="CY81" i="22"/>
  <c r="DG81" i="22"/>
  <c r="CZ81" i="22"/>
  <c r="DH81" i="22"/>
  <c r="DI81" i="22"/>
  <c r="BP82" i="22"/>
  <c r="BQ82" i="22"/>
  <c r="BR82" i="22"/>
  <c r="BS82" i="22"/>
  <c r="BT82" i="22"/>
  <c r="BU82" i="22"/>
  <c r="BV82" i="22"/>
  <c r="BX82" i="22"/>
  <c r="BY82" i="22"/>
  <c r="BZ82" i="22"/>
  <c r="CA82" i="22"/>
  <c r="CB82" i="22"/>
  <c r="CC82" i="22"/>
  <c r="CD82" i="22"/>
  <c r="CE82" i="22"/>
  <c r="CF82" i="22"/>
  <c r="CG82" i="22"/>
  <c r="CH82" i="22"/>
  <c r="CI82" i="22"/>
  <c r="CJ82" i="22"/>
  <c r="CK82" i="22"/>
  <c r="CL82" i="22"/>
  <c r="CM82" i="22"/>
  <c r="CN82" i="22"/>
  <c r="CO82" i="22"/>
  <c r="CP82" i="22"/>
  <c r="CQ82" i="22"/>
  <c r="CR82" i="22"/>
  <c r="CU82" i="22"/>
  <c r="DC82" i="22"/>
  <c r="CV82" i="22"/>
  <c r="DD82" i="22"/>
  <c r="CW82" i="22"/>
  <c r="DE82" i="22"/>
  <c r="CX82" i="22"/>
  <c r="DF82" i="22"/>
  <c r="CY82" i="22"/>
  <c r="DG82" i="22"/>
  <c r="CZ82" i="22"/>
  <c r="DH82" i="22"/>
  <c r="DI82" i="22"/>
  <c r="BP83" i="22"/>
  <c r="BQ83" i="22"/>
  <c r="BR83" i="22"/>
  <c r="BS83" i="22"/>
  <c r="BT83" i="22"/>
  <c r="BU83" i="22"/>
  <c r="BV83" i="22"/>
  <c r="BX83" i="22"/>
  <c r="BY83" i="22"/>
  <c r="BZ83" i="22"/>
  <c r="CA83" i="22"/>
  <c r="CB83" i="22"/>
  <c r="CC83" i="22"/>
  <c r="CD83" i="22"/>
  <c r="CE83" i="22"/>
  <c r="CF83" i="22"/>
  <c r="CG83" i="22"/>
  <c r="CH83" i="22"/>
  <c r="CI83" i="22"/>
  <c r="CJ83" i="22"/>
  <c r="CK83" i="22"/>
  <c r="CL83" i="22"/>
  <c r="CM83" i="22"/>
  <c r="CN83" i="22"/>
  <c r="CO83" i="22"/>
  <c r="CP83" i="22"/>
  <c r="CQ83" i="22"/>
  <c r="CR83" i="22"/>
  <c r="CU83" i="22"/>
  <c r="DC83" i="22"/>
  <c r="CV83" i="22"/>
  <c r="DD83" i="22"/>
  <c r="CW83" i="22"/>
  <c r="DE83" i="22"/>
  <c r="CX83" i="22"/>
  <c r="DF83" i="22"/>
  <c r="CY83" i="22"/>
  <c r="DG83" i="22"/>
  <c r="CZ83" i="22"/>
  <c r="DH83" i="22"/>
  <c r="DI83" i="22"/>
  <c r="BP84" i="22"/>
  <c r="BQ84" i="22"/>
  <c r="BR84" i="22"/>
  <c r="BS84" i="22"/>
  <c r="BT84" i="22"/>
  <c r="BU84" i="22"/>
  <c r="BV84" i="22"/>
  <c r="BX84" i="22"/>
  <c r="BY84" i="22"/>
  <c r="BZ84" i="22"/>
  <c r="CA84" i="22"/>
  <c r="CB84" i="22"/>
  <c r="CC84" i="22"/>
  <c r="CD84" i="22"/>
  <c r="CE84" i="22"/>
  <c r="CF84" i="22"/>
  <c r="CG84" i="22"/>
  <c r="CH84" i="22"/>
  <c r="CI84" i="22"/>
  <c r="CJ84" i="22"/>
  <c r="CK84" i="22"/>
  <c r="CL84" i="22"/>
  <c r="CM84" i="22"/>
  <c r="CN84" i="22"/>
  <c r="CO84" i="22"/>
  <c r="CP84" i="22"/>
  <c r="CQ84" i="22"/>
  <c r="CR84" i="22"/>
  <c r="CU84" i="22"/>
  <c r="DC84" i="22"/>
  <c r="CV84" i="22"/>
  <c r="DD84" i="22"/>
  <c r="CW84" i="22"/>
  <c r="DE84" i="22"/>
  <c r="CX84" i="22"/>
  <c r="DF84" i="22"/>
  <c r="CY84" i="22"/>
  <c r="DG84" i="22"/>
  <c r="CZ84" i="22"/>
  <c r="DH84" i="22"/>
  <c r="DI84" i="22"/>
  <c r="BP85" i="22"/>
  <c r="BQ85" i="22"/>
  <c r="BR85" i="22"/>
  <c r="BS85" i="22"/>
  <c r="BT85" i="22"/>
  <c r="BU85" i="22"/>
  <c r="BV85" i="22"/>
  <c r="BX85" i="22"/>
  <c r="BY85" i="22"/>
  <c r="BZ85" i="22"/>
  <c r="CA85" i="22"/>
  <c r="CB85" i="22"/>
  <c r="CC85" i="22"/>
  <c r="CD85" i="22"/>
  <c r="CE85" i="22"/>
  <c r="CF85" i="22"/>
  <c r="CG85" i="22"/>
  <c r="CH85" i="22"/>
  <c r="CI85" i="22"/>
  <c r="CJ85" i="22"/>
  <c r="CK85" i="22"/>
  <c r="CL85" i="22"/>
  <c r="CM85" i="22"/>
  <c r="CN85" i="22"/>
  <c r="CO85" i="22"/>
  <c r="CP85" i="22"/>
  <c r="CQ85" i="22"/>
  <c r="CR85" i="22"/>
  <c r="CU85" i="22"/>
  <c r="DC85" i="22"/>
  <c r="CV85" i="22"/>
  <c r="DD85" i="22"/>
  <c r="CW85" i="22"/>
  <c r="DE85" i="22"/>
  <c r="CX85" i="22"/>
  <c r="DF85" i="22"/>
  <c r="CY85" i="22"/>
  <c r="DG85" i="22"/>
  <c r="CZ85" i="22"/>
  <c r="DH85" i="22"/>
  <c r="DI85" i="22"/>
  <c r="BP86" i="22"/>
  <c r="BQ86" i="22"/>
  <c r="BR86" i="22"/>
  <c r="BS86" i="22"/>
  <c r="BT86" i="22"/>
  <c r="BU86" i="22"/>
  <c r="BV86" i="22"/>
  <c r="BX86" i="22"/>
  <c r="BY86" i="22"/>
  <c r="BZ86" i="22"/>
  <c r="CA86" i="22"/>
  <c r="CB86" i="22"/>
  <c r="CC86" i="22"/>
  <c r="CD86" i="22"/>
  <c r="CE86" i="22"/>
  <c r="CF86" i="22"/>
  <c r="CG86" i="22"/>
  <c r="CH86" i="22"/>
  <c r="CI86" i="22"/>
  <c r="CJ86" i="22"/>
  <c r="CK86" i="22"/>
  <c r="CL86" i="22"/>
  <c r="CM86" i="22"/>
  <c r="CN86" i="22"/>
  <c r="CO86" i="22"/>
  <c r="CP86" i="22"/>
  <c r="CQ86" i="22"/>
  <c r="CR86" i="22"/>
  <c r="CU86" i="22"/>
  <c r="DC86" i="22"/>
  <c r="CV86" i="22"/>
  <c r="DD86" i="22"/>
  <c r="CW86" i="22"/>
  <c r="DE86" i="22"/>
  <c r="CX86" i="22"/>
  <c r="DF86" i="22"/>
  <c r="CY86" i="22"/>
  <c r="DG86" i="22"/>
  <c r="CZ86" i="22"/>
  <c r="DH86" i="22"/>
  <c r="DI86" i="22"/>
  <c r="BP87" i="22"/>
  <c r="BQ87" i="22"/>
  <c r="BR87" i="22"/>
  <c r="BS87" i="22"/>
  <c r="BT87" i="22"/>
  <c r="BU87" i="22"/>
  <c r="BV87" i="22"/>
  <c r="BX87" i="22"/>
  <c r="BY87" i="22"/>
  <c r="BZ87" i="22"/>
  <c r="CA87" i="22"/>
  <c r="CB87" i="22"/>
  <c r="CC87" i="22"/>
  <c r="CD87" i="22"/>
  <c r="CE87" i="22"/>
  <c r="CF87" i="22"/>
  <c r="CG87" i="22"/>
  <c r="CH87" i="22"/>
  <c r="CI87" i="22"/>
  <c r="CJ87" i="22"/>
  <c r="CK87" i="22"/>
  <c r="CL87" i="22"/>
  <c r="CM87" i="22"/>
  <c r="CN87" i="22"/>
  <c r="CO87" i="22"/>
  <c r="CP87" i="22"/>
  <c r="CQ87" i="22"/>
  <c r="CR87" i="22"/>
  <c r="CU87" i="22"/>
  <c r="DC87" i="22"/>
  <c r="CV87" i="22"/>
  <c r="DD87" i="22"/>
  <c r="CW87" i="22"/>
  <c r="DE87" i="22"/>
  <c r="CX87" i="22"/>
  <c r="DF87" i="22"/>
  <c r="CY87" i="22"/>
  <c r="DG87" i="22"/>
  <c r="CZ87" i="22"/>
  <c r="DH87" i="22"/>
  <c r="DI87" i="22"/>
  <c r="BP88" i="22"/>
  <c r="BQ88" i="22"/>
  <c r="BR88" i="22"/>
  <c r="BS88" i="22"/>
  <c r="BT88" i="22"/>
  <c r="BU88" i="22"/>
  <c r="BV88" i="22"/>
  <c r="BX88" i="22"/>
  <c r="BY88" i="22"/>
  <c r="BZ88" i="22"/>
  <c r="CA88" i="22"/>
  <c r="CB88" i="22"/>
  <c r="CC88" i="22"/>
  <c r="CD88" i="22"/>
  <c r="CE88" i="22"/>
  <c r="CF88" i="22"/>
  <c r="CG88" i="22"/>
  <c r="CH88" i="22"/>
  <c r="CI88" i="22"/>
  <c r="CJ88" i="22"/>
  <c r="CK88" i="22"/>
  <c r="CL88" i="22"/>
  <c r="CM88" i="22"/>
  <c r="CN88" i="22"/>
  <c r="CO88" i="22"/>
  <c r="CP88" i="22"/>
  <c r="CQ88" i="22"/>
  <c r="CR88" i="22"/>
  <c r="CU88" i="22"/>
  <c r="DC88" i="22"/>
  <c r="CV88" i="22"/>
  <c r="DD88" i="22"/>
  <c r="CW88" i="22"/>
  <c r="DE88" i="22"/>
  <c r="CX88" i="22"/>
  <c r="DF88" i="22"/>
  <c r="CY88" i="22"/>
  <c r="DG88" i="22"/>
  <c r="CZ88" i="22"/>
  <c r="DH88" i="22"/>
  <c r="DI88" i="22"/>
  <c r="BP89" i="22"/>
  <c r="BQ89" i="22"/>
  <c r="BR89" i="22"/>
  <c r="BS89" i="22"/>
  <c r="BT89" i="22"/>
  <c r="BU89" i="22"/>
  <c r="BV89" i="22"/>
  <c r="BX89" i="22"/>
  <c r="BY89" i="22"/>
  <c r="BZ89" i="22"/>
  <c r="CA89" i="22"/>
  <c r="CB89" i="22"/>
  <c r="CC89" i="22"/>
  <c r="CD89" i="22"/>
  <c r="CE89" i="22"/>
  <c r="CF89" i="22"/>
  <c r="CG89" i="22"/>
  <c r="CH89" i="22"/>
  <c r="CI89" i="22"/>
  <c r="CJ89" i="22"/>
  <c r="CK89" i="22"/>
  <c r="CL89" i="22"/>
  <c r="CM89" i="22"/>
  <c r="CN89" i="22"/>
  <c r="CO89" i="22"/>
  <c r="CP89" i="22"/>
  <c r="CQ89" i="22"/>
  <c r="CR89" i="22"/>
  <c r="CU89" i="22"/>
  <c r="DC89" i="22"/>
  <c r="CV89" i="22"/>
  <c r="DD89" i="22"/>
  <c r="CW89" i="22"/>
  <c r="DE89" i="22"/>
  <c r="CX89" i="22"/>
  <c r="DF89" i="22"/>
  <c r="CY89" i="22"/>
  <c r="DG89" i="22"/>
  <c r="CZ89" i="22"/>
  <c r="DH89" i="22"/>
  <c r="DI89" i="22"/>
  <c r="BP90" i="22"/>
  <c r="BQ90" i="22"/>
  <c r="BR90" i="22"/>
  <c r="BS90" i="22"/>
  <c r="BT90" i="22"/>
  <c r="BU90" i="22"/>
  <c r="BV90" i="22"/>
  <c r="BX90" i="22"/>
  <c r="BY90" i="22"/>
  <c r="BZ90" i="22"/>
  <c r="CA90" i="22"/>
  <c r="CB90" i="22"/>
  <c r="CC90" i="22"/>
  <c r="CD90" i="22"/>
  <c r="CE90" i="22"/>
  <c r="CF90" i="22"/>
  <c r="CG90" i="22"/>
  <c r="CH90" i="22"/>
  <c r="CI90" i="22"/>
  <c r="CJ90" i="22"/>
  <c r="CK90" i="22"/>
  <c r="CL90" i="22"/>
  <c r="CM90" i="22"/>
  <c r="CN90" i="22"/>
  <c r="CO90" i="22"/>
  <c r="CP90" i="22"/>
  <c r="CQ90" i="22"/>
  <c r="CR90" i="22"/>
  <c r="CU90" i="22"/>
  <c r="DC90" i="22"/>
  <c r="CV90" i="22"/>
  <c r="DD90" i="22"/>
  <c r="CW90" i="22"/>
  <c r="DE90" i="22"/>
  <c r="CX90" i="22"/>
  <c r="DF90" i="22"/>
  <c r="CY90" i="22"/>
  <c r="DG90" i="22"/>
  <c r="CZ90" i="22"/>
  <c r="DH90" i="22"/>
  <c r="DI90" i="22"/>
  <c r="BP91" i="22"/>
  <c r="BQ91" i="22"/>
  <c r="BR91" i="22"/>
  <c r="BS91" i="22"/>
  <c r="BT91" i="22"/>
  <c r="BU91" i="22"/>
  <c r="BV91" i="22"/>
  <c r="BX91" i="22"/>
  <c r="BY91" i="22"/>
  <c r="BZ91" i="22"/>
  <c r="CA91" i="22"/>
  <c r="CB91" i="22"/>
  <c r="CC91" i="22"/>
  <c r="CD91" i="22"/>
  <c r="CE91" i="22"/>
  <c r="CF91" i="22"/>
  <c r="CG91" i="22"/>
  <c r="CH91" i="22"/>
  <c r="CI91" i="22"/>
  <c r="CJ91" i="22"/>
  <c r="CK91" i="22"/>
  <c r="CL91" i="22"/>
  <c r="CM91" i="22"/>
  <c r="CN91" i="22"/>
  <c r="CO91" i="22"/>
  <c r="CP91" i="22"/>
  <c r="CQ91" i="22"/>
  <c r="CR91" i="22"/>
  <c r="CU91" i="22"/>
  <c r="DC91" i="22"/>
  <c r="CV91" i="22"/>
  <c r="DD91" i="22"/>
  <c r="CW91" i="22"/>
  <c r="DE91" i="22"/>
  <c r="CX91" i="22"/>
  <c r="DF91" i="22"/>
  <c r="CY91" i="22"/>
  <c r="DG91" i="22"/>
  <c r="CZ91" i="22"/>
  <c r="DH91" i="22"/>
  <c r="DI91" i="22"/>
  <c r="BP92" i="22"/>
  <c r="BQ92" i="22"/>
  <c r="BR92" i="22"/>
  <c r="BS92" i="22"/>
  <c r="BT92" i="22"/>
  <c r="BU92" i="22"/>
  <c r="BV92" i="22"/>
  <c r="BX92" i="22"/>
  <c r="BY92" i="22"/>
  <c r="BZ92" i="22"/>
  <c r="CA92" i="22"/>
  <c r="CB92" i="22"/>
  <c r="CC92" i="22"/>
  <c r="CD92" i="22"/>
  <c r="CE92" i="22"/>
  <c r="CF92" i="22"/>
  <c r="CG92" i="22"/>
  <c r="CH92" i="22"/>
  <c r="CI92" i="22"/>
  <c r="CJ92" i="22"/>
  <c r="CK92" i="22"/>
  <c r="CL92" i="22"/>
  <c r="CM92" i="22"/>
  <c r="CN92" i="22"/>
  <c r="CO92" i="22"/>
  <c r="CP92" i="22"/>
  <c r="CQ92" i="22"/>
  <c r="CR92" i="22"/>
  <c r="CU92" i="22"/>
  <c r="DC92" i="22"/>
  <c r="CV92" i="22"/>
  <c r="DD92" i="22"/>
  <c r="CW92" i="22"/>
  <c r="DE92" i="22"/>
  <c r="CX92" i="22"/>
  <c r="DF92" i="22"/>
  <c r="CY92" i="22"/>
  <c r="DG92" i="22"/>
  <c r="CZ92" i="22"/>
  <c r="DH92" i="22"/>
  <c r="DI92" i="22"/>
  <c r="BP93" i="22"/>
  <c r="BQ93" i="22"/>
  <c r="BR93" i="22"/>
  <c r="BS93" i="22"/>
  <c r="BT93" i="22"/>
  <c r="BU93" i="22"/>
  <c r="BV93" i="22"/>
  <c r="BX93" i="22"/>
  <c r="BY93" i="22"/>
  <c r="BZ93" i="22"/>
  <c r="CA93" i="22"/>
  <c r="CB93" i="22"/>
  <c r="CC93" i="22"/>
  <c r="CD93" i="22"/>
  <c r="CE93" i="22"/>
  <c r="CF93" i="22"/>
  <c r="CG93" i="22"/>
  <c r="CH93" i="22"/>
  <c r="CI93" i="22"/>
  <c r="CJ93" i="22"/>
  <c r="CK93" i="22"/>
  <c r="CL93" i="22"/>
  <c r="CM93" i="22"/>
  <c r="CN93" i="22"/>
  <c r="CO93" i="22"/>
  <c r="CP93" i="22"/>
  <c r="CQ93" i="22"/>
  <c r="CR93" i="22"/>
  <c r="CU93" i="22"/>
  <c r="DC93" i="22"/>
  <c r="CV93" i="22"/>
  <c r="DD93" i="22"/>
  <c r="CW93" i="22"/>
  <c r="DE93" i="22"/>
  <c r="CX93" i="22"/>
  <c r="DF93" i="22"/>
  <c r="CY93" i="22"/>
  <c r="DG93" i="22"/>
  <c r="CZ93" i="22"/>
  <c r="DH93" i="22"/>
  <c r="DI93" i="22"/>
  <c r="BP94" i="22"/>
  <c r="BQ94" i="22"/>
  <c r="BR94" i="22"/>
  <c r="BS94" i="22"/>
  <c r="BT94" i="22"/>
  <c r="BU94" i="22"/>
  <c r="BV94" i="22"/>
  <c r="BX94" i="22"/>
  <c r="BY94" i="22"/>
  <c r="BZ94" i="22"/>
  <c r="CA94" i="22"/>
  <c r="CB94" i="22"/>
  <c r="CC94" i="22"/>
  <c r="CD94" i="22"/>
  <c r="CE94" i="22"/>
  <c r="CF94" i="22"/>
  <c r="CG94" i="22"/>
  <c r="CH94" i="22"/>
  <c r="CI94" i="22"/>
  <c r="CJ94" i="22"/>
  <c r="CK94" i="22"/>
  <c r="CL94" i="22"/>
  <c r="CM94" i="22"/>
  <c r="CN94" i="22"/>
  <c r="CO94" i="22"/>
  <c r="CP94" i="22"/>
  <c r="CQ94" i="22"/>
  <c r="CR94" i="22"/>
  <c r="CU94" i="22"/>
  <c r="DC94" i="22"/>
  <c r="CV94" i="22"/>
  <c r="DD94" i="22"/>
  <c r="CW94" i="22"/>
  <c r="DE94" i="22"/>
  <c r="CX94" i="22"/>
  <c r="DF94" i="22"/>
  <c r="CY94" i="22"/>
  <c r="DG94" i="22"/>
  <c r="CZ94" i="22"/>
  <c r="DH94" i="22"/>
  <c r="DI94" i="22"/>
  <c r="BP95" i="22"/>
  <c r="BQ95" i="22"/>
  <c r="BR95" i="22"/>
  <c r="BS95" i="22"/>
  <c r="BT95" i="22"/>
  <c r="BU95" i="22"/>
  <c r="BV95" i="22"/>
  <c r="BX95" i="22"/>
  <c r="BY95" i="22"/>
  <c r="BZ95" i="22"/>
  <c r="CA95" i="22"/>
  <c r="CB95" i="22"/>
  <c r="CC95" i="22"/>
  <c r="CD95" i="22"/>
  <c r="CE95" i="22"/>
  <c r="CF95" i="22"/>
  <c r="CG95" i="22"/>
  <c r="CH95" i="22"/>
  <c r="CI95" i="22"/>
  <c r="CJ95" i="22"/>
  <c r="CK95" i="22"/>
  <c r="CL95" i="22"/>
  <c r="CM95" i="22"/>
  <c r="CN95" i="22"/>
  <c r="CO95" i="22"/>
  <c r="CP95" i="22"/>
  <c r="CQ95" i="22"/>
  <c r="CR95" i="22"/>
  <c r="CU95" i="22"/>
  <c r="DC95" i="22"/>
  <c r="CV95" i="22"/>
  <c r="DD95" i="22"/>
  <c r="CW95" i="22"/>
  <c r="DE95" i="22"/>
  <c r="CX95" i="22"/>
  <c r="DF95" i="22"/>
  <c r="CY95" i="22"/>
  <c r="DG95" i="22"/>
  <c r="CZ95" i="22"/>
  <c r="DH95" i="22"/>
  <c r="DI95" i="22"/>
  <c r="BP96" i="22"/>
  <c r="BQ96" i="22"/>
  <c r="BR96" i="22"/>
  <c r="BS96" i="22"/>
  <c r="BT96" i="22"/>
  <c r="BU96" i="22"/>
  <c r="BV96" i="22"/>
  <c r="BX96" i="22"/>
  <c r="BY96" i="22"/>
  <c r="BZ96" i="22"/>
  <c r="CA96" i="22"/>
  <c r="CB96" i="22"/>
  <c r="CC96" i="22"/>
  <c r="CD96" i="22"/>
  <c r="CE96" i="22"/>
  <c r="CF96" i="22"/>
  <c r="CG96" i="22"/>
  <c r="CH96" i="22"/>
  <c r="CI96" i="22"/>
  <c r="CJ96" i="22"/>
  <c r="CK96" i="22"/>
  <c r="CL96" i="22"/>
  <c r="CM96" i="22"/>
  <c r="CN96" i="22"/>
  <c r="CO96" i="22"/>
  <c r="CP96" i="22"/>
  <c r="CQ96" i="22"/>
  <c r="CR96" i="22"/>
  <c r="CU96" i="22"/>
  <c r="DC96" i="22"/>
  <c r="CV96" i="22"/>
  <c r="DD96" i="22"/>
  <c r="CW96" i="22"/>
  <c r="DE96" i="22"/>
  <c r="CX96" i="22"/>
  <c r="DF96" i="22"/>
  <c r="CY96" i="22"/>
  <c r="DG96" i="22"/>
  <c r="CZ96" i="22"/>
  <c r="DH96" i="22"/>
  <c r="DI96" i="22"/>
  <c r="BP97" i="22"/>
  <c r="BQ97" i="22"/>
  <c r="BR97" i="22"/>
  <c r="BS97" i="22"/>
  <c r="BT97" i="22"/>
  <c r="BU97" i="22"/>
  <c r="BV97" i="22"/>
  <c r="BX97" i="22"/>
  <c r="BY97" i="22"/>
  <c r="BZ97" i="22"/>
  <c r="CA97" i="22"/>
  <c r="CB97" i="22"/>
  <c r="CC97" i="22"/>
  <c r="CD97" i="22"/>
  <c r="CE97" i="22"/>
  <c r="CF97" i="22"/>
  <c r="CG97" i="22"/>
  <c r="CH97" i="22"/>
  <c r="CI97" i="22"/>
  <c r="CJ97" i="22"/>
  <c r="CK97" i="22"/>
  <c r="CL97" i="22"/>
  <c r="CM97" i="22"/>
  <c r="CN97" i="22"/>
  <c r="CO97" i="22"/>
  <c r="CP97" i="22"/>
  <c r="CQ97" i="22"/>
  <c r="CR97" i="22"/>
  <c r="CU97" i="22"/>
  <c r="DC97" i="22"/>
  <c r="CV97" i="22"/>
  <c r="DD97" i="22"/>
  <c r="CW97" i="22"/>
  <c r="DE97" i="22"/>
  <c r="CX97" i="22"/>
  <c r="DF97" i="22"/>
  <c r="CY97" i="22"/>
  <c r="DG97" i="22"/>
  <c r="CZ97" i="22"/>
  <c r="DH97" i="22"/>
  <c r="DI97" i="22"/>
  <c r="BP98" i="22"/>
  <c r="BQ98" i="22"/>
  <c r="BR98" i="22"/>
  <c r="BS98" i="22"/>
  <c r="BT98" i="22"/>
  <c r="BU98" i="22"/>
  <c r="BV98" i="22"/>
  <c r="BX98" i="22"/>
  <c r="BY98" i="22"/>
  <c r="BZ98" i="22"/>
  <c r="CA98" i="22"/>
  <c r="CB98" i="22"/>
  <c r="CC98" i="22"/>
  <c r="CD98" i="22"/>
  <c r="CE98" i="22"/>
  <c r="CF98" i="22"/>
  <c r="CG98" i="22"/>
  <c r="CH98" i="22"/>
  <c r="CI98" i="22"/>
  <c r="CJ98" i="22"/>
  <c r="CK98" i="22"/>
  <c r="CL98" i="22"/>
  <c r="CM98" i="22"/>
  <c r="CN98" i="22"/>
  <c r="CO98" i="22"/>
  <c r="CP98" i="22"/>
  <c r="CQ98" i="22"/>
  <c r="CR98" i="22"/>
  <c r="CU98" i="22"/>
  <c r="DC98" i="22"/>
  <c r="CV98" i="22"/>
  <c r="DD98" i="22"/>
  <c r="CW98" i="22"/>
  <c r="DE98" i="22"/>
  <c r="CX98" i="22"/>
  <c r="DF98" i="22"/>
  <c r="CY98" i="22"/>
  <c r="DG98" i="22"/>
  <c r="CZ98" i="22"/>
  <c r="DH98" i="22"/>
  <c r="DI98" i="22"/>
  <c r="BP99" i="22"/>
  <c r="BQ99" i="22"/>
  <c r="BR99" i="22"/>
  <c r="BS99" i="22"/>
  <c r="BT99" i="22"/>
  <c r="BU99" i="22"/>
  <c r="BV99" i="22"/>
  <c r="BX99" i="22"/>
  <c r="BY99" i="22"/>
  <c r="BZ99" i="22"/>
  <c r="CA99" i="22"/>
  <c r="CB99" i="22"/>
  <c r="CC99" i="22"/>
  <c r="CD99" i="22"/>
  <c r="CE99" i="22"/>
  <c r="CF99" i="22"/>
  <c r="CG99" i="22"/>
  <c r="CH99" i="22"/>
  <c r="CI99" i="22"/>
  <c r="CJ99" i="22"/>
  <c r="CK99" i="22"/>
  <c r="CL99" i="22"/>
  <c r="CM99" i="22"/>
  <c r="CN99" i="22"/>
  <c r="CO99" i="22"/>
  <c r="CP99" i="22"/>
  <c r="CQ99" i="22"/>
  <c r="CR99" i="22"/>
  <c r="CU99" i="22"/>
  <c r="DC99" i="22"/>
  <c r="CV99" i="22"/>
  <c r="DD99" i="22"/>
  <c r="CW99" i="22"/>
  <c r="DE99" i="22"/>
  <c r="CX99" i="22"/>
  <c r="DF99" i="22"/>
  <c r="CY99" i="22"/>
  <c r="DG99" i="22"/>
  <c r="CZ99" i="22"/>
  <c r="DH99" i="22"/>
  <c r="DI99" i="22"/>
  <c r="BP100" i="22"/>
  <c r="BQ100" i="22"/>
  <c r="BR100" i="22"/>
  <c r="BS100" i="22"/>
  <c r="BT100" i="22"/>
  <c r="BU100" i="22"/>
  <c r="BV100" i="22"/>
  <c r="BX100" i="22"/>
  <c r="BY100" i="22"/>
  <c r="BZ100" i="22"/>
  <c r="CA100" i="22"/>
  <c r="CB100" i="22"/>
  <c r="CC100" i="22"/>
  <c r="CD100" i="22"/>
  <c r="CE100" i="22"/>
  <c r="CF100" i="22"/>
  <c r="CG100" i="22"/>
  <c r="CH100" i="22"/>
  <c r="CI100" i="22"/>
  <c r="CJ100" i="22"/>
  <c r="CK100" i="22"/>
  <c r="CL100" i="22"/>
  <c r="CM100" i="22"/>
  <c r="CN100" i="22"/>
  <c r="CO100" i="22"/>
  <c r="CP100" i="22"/>
  <c r="CQ100" i="22"/>
  <c r="CR100" i="22"/>
  <c r="CU100" i="22"/>
  <c r="DC100" i="22"/>
  <c r="CV100" i="22"/>
  <c r="DD100" i="22"/>
  <c r="CW100" i="22"/>
  <c r="DE100" i="22"/>
  <c r="CX100" i="22"/>
  <c r="DF100" i="22"/>
  <c r="CY100" i="22"/>
  <c r="DG100" i="22"/>
  <c r="CZ100" i="22"/>
  <c r="DH100" i="22"/>
  <c r="DI100" i="22"/>
  <c r="BP101" i="22"/>
  <c r="BQ101" i="22"/>
  <c r="BR101" i="22"/>
  <c r="BS101" i="22"/>
  <c r="BT101" i="22"/>
  <c r="BU101" i="22"/>
  <c r="BV101" i="22"/>
  <c r="BX101" i="22"/>
  <c r="BY101" i="22"/>
  <c r="BZ101" i="22"/>
  <c r="CA101" i="22"/>
  <c r="CB101" i="22"/>
  <c r="CC101" i="22"/>
  <c r="CD101" i="22"/>
  <c r="CE101" i="22"/>
  <c r="CF101" i="22"/>
  <c r="CG101" i="22"/>
  <c r="CH101" i="22"/>
  <c r="CI101" i="22"/>
  <c r="CJ101" i="22"/>
  <c r="CK101" i="22"/>
  <c r="CL101" i="22"/>
  <c r="CM101" i="22"/>
  <c r="CN101" i="22"/>
  <c r="CO101" i="22"/>
  <c r="CP101" i="22"/>
  <c r="CQ101" i="22"/>
  <c r="CR101" i="22"/>
  <c r="CU101" i="22"/>
  <c r="DC101" i="22"/>
  <c r="CV101" i="22"/>
  <c r="DD101" i="22"/>
  <c r="CW101" i="22"/>
  <c r="DE101" i="22"/>
  <c r="CX101" i="22"/>
  <c r="DF101" i="22"/>
  <c r="CY101" i="22"/>
  <c r="DG101" i="22"/>
  <c r="CZ101" i="22"/>
  <c r="DH101" i="22"/>
  <c r="DI101" i="22"/>
  <c r="BP102" i="22"/>
  <c r="BQ102" i="22"/>
  <c r="BR102" i="22"/>
  <c r="BS102" i="22"/>
  <c r="BT102" i="22"/>
  <c r="BU102" i="22"/>
  <c r="BV102" i="22"/>
  <c r="BX102" i="22"/>
  <c r="BY102" i="22"/>
  <c r="BZ102" i="22"/>
  <c r="CA102" i="22"/>
  <c r="CB102" i="22"/>
  <c r="CC102" i="22"/>
  <c r="CD102" i="22"/>
  <c r="CE102" i="22"/>
  <c r="CF102" i="22"/>
  <c r="CG102" i="22"/>
  <c r="CH102" i="22"/>
  <c r="CI102" i="22"/>
  <c r="CJ102" i="22"/>
  <c r="CK102" i="22"/>
  <c r="CL102" i="22"/>
  <c r="CM102" i="22"/>
  <c r="CN102" i="22"/>
  <c r="CO102" i="22"/>
  <c r="CP102" i="22"/>
  <c r="CQ102" i="22"/>
  <c r="CR102" i="22"/>
  <c r="CU102" i="22"/>
  <c r="DC102" i="22"/>
  <c r="CV102" i="22"/>
  <c r="DD102" i="22"/>
  <c r="CW102" i="22"/>
  <c r="DE102" i="22"/>
  <c r="CX102" i="22"/>
  <c r="DF102" i="22"/>
  <c r="CY102" i="22"/>
  <c r="DG102" i="22"/>
  <c r="CZ102" i="22"/>
  <c r="DH102" i="22"/>
  <c r="DI102" i="22"/>
  <c r="BP103" i="22"/>
  <c r="BQ103" i="22"/>
  <c r="BR103" i="22"/>
  <c r="BS103" i="22"/>
  <c r="BT103" i="22"/>
  <c r="BU103" i="22"/>
  <c r="BV103" i="22"/>
  <c r="BX103" i="22"/>
  <c r="BY103" i="22"/>
  <c r="BZ103" i="22"/>
  <c r="CA103" i="22"/>
  <c r="CB103" i="22"/>
  <c r="CC103" i="22"/>
  <c r="CD103" i="22"/>
  <c r="CE103" i="22"/>
  <c r="CF103" i="22"/>
  <c r="CG103" i="22"/>
  <c r="CH103" i="22"/>
  <c r="CI103" i="22"/>
  <c r="CJ103" i="22"/>
  <c r="CK103" i="22"/>
  <c r="CL103" i="22"/>
  <c r="CM103" i="22"/>
  <c r="CN103" i="22"/>
  <c r="CO103" i="22"/>
  <c r="CP103" i="22"/>
  <c r="CQ103" i="22"/>
  <c r="CR103" i="22"/>
  <c r="CU103" i="22"/>
  <c r="DC103" i="22"/>
  <c r="CV103" i="22"/>
  <c r="DD103" i="22"/>
  <c r="CW103" i="22"/>
  <c r="DE103" i="22"/>
  <c r="CX103" i="22"/>
  <c r="DF103" i="22"/>
  <c r="CY103" i="22"/>
  <c r="DG103" i="22"/>
  <c r="CZ103" i="22"/>
  <c r="DH103" i="22"/>
  <c r="DI103" i="22"/>
  <c r="BP104" i="22"/>
  <c r="BQ104" i="22"/>
  <c r="BR104" i="22"/>
  <c r="BS104" i="22"/>
  <c r="BT104" i="22"/>
  <c r="BU104" i="22"/>
  <c r="BV104" i="22"/>
  <c r="BX104" i="22"/>
  <c r="BY104" i="22"/>
  <c r="BZ104" i="22"/>
  <c r="CA104" i="22"/>
  <c r="CB104" i="22"/>
  <c r="CC104" i="22"/>
  <c r="CD104" i="22"/>
  <c r="CE104" i="22"/>
  <c r="CF104" i="22"/>
  <c r="CG104" i="22"/>
  <c r="CH104" i="22"/>
  <c r="CI104" i="22"/>
  <c r="CJ104" i="22"/>
  <c r="CK104" i="22"/>
  <c r="CL104" i="22"/>
  <c r="CM104" i="22"/>
  <c r="CN104" i="22"/>
  <c r="CO104" i="22"/>
  <c r="CP104" i="22"/>
  <c r="CQ104" i="22"/>
  <c r="CR104" i="22"/>
  <c r="CU104" i="22"/>
  <c r="DC104" i="22"/>
  <c r="CV104" i="22"/>
  <c r="DD104" i="22"/>
  <c r="CW104" i="22"/>
  <c r="DE104" i="22"/>
  <c r="CX104" i="22"/>
  <c r="DF104" i="22"/>
  <c r="CY104" i="22"/>
  <c r="DG104" i="22"/>
  <c r="CZ104" i="22"/>
  <c r="DH104" i="22"/>
  <c r="DI104" i="22"/>
  <c r="BP105" i="22"/>
  <c r="BQ105" i="22"/>
  <c r="BR105" i="22"/>
  <c r="BS105" i="22"/>
  <c r="BT105" i="22"/>
  <c r="BU105" i="22"/>
  <c r="BV105" i="22"/>
  <c r="BX105" i="22"/>
  <c r="BY105" i="22"/>
  <c r="BZ105" i="22"/>
  <c r="CA105" i="22"/>
  <c r="CB105" i="22"/>
  <c r="CC105" i="22"/>
  <c r="CD105" i="22"/>
  <c r="CE105" i="22"/>
  <c r="CF105" i="22"/>
  <c r="CG105" i="22"/>
  <c r="CH105" i="22"/>
  <c r="CI105" i="22"/>
  <c r="CJ105" i="22"/>
  <c r="CK105" i="22"/>
  <c r="CL105" i="22"/>
  <c r="CM105" i="22"/>
  <c r="CN105" i="22"/>
  <c r="CO105" i="22"/>
  <c r="CP105" i="22"/>
  <c r="CQ105" i="22"/>
  <c r="CR105" i="22"/>
  <c r="CU105" i="22"/>
  <c r="DC105" i="22"/>
  <c r="CV105" i="22"/>
  <c r="DD105" i="22"/>
  <c r="CW105" i="22"/>
  <c r="DE105" i="22"/>
  <c r="CX105" i="22"/>
  <c r="DF105" i="22"/>
  <c r="CY105" i="22"/>
  <c r="DG105" i="22"/>
  <c r="CZ105" i="22"/>
  <c r="DH105" i="22"/>
  <c r="DI105" i="22"/>
  <c r="BP106" i="22"/>
  <c r="BQ106" i="22"/>
  <c r="BR106" i="22"/>
  <c r="BS106" i="22"/>
  <c r="BT106" i="22"/>
  <c r="BU106" i="22"/>
  <c r="BV106" i="22"/>
  <c r="BX106" i="22"/>
  <c r="BY106" i="22"/>
  <c r="BZ106" i="22"/>
  <c r="CA106" i="22"/>
  <c r="CB106" i="22"/>
  <c r="CC106" i="22"/>
  <c r="CD106" i="22"/>
  <c r="CE106" i="22"/>
  <c r="CF106" i="22"/>
  <c r="CG106" i="22"/>
  <c r="CH106" i="22"/>
  <c r="CI106" i="22"/>
  <c r="CJ106" i="22"/>
  <c r="CK106" i="22"/>
  <c r="CL106" i="22"/>
  <c r="CM106" i="22"/>
  <c r="CN106" i="22"/>
  <c r="CO106" i="22"/>
  <c r="CP106" i="22"/>
  <c r="CQ106" i="22"/>
  <c r="CR106" i="22"/>
  <c r="CU106" i="22"/>
  <c r="DC106" i="22"/>
  <c r="CV106" i="22"/>
  <c r="DD106" i="22"/>
  <c r="CW106" i="22"/>
  <c r="DE106" i="22"/>
  <c r="CX106" i="22"/>
  <c r="DF106" i="22"/>
  <c r="CY106" i="22"/>
  <c r="DG106" i="22"/>
  <c r="CZ106" i="22"/>
  <c r="DH106" i="22"/>
  <c r="DI106" i="22"/>
  <c r="BP107" i="22"/>
  <c r="BQ107" i="22"/>
  <c r="BR107" i="22"/>
  <c r="BS107" i="22"/>
  <c r="BT107" i="22"/>
  <c r="BU107" i="22"/>
  <c r="BV107" i="22"/>
  <c r="BX107" i="22"/>
  <c r="BY107" i="22"/>
  <c r="BZ107" i="22"/>
  <c r="CA107" i="22"/>
  <c r="CB107" i="22"/>
  <c r="CC107" i="22"/>
  <c r="CD107" i="22"/>
  <c r="CE107" i="22"/>
  <c r="CF107" i="22"/>
  <c r="CG107" i="22"/>
  <c r="CH107" i="22"/>
  <c r="CI107" i="22"/>
  <c r="CJ107" i="22"/>
  <c r="CK107" i="22"/>
  <c r="CL107" i="22"/>
  <c r="CM107" i="22"/>
  <c r="CN107" i="22"/>
  <c r="CO107" i="22"/>
  <c r="CP107" i="22"/>
  <c r="CQ107" i="22"/>
  <c r="CR107" i="22"/>
  <c r="CU107" i="22"/>
  <c r="DC107" i="22"/>
  <c r="CV107" i="22"/>
  <c r="DD107" i="22"/>
  <c r="CW107" i="22"/>
  <c r="DE107" i="22"/>
  <c r="CX107" i="22"/>
  <c r="DF107" i="22"/>
  <c r="CY107" i="22"/>
  <c r="DG107" i="22"/>
  <c r="CZ107" i="22"/>
  <c r="DH107" i="22"/>
  <c r="DI107" i="22"/>
  <c r="BP108" i="22"/>
  <c r="BQ108" i="22"/>
  <c r="BR108" i="22"/>
  <c r="BS108" i="22"/>
  <c r="BT108" i="22"/>
  <c r="BU108" i="22"/>
  <c r="BV108" i="22"/>
  <c r="BX108" i="22"/>
  <c r="BY108" i="22"/>
  <c r="BZ108" i="22"/>
  <c r="CA108" i="22"/>
  <c r="CB108" i="22"/>
  <c r="CC108" i="22"/>
  <c r="CD108" i="22"/>
  <c r="CE108" i="22"/>
  <c r="CF108" i="22"/>
  <c r="CG108" i="22"/>
  <c r="CH108" i="22"/>
  <c r="CI108" i="22"/>
  <c r="CJ108" i="22"/>
  <c r="CK108" i="22"/>
  <c r="CL108" i="22"/>
  <c r="CM108" i="22"/>
  <c r="CN108" i="22"/>
  <c r="CO108" i="22"/>
  <c r="CP108" i="22"/>
  <c r="CQ108" i="22"/>
  <c r="CR108" i="22"/>
  <c r="CU108" i="22"/>
  <c r="DC108" i="22"/>
  <c r="CV108" i="22"/>
  <c r="DD108" i="22"/>
  <c r="CW108" i="22"/>
  <c r="DE108" i="22"/>
  <c r="CX108" i="22"/>
  <c r="DF108" i="22"/>
  <c r="CY108" i="22"/>
  <c r="DG108" i="22"/>
  <c r="CZ108" i="22"/>
  <c r="DH108" i="22"/>
  <c r="DI108" i="22"/>
  <c r="BP109" i="22"/>
  <c r="BQ109" i="22"/>
  <c r="BR109" i="22"/>
  <c r="BS109" i="22"/>
  <c r="BT109" i="22"/>
  <c r="BU109" i="22"/>
  <c r="BV109" i="22"/>
  <c r="BX109" i="22"/>
  <c r="BY109" i="22"/>
  <c r="BZ109" i="22"/>
  <c r="CA109" i="22"/>
  <c r="CB109" i="22"/>
  <c r="CC109" i="22"/>
  <c r="CD109" i="22"/>
  <c r="CE109" i="22"/>
  <c r="CF109" i="22"/>
  <c r="CG109" i="22"/>
  <c r="CH109" i="22"/>
  <c r="CI109" i="22"/>
  <c r="CJ109" i="22"/>
  <c r="CK109" i="22"/>
  <c r="CL109" i="22"/>
  <c r="CM109" i="22"/>
  <c r="CN109" i="22"/>
  <c r="CO109" i="22"/>
  <c r="CP109" i="22"/>
  <c r="CQ109" i="22"/>
  <c r="CR109" i="22"/>
  <c r="CU109" i="22"/>
  <c r="DC109" i="22"/>
  <c r="CV109" i="22"/>
  <c r="DD109" i="22"/>
  <c r="CW109" i="22"/>
  <c r="DE109" i="22"/>
  <c r="CX109" i="22"/>
  <c r="DF109" i="22"/>
  <c r="CY109" i="22"/>
  <c r="DG109" i="22"/>
  <c r="CZ109" i="22"/>
  <c r="DH109" i="22"/>
  <c r="DI109" i="22"/>
  <c r="BP110" i="22"/>
  <c r="BQ110" i="22"/>
  <c r="BR110" i="22"/>
  <c r="BS110" i="22"/>
  <c r="BT110" i="22"/>
  <c r="BU110" i="22"/>
  <c r="BV110" i="22"/>
  <c r="BX110" i="22"/>
  <c r="BY110" i="22"/>
  <c r="BZ110" i="22"/>
  <c r="CA110" i="22"/>
  <c r="CB110" i="22"/>
  <c r="CC110" i="22"/>
  <c r="CD110" i="22"/>
  <c r="CE110" i="22"/>
  <c r="CF110" i="22"/>
  <c r="CG110" i="22"/>
  <c r="CH110" i="22"/>
  <c r="CI110" i="22"/>
  <c r="CJ110" i="22"/>
  <c r="CK110" i="22"/>
  <c r="CL110" i="22"/>
  <c r="CM110" i="22"/>
  <c r="CN110" i="22"/>
  <c r="CO110" i="22"/>
  <c r="CP110" i="22"/>
  <c r="CQ110" i="22"/>
  <c r="CR110" i="22"/>
  <c r="CU110" i="22"/>
  <c r="DC110" i="22"/>
  <c r="CV110" i="22"/>
  <c r="DD110" i="22"/>
  <c r="CW110" i="22"/>
  <c r="DE110" i="22"/>
  <c r="CX110" i="22"/>
  <c r="DF110" i="22"/>
  <c r="CY110" i="22"/>
  <c r="DG110" i="22"/>
  <c r="CZ110" i="22"/>
  <c r="DH110" i="22"/>
  <c r="DI110" i="22"/>
  <c r="BP111" i="22"/>
  <c r="BQ111" i="22"/>
  <c r="BR111" i="22"/>
  <c r="BS111" i="22"/>
  <c r="BT111" i="22"/>
  <c r="BU111" i="22"/>
  <c r="BV111" i="22"/>
  <c r="BX111" i="22"/>
  <c r="BY111" i="22"/>
  <c r="BZ111" i="22"/>
  <c r="CA111" i="22"/>
  <c r="CB111" i="22"/>
  <c r="CC111" i="22"/>
  <c r="CD111" i="22"/>
  <c r="CE111" i="22"/>
  <c r="CF111" i="22"/>
  <c r="CG111" i="22"/>
  <c r="CH111" i="22"/>
  <c r="CI111" i="22"/>
  <c r="CJ111" i="22"/>
  <c r="CK111" i="22"/>
  <c r="CL111" i="22"/>
  <c r="CM111" i="22"/>
  <c r="CN111" i="22"/>
  <c r="CO111" i="22"/>
  <c r="CP111" i="22"/>
  <c r="CQ111" i="22"/>
  <c r="CR111" i="22"/>
  <c r="CU111" i="22"/>
  <c r="DC111" i="22"/>
  <c r="CV111" i="22"/>
  <c r="DD111" i="22"/>
  <c r="CW111" i="22"/>
  <c r="DE111" i="22"/>
  <c r="CX111" i="22"/>
  <c r="DF111" i="22"/>
  <c r="CY111" i="22"/>
  <c r="DG111" i="22"/>
  <c r="CZ111" i="22"/>
  <c r="DH111" i="22"/>
  <c r="DI111" i="22"/>
  <c r="BP112" i="22"/>
  <c r="BQ112" i="22"/>
  <c r="BR112" i="22"/>
  <c r="BS112" i="22"/>
  <c r="BT112" i="22"/>
  <c r="BU112" i="22"/>
  <c r="BV112" i="22"/>
  <c r="BX112" i="22"/>
  <c r="BY112" i="22"/>
  <c r="BZ112" i="22"/>
  <c r="CA112" i="22"/>
  <c r="CB112" i="22"/>
  <c r="CC112" i="22"/>
  <c r="CD112" i="22"/>
  <c r="CE112" i="22"/>
  <c r="CF112" i="22"/>
  <c r="CG112" i="22"/>
  <c r="CH112" i="22"/>
  <c r="CI112" i="22"/>
  <c r="CJ112" i="22"/>
  <c r="CK112" i="22"/>
  <c r="CL112" i="22"/>
  <c r="CM112" i="22"/>
  <c r="CN112" i="22"/>
  <c r="CO112" i="22"/>
  <c r="CP112" i="22"/>
  <c r="CQ112" i="22"/>
  <c r="CR112" i="22"/>
  <c r="CU112" i="22"/>
  <c r="DC112" i="22"/>
  <c r="CV112" i="22"/>
  <c r="DD112" i="22"/>
  <c r="CW112" i="22"/>
  <c r="DE112" i="22"/>
  <c r="CX112" i="22"/>
  <c r="DF112" i="22"/>
  <c r="CY112" i="22"/>
  <c r="DG112" i="22"/>
  <c r="CZ112" i="22"/>
  <c r="DH112" i="22"/>
  <c r="DI112" i="22"/>
  <c r="BP113" i="22"/>
  <c r="BQ113" i="22"/>
  <c r="BR113" i="22"/>
  <c r="BS113" i="22"/>
  <c r="BT113" i="22"/>
  <c r="BU113" i="22"/>
  <c r="BV113" i="22"/>
  <c r="BX113" i="22"/>
  <c r="BY113" i="22"/>
  <c r="BZ113" i="22"/>
  <c r="CA113" i="22"/>
  <c r="CB113" i="22"/>
  <c r="CC113" i="22"/>
  <c r="CD113" i="22"/>
  <c r="CE113" i="22"/>
  <c r="CF113" i="22"/>
  <c r="CG113" i="22"/>
  <c r="CH113" i="22"/>
  <c r="CI113" i="22"/>
  <c r="CJ113" i="22"/>
  <c r="CK113" i="22"/>
  <c r="CL113" i="22"/>
  <c r="CM113" i="22"/>
  <c r="CN113" i="22"/>
  <c r="CO113" i="22"/>
  <c r="CP113" i="22"/>
  <c r="CQ113" i="22"/>
  <c r="CR113" i="22"/>
  <c r="CU113" i="22"/>
  <c r="DC113" i="22"/>
  <c r="CV113" i="22"/>
  <c r="DD113" i="22"/>
  <c r="CW113" i="22"/>
  <c r="DE113" i="22"/>
  <c r="CX113" i="22"/>
  <c r="DF113" i="22"/>
  <c r="CY113" i="22"/>
  <c r="DG113" i="22"/>
  <c r="CZ113" i="22"/>
  <c r="DH113" i="22"/>
  <c r="DI113" i="22"/>
  <c r="BP114" i="22"/>
  <c r="BQ114" i="22"/>
  <c r="BR114" i="22"/>
  <c r="BS114" i="22"/>
  <c r="BT114" i="22"/>
  <c r="BU114" i="22"/>
  <c r="BV114" i="22"/>
  <c r="BX114" i="22"/>
  <c r="BY114" i="22"/>
  <c r="BZ114" i="22"/>
  <c r="CA114" i="22"/>
  <c r="CB114" i="22"/>
  <c r="CC114" i="22"/>
  <c r="CD114" i="22"/>
  <c r="CE114" i="22"/>
  <c r="CF114" i="22"/>
  <c r="CG114" i="22"/>
  <c r="CH114" i="22"/>
  <c r="CI114" i="22"/>
  <c r="CJ114" i="22"/>
  <c r="CK114" i="22"/>
  <c r="CL114" i="22"/>
  <c r="CM114" i="22"/>
  <c r="CN114" i="22"/>
  <c r="CO114" i="22"/>
  <c r="CP114" i="22"/>
  <c r="CQ114" i="22"/>
  <c r="CR114" i="22"/>
  <c r="CU114" i="22"/>
  <c r="DC114" i="22"/>
  <c r="CV114" i="22"/>
  <c r="DD114" i="22"/>
  <c r="CW114" i="22"/>
  <c r="DE114" i="22"/>
  <c r="CX114" i="22"/>
  <c r="DF114" i="22"/>
  <c r="CY114" i="22"/>
  <c r="DG114" i="22"/>
  <c r="CZ114" i="22"/>
  <c r="DH114" i="22"/>
  <c r="DI114" i="22"/>
  <c r="BP115" i="22"/>
  <c r="BQ115" i="22"/>
  <c r="BR115" i="22"/>
  <c r="BS115" i="22"/>
  <c r="BT115" i="22"/>
  <c r="BU115" i="22"/>
  <c r="BV115" i="22"/>
  <c r="BX115" i="22"/>
  <c r="BY115" i="22"/>
  <c r="BZ115" i="22"/>
  <c r="CA115" i="22"/>
  <c r="CB115" i="22"/>
  <c r="CC115" i="22"/>
  <c r="CD115" i="22"/>
  <c r="CE115" i="22"/>
  <c r="CF115" i="22"/>
  <c r="CG115" i="22"/>
  <c r="CH115" i="22"/>
  <c r="CI115" i="22"/>
  <c r="CJ115" i="22"/>
  <c r="CK115" i="22"/>
  <c r="CL115" i="22"/>
  <c r="CM115" i="22"/>
  <c r="CN115" i="22"/>
  <c r="CO115" i="22"/>
  <c r="CP115" i="22"/>
  <c r="CQ115" i="22"/>
  <c r="CR115" i="22"/>
  <c r="CU115" i="22"/>
  <c r="DC115" i="22"/>
  <c r="CV115" i="22"/>
  <c r="DD115" i="22"/>
  <c r="CW115" i="22"/>
  <c r="DE115" i="22"/>
  <c r="CX115" i="22"/>
  <c r="DF115" i="22"/>
  <c r="CY115" i="22"/>
  <c r="DG115" i="22"/>
  <c r="CZ115" i="22"/>
  <c r="DH115" i="22"/>
  <c r="DI115" i="22"/>
  <c r="BP116" i="22"/>
  <c r="BQ116" i="22"/>
  <c r="BR116" i="22"/>
  <c r="BS116" i="22"/>
  <c r="BT116" i="22"/>
  <c r="BU116" i="22"/>
  <c r="BV116" i="22"/>
  <c r="BX116" i="22"/>
  <c r="BY116" i="22"/>
  <c r="BZ116" i="22"/>
  <c r="CA116" i="22"/>
  <c r="CB116" i="22"/>
  <c r="CC116" i="22"/>
  <c r="CD116" i="22"/>
  <c r="CE116" i="22"/>
  <c r="CF116" i="22"/>
  <c r="CG116" i="22"/>
  <c r="CH116" i="22"/>
  <c r="CI116" i="22"/>
  <c r="CJ116" i="22"/>
  <c r="CK116" i="22"/>
  <c r="CL116" i="22"/>
  <c r="CM116" i="22"/>
  <c r="CN116" i="22"/>
  <c r="CO116" i="22"/>
  <c r="CP116" i="22"/>
  <c r="CQ116" i="22"/>
  <c r="CR116" i="22"/>
  <c r="CU116" i="22"/>
  <c r="DC116" i="22"/>
  <c r="CV116" i="22"/>
  <c r="DD116" i="22"/>
  <c r="CW116" i="22"/>
  <c r="DE116" i="22"/>
  <c r="CX116" i="22"/>
  <c r="DF116" i="22"/>
  <c r="CY116" i="22"/>
  <c r="DG116" i="22"/>
  <c r="CZ116" i="22"/>
  <c r="DH116" i="22"/>
  <c r="DI116" i="22"/>
  <c r="BP117" i="22"/>
  <c r="BQ117" i="22"/>
  <c r="BR117" i="22"/>
  <c r="BS117" i="22"/>
  <c r="BT117" i="22"/>
  <c r="BU117" i="22"/>
  <c r="BV117" i="22"/>
  <c r="BX117" i="22"/>
  <c r="BY117" i="22"/>
  <c r="BZ117" i="22"/>
  <c r="CA117" i="22"/>
  <c r="CB117" i="22"/>
  <c r="CC117" i="22"/>
  <c r="CD117" i="22"/>
  <c r="CE117" i="22"/>
  <c r="CF117" i="22"/>
  <c r="CG117" i="22"/>
  <c r="CH117" i="22"/>
  <c r="CI117" i="22"/>
  <c r="CJ117" i="22"/>
  <c r="CK117" i="22"/>
  <c r="CL117" i="22"/>
  <c r="CM117" i="22"/>
  <c r="CN117" i="22"/>
  <c r="CO117" i="22"/>
  <c r="CP117" i="22"/>
  <c r="CQ117" i="22"/>
  <c r="CR117" i="22"/>
  <c r="CU117" i="22"/>
  <c r="DC117" i="22"/>
  <c r="CV117" i="22"/>
  <c r="DD117" i="22"/>
  <c r="CW117" i="22"/>
  <c r="DE117" i="22"/>
  <c r="CX117" i="22"/>
  <c r="DF117" i="22"/>
  <c r="CY117" i="22"/>
  <c r="DG117" i="22"/>
  <c r="CZ117" i="22"/>
  <c r="DH117" i="22"/>
  <c r="DI117" i="22"/>
  <c r="BP118" i="22"/>
  <c r="BQ118" i="22"/>
  <c r="BR118" i="22"/>
  <c r="BS118" i="22"/>
  <c r="BT118" i="22"/>
  <c r="BU118" i="22"/>
  <c r="BV118" i="22"/>
  <c r="BX118" i="22"/>
  <c r="BY118" i="22"/>
  <c r="BZ118" i="22"/>
  <c r="CA118" i="22"/>
  <c r="CB118" i="22"/>
  <c r="CC118" i="22"/>
  <c r="CD118" i="22"/>
  <c r="CE118" i="22"/>
  <c r="CF118" i="22"/>
  <c r="CG118" i="22"/>
  <c r="CH118" i="22"/>
  <c r="CI118" i="22"/>
  <c r="CJ118" i="22"/>
  <c r="CK118" i="22"/>
  <c r="CL118" i="22"/>
  <c r="CM118" i="22"/>
  <c r="CN118" i="22"/>
  <c r="CO118" i="22"/>
  <c r="CP118" i="22"/>
  <c r="CQ118" i="22"/>
  <c r="CR118" i="22"/>
  <c r="CU118" i="22"/>
  <c r="DC118" i="22"/>
  <c r="CV118" i="22"/>
  <c r="DD118" i="22"/>
  <c r="CW118" i="22"/>
  <c r="DE118" i="22"/>
  <c r="CX118" i="22"/>
  <c r="DF118" i="22"/>
  <c r="CY118" i="22"/>
  <c r="DG118" i="22"/>
  <c r="CZ118" i="22"/>
  <c r="DH118" i="22"/>
  <c r="DI118" i="22"/>
  <c r="BP119" i="22"/>
  <c r="BQ119" i="22"/>
  <c r="BR119" i="22"/>
  <c r="BS119" i="22"/>
  <c r="BT119" i="22"/>
  <c r="BU119" i="22"/>
  <c r="BV119" i="22"/>
  <c r="BX119" i="22"/>
  <c r="BY119" i="22"/>
  <c r="BZ119" i="22"/>
  <c r="CA119" i="22"/>
  <c r="CB119" i="22"/>
  <c r="CC119" i="22"/>
  <c r="CD119" i="22"/>
  <c r="CE119" i="22"/>
  <c r="CF119" i="22"/>
  <c r="CG119" i="22"/>
  <c r="CH119" i="22"/>
  <c r="CI119" i="22"/>
  <c r="CJ119" i="22"/>
  <c r="CK119" i="22"/>
  <c r="CL119" i="22"/>
  <c r="CM119" i="22"/>
  <c r="CN119" i="22"/>
  <c r="CO119" i="22"/>
  <c r="CP119" i="22"/>
  <c r="CQ119" i="22"/>
  <c r="CR119" i="22"/>
  <c r="CU119" i="22"/>
  <c r="DC119" i="22"/>
  <c r="CV119" i="22"/>
  <c r="DD119" i="22"/>
  <c r="CW119" i="22"/>
  <c r="DE119" i="22"/>
  <c r="CX119" i="22"/>
  <c r="DF119" i="22"/>
  <c r="CY119" i="22"/>
  <c r="DG119" i="22"/>
  <c r="CZ119" i="22"/>
  <c r="DH119" i="22"/>
  <c r="DI119" i="22"/>
  <c r="BP120" i="22"/>
  <c r="BQ120" i="22"/>
  <c r="BR120" i="22"/>
  <c r="BS120" i="22"/>
  <c r="BT120" i="22"/>
  <c r="BU120" i="22"/>
  <c r="BV120" i="22"/>
  <c r="BX120" i="22"/>
  <c r="BY120" i="22"/>
  <c r="BZ120" i="22"/>
  <c r="CA120" i="22"/>
  <c r="CB120" i="22"/>
  <c r="CC120" i="22"/>
  <c r="CD120" i="22"/>
  <c r="CE120" i="22"/>
  <c r="CF120" i="22"/>
  <c r="CG120" i="22"/>
  <c r="CH120" i="22"/>
  <c r="CI120" i="22"/>
  <c r="CJ120" i="22"/>
  <c r="CK120" i="22"/>
  <c r="CL120" i="22"/>
  <c r="CM120" i="22"/>
  <c r="CN120" i="22"/>
  <c r="CO120" i="22"/>
  <c r="CP120" i="22"/>
  <c r="CQ120" i="22"/>
  <c r="CR120" i="22"/>
  <c r="CU120" i="22"/>
  <c r="DC120" i="22"/>
  <c r="CV120" i="22"/>
  <c r="DD120" i="22"/>
  <c r="CW120" i="22"/>
  <c r="DE120" i="22"/>
  <c r="CX120" i="22"/>
  <c r="DF120" i="22"/>
  <c r="CY120" i="22"/>
  <c r="DG120" i="22"/>
  <c r="CZ120" i="22"/>
  <c r="DH120" i="22"/>
  <c r="DI120" i="22"/>
  <c r="BP121" i="22"/>
  <c r="BQ121" i="22"/>
  <c r="BR121" i="22"/>
  <c r="BS121" i="22"/>
  <c r="BT121" i="22"/>
  <c r="BU121" i="22"/>
  <c r="BV121" i="22"/>
  <c r="BX121" i="22"/>
  <c r="BY121" i="22"/>
  <c r="BZ121" i="22"/>
  <c r="CA121" i="22"/>
  <c r="CB121" i="22"/>
  <c r="CC121" i="22"/>
  <c r="CD121" i="22"/>
  <c r="CE121" i="22"/>
  <c r="CF121" i="22"/>
  <c r="CG121" i="22"/>
  <c r="CH121" i="22"/>
  <c r="CI121" i="22"/>
  <c r="CJ121" i="22"/>
  <c r="CK121" i="22"/>
  <c r="CL121" i="22"/>
  <c r="CM121" i="22"/>
  <c r="CN121" i="22"/>
  <c r="CO121" i="22"/>
  <c r="CP121" i="22"/>
  <c r="CQ121" i="22"/>
  <c r="CR121" i="22"/>
  <c r="CU121" i="22"/>
  <c r="DC121" i="22"/>
  <c r="CV121" i="22"/>
  <c r="DD121" i="22"/>
  <c r="CW121" i="22"/>
  <c r="DE121" i="22"/>
  <c r="CX121" i="22"/>
  <c r="DF121" i="22"/>
  <c r="CY121" i="22"/>
  <c r="DG121" i="22"/>
  <c r="CZ121" i="22"/>
  <c r="DH121" i="22"/>
  <c r="DI121" i="22"/>
  <c r="BP122" i="22"/>
  <c r="BQ122" i="22"/>
  <c r="BR122" i="22"/>
  <c r="BS122" i="22"/>
  <c r="BT122" i="22"/>
  <c r="BU122" i="22"/>
  <c r="BV122" i="22"/>
  <c r="BX122" i="22"/>
  <c r="BY122" i="22"/>
  <c r="BZ122" i="22"/>
  <c r="CA122" i="22"/>
  <c r="CB122" i="22"/>
  <c r="CC122" i="22"/>
  <c r="CD122" i="22"/>
  <c r="CE122" i="22"/>
  <c r="CF122" i="22"/>
  <c r="CG122" i="22"/>
  <c r="CH122" i="22"/>
  <c r="CI122" i="22"/>
  <c r="CJ122" i="22"/>
  <c r="CK122" i="22"/>
  <c r="CL122" i="22"/>
  <c r="CM122" i="22"/>
  <c r="CN122" i="22"/>
  <c r="CO122" i="22"/>
  <c r="CP122" i="22"/>
  <c r="CQ122" i="22"/>
  <c r="CR122" i="22"/>
  <c r="CU122" i="22"/>
  <c r="DC122" i="22"/>
  <c r="CV122" i="22"/>
  <c r="DD122" i="22"/>
  <c r="CW122" i="22"/>
  <c r="DE122" i="22"/>
  <c r="CX122" i="22"/>
  <c r="DF122" i="22"/>
  <c r="CY122" i="22"/>
  <c r="DG122" i="22"/>
  <c r="CZ122" i="22"/>
  <c r="DH122" i="22"/>
  <c r="DI122" i="22"/>
  <c r="BP123" i="22"/>
  <c r="BQ123" i="22"/>
  <c r="BR123" i="22"/>
  <c r="BS123" i="22"/>
  <c r="BT123" i="22"/>
  <c r="BU123" i="22"/>
  <c r="BV123" i="22"/>
  <c r="BX123" i="22"/>
  <c r="BY123" i="22"/>
  <c r="BZ123" i="22"/>
  <c r="CA123" i="22"/>
  <c r="CB123" i="22"/>
  <c r="CC123" i="22"/>
  <c r="CD123" i="22"/>
  <c r="CE123" i="22"/>
  <c r="CF123" i="22"/>
  <c r="CG123" i="22"/>
  <c r="CH123" i="22"/>
  <c r="CI123" i="22"/>
  <c r="CJ123" i="22"/>
  <c r="CK123" i="22"/>
  <c r="CL123" i="22"/>
  <c r="CM123" i="22"/>
  <c r="CN123" i="22"/>
  <c r="CO123" i="22"/>
  <c r="CP123" i="22"/>
  <c r="CQ123" i="22"/>
  <c r="CR123" i="22"/>
  <c r="CU123" i="22"/>
  <c r="DC123" i="22"/>
  <c r="CV123" i="22"/>
  <c r="DD123" i="22"/>
  <c r="CW123" i="22"/>
  <c r="DE123" i="22"/>
  <c r="CX123" i="22"/>
  <c r="DF123" i="22"/>
  <c r="CY123" i="22"/>
  <c r="DG123" i="22"/>
  <c r="CZ123" i="22"/>
  <c r="DH123" i="22"/>
  <c r="DI123" i="22"/>
  <c r="BP124" i="22"/>
  <c r="BQ124" i="22"/>
  <c r="BR124" i="22"/>
  <c r="BS124" i="22"/>
  <c r="BT124" i="22"/>
  <c r="BU124" i="22"/>
  <c r="BV124" i="22"/>
  <c r="BX124" i="22"/>
  <c r="BY124" i="22"/>
  <c r="BZ124" i="22"/>
  <c r="CA124" i="22"/>
  <c r="CB124" i="22"/>
  <c r="CC124" i="22"/>
  <c r="CD124" i="22"/>
  <c r="CE124" i="22"/>
  <c r="CF124" i="22"/>
  <c r="CG124" i="22"/>
  <c r="CH124" i="22"/>
  <c r="CI124" i="22"/>
  <c r="CJ124" i="22"/>
  <c r="CK124" i="22"/>
  <c r="CL124" i="22"/>
  <c r="CM124" i="22"/>
  <c r="CN124" i="22"/>
  <c r="CO124" i="22"/>
  <c r="CP124" i="22"/>
  <c r="CQ124" i="22"/>
  <c r="CR124" i="22"/>
  <c r="CU124" i="22"/>
  <c r="DC124" i="22"/>
  <c r="CV124" i="22"/>
  <c r="DD124" i="22"/>
  <c r="CW124" i="22"/>
  <c r="DE124" i="22"/>
  <c r="CX124" i="22"/>
  <c r="DF124" i="22"/>
  <c r="CY124" i="22"/>
  <c r="DG124" i="22"/>
  <c r="CZ124" i="22"/>
  <c r="DH124" i="22"/>
  <c r="DI124" i="22"/>
  <c r="BP125" i="22"/>
  <c r="BQ125" i="22"/>
  <c r="BR125" i="22"/>
  <c r="BS125" i="22"/>
  <c r="BT125" i="22"/>
  <c r="BU125" i="22"/>
  <c r="BV125" i="22"/>
  <c r="BX125" i="22"/>
  <c r="BY125" i="22"/>
  <c r="BZ125" i="22"/>
  <c r="CA125" i="22"/>
  <c r="CB125" i="22"/>
  <c r="CC125" i="22"/>
  <c r="CD125" i="22"/>
  <c r="CE125" i="22"/>
  <c r="CF125" i="22"/>
  <c r="CG125" i="22"/>
  <c r="CH125" i="22"/>
  <c r="CI125" i="22"/>
  <c r="CJ125" i="22"/>
  <c r="CK125" i="22"/>
  <c r="CL125" i="22"/>
  <c r="CM125" i="22"/>
  <c r="CN125" i="22"/>
  <c r="CO125" i="22"/>
  <c r="CP125" i="22"/>
  <c r="CQ125" i="22"/>
  <c r="CR125" i="22"/>
  <c r="CU125" i="22"/>
  <c r="DC125" i="22"/>
  <c r="CV125" i="22"/>
  <c r="DD125" i="22"/>
  <c r="CW125" i="22"/>
  <c r="DE125" i="22"/>
  <c r="CX125" i="22"/>
  <c r="DF125" i="22"/>
  <c r="CY125" i="22"/>
  <c r="DG125" i="22"/>
  <c r="CZ125" i="22"/>
  <c r="DH125" i="22"/>
  <c r="DI125" i="22"/>
  <c r="BP126" i="22"/>
  <c r="BQ126" i="22"/>
  <c r="BR126" i="22"/>
  <c r="BS126" i="22"/>
  <c r="BT126" i="22"/>
  <c r="BU126" i="22"/>
  <c r="BV126" i="22"/>
  <c r="BX126" i="22"/>
  <c r="BY126" i="22"/>
  <c r="BZ126" i="22"/>
  <c r="CA126" i="22"/>
  <c r="CB126" i="22"/>
  <c r="CC126" i="22"/>
  <c r="CD126" i="22"/>
  <c r="CE126" i="22"/>
  <c r="CF126" i="22"/>
  <c r="CG126" i="22"/>
  <c r="CH126" i="22"/>
  <c r="CI126" i="22"/>
  <c r="CJ126" i="22"/>
  <c r="CK126" i="22"/>
  <c r="CL126" i="22"/>
  <c r="CM126" i="22"/>
  <c r="CN126" i="22"/>
  <c r="CO126" i="22"/>
  <c r="CP126" i="22"/>
  <c r="CQ126" i="22"/>
  <c r="CR126" i="22"/>
  <c r="CU126" i="22"/>
  <c r="DC126" i="22"/>
  <c r="CV126" i="22"/>
  <c r="DD126" i="22"/>
  <c r="CW126" i="22"/>
  <c r="DE126" i="22"/>
  <c r="CX126" i="22"/>
  <c r="DF126" i="22"/>
  <c r="CY126" i="22"/>
  <c r="DG126" i="22"/>
  <c r="CZ126" i="22"/>
  <c r="DH126" i="22"/>
  <c r="DI126" i="22"/>
  <c r="BP127" i="22"/>
  <c r="BQ127" i="22"/>
  <c r="BR127" i="22"/>
  <c r="BS127" i="22"/>
  <c r="BT127" i="22"/>
  <c r="BU127" i="22"/>
  <c r="BV127" i="22"/>
  <c r="BX127" i="22"/>
  <c r="BY127" i="22"/>
  <c r="BZ127" i="22"/>
  <c r="CA127" i="22"/>
  <c r="CB127" i="22"/>
  <c r="CC127" i="22"/>
  <c r="CD127" i="22"/>
  <c r="CE127" i="22"/>
  <c r="CF127" i="22"/>
  <c r="CG127" i="22"/>
  <c r="CH127" i="22"/>
  <c r="CI127" i="22"/>
  <c r="CJ127" i="22"/>
  <c r="CK127" i="22"/>
  <c r="CL127" i="22"/>
  <c r="CM127" i="22"/>
  <c r="CN127" i="22"/>
  <c r="CO127" i="22"/>
  <c r="CP127" i="22"/>
  <c r="CQ127" i="22"/>
  <c r="CR127" i="22"/>
  <c r="CU127" i="22"/>
  <c r="DC127" i="22"/>
  <c r="CV127" i="22"/>
  <c r="DD127" i="22"/>
  <c r="CW127" i="22"/>
  <c r="DE127" i="22"/>
  <c r="CX127" i="22"/>
  <c r="DF127" i="22"/>
  <c r="CY127" i="22"/>
  <c r="DG127" i="22"/>
  <c r="CZ127" i="22"/>
  <c r="DH127" i="22"/>
  <c r="DI127" i="22"/>
  <c r="BP128" i="22"/>
  <c r="BQ128" i="22"/>
  <c r="BR128" i="22"/>
  <c r="BS128" i="22"/>
  <c r="BT128" i="22"/>
  <c r="BU128" i="22"/>
  <c r="BV128" i="22"/>
  <c r="BX128" i="22"/>
  <c r="BY128" i="22"/>
  <c r="BZ128" i="22"/>
  <c r="CA128" i="22"/>
  <c r="CB128" i="22"/>
  <c r="CC128" i="22"/>
  <c r="CD128" i="22"/>
  <c r="CE128" i="22"/>
  <c r="CF128" i="22"/>
  <c r="CG128" i="22"/>
  <c r="CH128" i="22"/>
  <c r="CI128" i="22"/>
  <c r="CJ128" i="22"/>
  <c r="CK128" i="22"/>
  <c r="CL128" i="22"/>
  <c r="CM128" i="22"/>
  <c r="CN128" i="22"/>
  <c r="CO128" i="22"/>
  <c r="CP128" i="22"/>
  <c r="CQ128" i="22"/>
  <c r="CR128" i="22"/>
  <c r="CU128" i="22"/>
  <c r="DC128" i="22"/>
  <c r="CV128" i="22"/>
  <c r="DD128" i="22"/>
  <c r="CW128" i="22"/>
  <c r="DE128" i="22"/>
  <c r="CX128" i="22"/>
  <c r="DF128" i="22"/>
  <c r="CY128" i="22"/>
  <c r="DG128" i="22"/>
  <c r="CZ128" i="22"/>
  <c r="DH128" i="22"/>
  <c r="DI128" i="22"/>
  <c r="BP129" i="22"/>
  <c r="BQ129" i="22"/>
  <c r="BR129" i="22"/>
  <c r="BS129" i="22"/>
  <c r="BT129" i="22"/>
  <c r="BU129" i="22"/>
  <c r="BV129" i="22"/>
  <c r="BX129" i="22"/>
  <c r="BY129" i="22"/>
  <c r="BZ129" i="22"/>
  <c r="CA129" i="22"/>
  <c r="CB129" i="22"/>
  <c r="CC129" i="22"/>
  <c r="CD129" i="22"/>
  <c r="CE129" i="22"/>
  <c r="CF129" i="22"/>
  <c r="CG129" i="22"/>
  <c r="CH129" i="22"/>
  <c r="CI129" i="22"/>
  <c r="CJ129" i="22"/>
  <c r="CK129" i="22"/>
  <c r="CL129" i="22"/>
  <c r="CM129" i="22"/>
  <c r="CN129" i="22"/>
  <c r="CO129" i="22"/>
  <c r="CP129" i="22"/>
  <c r="CQ129" i="22"/>
  <c r="CR129" i="22"/>
  <c r="CU129" i="22"/>
  <c r="DC129" i="22"/>
  <c r="CV129" i="22"/>
  <c r="DD129" i="22"/>
  <c r="CW129" i="22"/>
  <c r="DE129" i="22"/>
  <c r="CX129" i="22"/>
  <c r="DF129" i="22"/>
  <c r="CY129" i="22"/>
  <c r="DG129" i="22"/>
  <c r="CZ129" i="22"/>
  <c r="DH129" i="22"/>
  <c r="DI129" i="22"/>
  <c r="BP130" i="22"/>
  <c r="BQ130" i="22"/>
  <c r="BR130" i="22"/>
  <c r="BS130" i="22"/>
  <c r="BT130" i="22"/>
  <c r="BU130" i="22"/>
  <c r="BV130" i="22"/>
  <c r="BX130" i="22"/>
  <c r="BY130" i="22"/>
  <c r="BZ130" i="22"/>
  <c r="CA130" i="22"/>
  <c r="CB130" i="22"/>
  <c r="CC130" i="22"/>
  <c r="CD130" i="22"/>
  <c r="CE130" i="22"/>
  <c r="CF130" i="22"/>
  <c r="CG130" i="22"/>
  <c r="CH130" i="22"/>
  <c r="CI130" i="22"/>
  <c r="CJ130" i="22"/>
  <c r="CK130" i="22"/>
  <c r="CL130" i="22"/>
  <c r="CM130" i="22"/>
  <c r="CN130" i="22"/>
  <c r="CO130" i="22"/>
  <c r="CP130" i="22"/>
  <c r="CQ130" i="22"/>
  <c r="CR130" i="22"/>
  <c r="CU130" i="22"/>
  <c r="DC130" i="22"/>
  <c r="CV130" i="22"/>
  <c r="DD130" i="22"/>
  <c r="CW130" i="22"/>
  <c r="DE130" i="22"/>
  <c r="CX130" i="22"/>
  <c r="DF130" i="22"/>
  <c r="CY130" i="22"/>
  <c r="DG130" i="22"/>
  <c r="CZ130" i="22"/>
  <c r="DH130" i="22"/>
  <c r="DI130" i="22"/>
  <c r="BP131" i="22"/>
  <c r="BQ131" i="22"/>
  <c r="BR131" i="22"/>
  <c r="BS131" i="22"/>
  <c r="BT131" i="22"/>
  <c r="BU131" i="22"/>
  <c r="BV131" i="22"/>
  <c r="BX131" i="22"/>
  <c r="BY131" i="22"/>
  <c r="BZ131" i="22"/>
  <c r="CA131" i="22"/>
  <c r="CB131" i="22"/>
  <c r="CC131" i="22"/>
  <c r="CD131" i="22"/>
  <c r="CE131" i="22"/>
  <c r="CF131" i="22"/>
  <c r="CG131" i="22"/>
  <c r="CH131" i="22"/>
  <c r="CI131" i="22"/>
  <c r="CJ131" i="22"/>
  <c r="CK131" i="22"/>
  <c r="CL131" i="22"/>
  <c r="CM131" i="22"/>
  <c r="CN131" i="22"/>
  <c r="CO131" i="22"/>
  <c r="CP131" i="22"/>
  <c r="CQ131" i="22"/>
  <c r="CR131" i="22"/>
  <c r="CU131" i="22"/>
  <c r="DC131" i="22"/>
  <c r="CV131" i="22"/>
  <c r="DD131" i="22"/>
  <c r="CW131" i="22"/>
  <c r="DE131" i="22"/>
  <c r="CX131" i="22"/>
  <c r="DF131" i="22"/>
  <c r="CY131" i="22"/>
  <c r="DG131" i="22"/>
  <c r="CZ131" i="22"/>
  <c r="DH131" i="22"/>
  <c r="DI131" i="22"/>
  <c r="BP132" i="22"/>
  <c r="BQ132" i="22"/>
  <c r="BR132" i="22"/>
  <c r="BS132" i="22"/>
  <c r="BT132" i="22"/>
  <c r="BU132" i="22"/>
  <c r="BV132" i="22"/>
  <c r="BX132" i="22"/>
  <c r="BY132" i="22"/>
  <c r="BZ132" i="22"/>
  <c r="CA132" i="22"/>
  <c r="CB132" i="22"/>
  <c r="CC132" i="22"/>
  <c r="CD132" i="22"/>
  <c r="CE132" i="22"/>
  <c r="CF132" i="22"/>
  <c r="CG132" i="22"/>
  <c r="CH132" i="22"/>
  <c r="CI132" i="22"/>
  <c r="CJ132" i="22"/>
  <c r="CK132" i="22"/>
  <c r="CL132" i="22"/>
  <c r="CM132" i="22"/>
  <c r="CN132" i="22"/>
  <c r="CO132" i="22"/>
  <c r="CP132" i="22"/>
  <c r="CQ132" i="22"/>
  <c r="CR132" i="22"/>
  <c r="CU132" i="22"/>
  <c r="DC132" i="22"/>
  <c r="CV132" i="22"/>
  <c r="DD132" i="22"/>
  <c r="CW132" i="22"/>
  <c r="DE132" i="22"/>
  <c r="CX132" i="22"/>
  <c r="DF132" i="22"/>
  <c r="CY132" i="22"/>
  <c r="DG132" i="22"/>
  <c r="CZ132" i="22"/>
  <c r="DH132" i="22"/>
  <c r="DI132" i="22"/>
  <c r="BP133" i="22"/>
  <c r="BQ133" i="22"/>
  <c r="BR133" i="22"/>
  <c r="BS133" i="22"/>
  <c r="BT133" i="22"/>
  <c r="BU133" i="22"/>
  <c r="BV133" i="22"/>
  <c r="BX133" i="22"/>
  <c r="BY133" i="22"/>
  <c r="BZ133" i="22"/>
  <c r="CA133" i="22"/>
  <c r="CB133" i="22"/>
  <c r="CC133" i="22"/>
  <c r="CD133" i="22"/>
  <c r="CE133" i="22"/>
  <c r="CF133" i="22"/>
  <c r="CG133" i="22"/>
  <c r="CH133" i="22"/>
  <c r="CI133" i="22"/>
  <c r="CJ133" i="22"/>
  <c r="CK133" i="22"/>
  <c r="CL133" i="22"/>
  <c r="CM133" i="22"/>
  <c r="CN133" i="22"/>
  <c r="CO133" i="22"/>
  <c r="CP133" i="22"/>
  <c r="CQ133" i="22"/>
  <c r="CR133" i="22"/>
  <c r="CU133" i="22"/>
  <c r="DC133" i="22"/>
  <c r="CV133" i="22"/>
  <c r="DD133" i="22"/>
  <c r="CW133" i="22"/>
  <c r="DE133" i="22"/>
  <c r="CX133" i="22"/>
  <c r="DF133" i="22"/>
  <c r="CY133" i="22"/>
  <c r="DG133" i="22"/>
  <c r="CZ133" i="22"/>
  <c r="DH133" i="22"/>
  <c r="DI133" i="22"/>
  <c r="BP134" i="22"/>
  <c r="BQ134" i="22"/>
  <c r="BR134" i="22"/>
  <c r="BS134" i="22"/>
  <c r="BT134" i="22"/>
  <c r="BU134" i="22"/>
  <c r="BV134" i="22"/>
  <c r="BX134" i="22"/>
  <c r="BY134" i="22"/>
  <c r="BZ134" i="22"/>
  <c r="CA134" i="22"/>
  <c r="CB134" i="22"/>
  <c r="CC134" i="22"/>
  <c r="CD134" i="22"/>
  <c r="CE134" i="22"/>
  <c r="CF134" i="22"/>
  <c r="CG134" i="22"/>
  <c r="CH134" i="22"/>
  <c r="CI134" i="22"/>
  <c r="CJ134" i="22"/>
  <c r="CK134" i="22"/>
  <c r="CL134" i="22"/>
  <c r="CM134" i="22"/>
  <c r="CN134" i="22"/>
  <c r="CO134" i="22"/>
  <c r="CP134" i="22"/>
  <c r="CQ134" i="22"/>
  <c r="CR134" i="22"/>
  <c r="CU134" i="22"/>
  <c r="DC134" i="22"/>
  <c r="CV134" i="22"/>
  <c r="DD134" i="22"/>
  <c r="CW134" i="22"/>
  <c r="DE134" i="22"/>
  <c r="CX134" i="22"/>
  <c r="DF134" i="22"/>
  <c r="CY134" i="22"/>
  <c r="DG134" i="22"/>
  <c r="CZ134" i="22"/>
  <c r="DH134" i="22"/>
  <c r="DI134" i="22"/>
  <c r="BP135" i="22"/>
  <c r="BQ135" i="22"/>
  <c r="BR135" i="22"/>
  <c r="BS135" i="22"/>
  <c r="BT135" i="22"/>
  <c r="BU135" i="22"/>
  <c r="BV135" i="22"/>
  <c r="BX135" i="22"/>
  <c r="BY135" i="22"/>
  <c r="BZ135" i="22"/>
  <c r="CA135" i="22"/>
  <c r="CB135" i="22"/>
  <c r="CC135" i="22"/>
  <c r="CD135" i="22"/>
  <c r="CE135" i="22"/>
  <c r="CF135" i="22"/>
  <c r="CG135" i="22"/>
  <c r="CH135" i="22"/>
  <c r="CI135" i="22"/>
  <c r="CJ135" i="22"/>
  <c r="CK135" i="22"/>
  <c r="CL135" i="22"/>
  <c r="CM135" i="22"/>
  <c r="CN135" i="22"/>
  <c r="CO135" i="22"/>
  <c r="CP135" i="22"/>
  <c r="CQ135" i="22"/>
  <c r="CR135" i="22"/>
  <c r="CU135" i="22"/>
  <c r="DC135" i="22"/>
  <c r="CV135" i="22"/>
  <c r="DD135" i="22"/>
  <c r="CW135" i="22"/>
  <c r="DE135" i="22"/>
  <c r="CX135" i="22"/>
  <c r="DF135" i="22"/>
  <c r="CY135" i="22"/>
  <c r="DG135" i="22"/>
  <c r="CZ135" i="22"/>
  <c r="DH135" i="22"/>
  <c r="DI135" i="22"/>
  <c r="BP136" i="22"/>
  <c r="BQ136" i="22"/>
  <c r="BR136" i="22"/>
  <c r="BS136" i="22"/>
  <c r="BT136" i="22"/>
  <c r="BU136" i="22"/>
  <c r="BV136" i="22"/>
  <c r="BX136" i="22"/>
  <c r="BY136" i="22"/>
  <c r="BZ136" i="22"/>
  <c r="CA136" i="22"/>
  <c r="CB136" i="22"/>
  <c r="CC136" i="22"/>
  <c r="CD136" i="22"/>
  <c r="CE136" i="22"/>
  <c r="CF136" i="22"/>
  <c r="CG136" i="22"/>
  <c r="CH136" i="22"/>
  <c r="CI136" i="22"/>
  <c r="CJ136" i="22"/>
  <c r="CK136" i="22"/>
  <c r="CL136" i="22"/>
  <c r="CM136" i="22"/>
  <c r="CN136" i="22"/>
  <c r="CO136" i="22"/>
  <c r="CP136" i="22"/>
  <c r="CQ136" i="22"/>
  <c r="CR136" i="22"/>
  <c r="CU136" i="22"/>
  <c r="DC136" i="22"/>
  <c r="CV136" i="22"/>
  <c r="DD136" i="22"/>
  <c r="CW136" i="22"/>
  <c r="DE136" i="22"/>
  <c r="CX136" i="22"/>
  <c r="DF136" i="22"/>
  <c r="CY136" i="22"/>
  <c r="DG136" i="22"/>
  <c r="CZ136" i="22"/>
  <c r="DH136" i="22"/>
  <c r="DI136" i="22"/>
  <c r="BP137" i="22"/>
  <c r="BQ137" i="22"/>
  <c r="BR137" i="22"/>
  <c r="BS137" i="22"/>
  <c r="BT137" i="22"/>
  <c r="BU137" i="22"/>
  <c r="BV137" i="22"/>
  <c r="BX137" i="22"/>
  <c r="BY137" i="22"/>
  <c r="BZ137" i="22"/>
  <c r="CA137" i="22"/>
  <c r="CB137" i="22"/>
  <c r="CC137" i="22"/>
  <c r="CD137" i="22"/>
  <c r="CE137" i="22"/>
  <c r="CF137" i="22"/>
  <c r="CG137" i="22"/>
  <c r="CH137" i="22"/>
  <c r="CI137" i="22"/>
  <c r="CJ137" i="22"/>
  <c r="CK137" i="22"/>
  <c r="CL137" i="22"/>
  <c r="CM137" i="22"/>
  <c r="CN137" i="22"/>
  <c r="CO137" i="22"/>
  <c r="CP137" i="22"/>
  <c r="CQ137" i="22"/>
  <c r="CR137" i="22"/>
  <c r="CU137" i="22"/>
  <c r="DC137" i="22"/>
  <c r="CV137" i="22"/>
  <c r="DD137" i="22"/>
  <c r="CW137" i="22"/>
  <c r="DE137" i="22"/>
  <c r="CX137" i="22"/>
  <c r="DF137" i="22"/>
  <c r="CY137" i="22"/>
  <c r="DG137" i="22"/>
  <c r="CZ137" i="22"/>
  <c r="DH137" i="22"/>
  <c r="DI137" i="22"/>
  <c r="BP138" i="22"/>
  <c r="BQ138" i="22"/>
  <c r="BR138" i="22"/>
  <c r="BS138" i="22"/>
  <c r="BT138" i="22"/>
  <c r="BU138" i="22"/>
  <c r="BV138" i="22"/>
  <c r="BX138" i="22"/>
  <c r="BY138" i="22"/>
  <c r="BZ138" i="22"/>
  <c r="CA138" i="22"/>
  <c r="CB138" i="22"/>
  <c r="CC138" i="22"/>
  <c r="CD138" i="22"/>
  <c r="CE138" i="22"/>
  <c r="CF138" i="22"/>
  <c r="CG138" i="22"/>
  <c r="CH138" i="22"/>
  <c r="CI138" i="22"/>
  <c r="CJ138" i="22"/>
  <c r="CK138" i="22"/>
  <c r="CL138" i="22"/>
  <c r="CM138" i="22"/>
  <c r="CN138" i="22"/>
  <c r="CO138" i="22"/>
  <c r="CP138" i="22"/>
  <c r="CQ138" i="22"/>
  <c r="CR138" i="22"/>
  <c r="CU138" i="22"/>
  <c r="DC138" i="22"/>
  <c r="CV138" i="22"/>
  <c r="DD138" i="22"/>
  <c r="CW138" i="22"/>
  <c r="DE138" i="22"/>
  <c r="CX138" i="22"/>
  <c r="DF138" i="22"/>
  <c r="CY138" i="22"/>
  <c r="DG138" i="22"/>
  <c r="CZ138" i="22"/>
  <c r="DH138" i="22"/>
  <c r="DI138" i="22"/>
  <c r="BP139" i="22"/>
  <c r="BQ139" i="22"/>
  <c r="BR139" i="22"/>
  <c r="BS139" i="22"/>
  <c r="BT139" i="22"/>
  <c r="BU139" i="22"/>
  <c r="BV139" i="22"/>
  <c r="BX139" i="22"/>
  <c r="BY139" i="22"/>
  <c r="BZ139" i="22"/>
  <c r="CA139" i="22"/>
  <c r="CB139" i="22"/>
  <c r="CC139" i="22"/>
  <c r="CD139" i="22"/>
  <c r="CE139" i="22"/>
  <c r="CF139" i="22"/>
  <c r="CG139" i="22"/>
  <c r="CH139" i="22"/>
  <c r="CI139" i="22"/>
  <c r="CJ139" i="22"/>
  <c r="CK139" i="22"/>
  <c r="CL139" i="22"/>
  <c r="CM139" i="22"/>
  <c r="CN139" i="22"/>
  <c r="CO139" i="22"/>
  <c r="CP139" i="22"/>
  <c r="CQ139" i="22"/>
  <c r="CR139" i="22"/>
  <c r="CU139" i="22"/>
  <c r="DC139" i="22"/>
  <c r="CV139" i="22"/>
  <c r="DD139" i="22"/>
  <c r="CW139" i="22"/>
  <c r="DE139" i="22"/>
  <c r="CX139" i="22"/>
  <c r="DF139" i="22"/>
  <c r="CY139" i="22"/>
  <c r="DG139" i="22"/>
  <c r="CZ139" i="22"/>
  <c r="DH139" i="22"/>
  <c r="DI139" i="22"/>
  <c r="BP140" i="22"/>
  <c r="BQ140" i="22"/>
  <c r="BR140" i="22"/>
  <c r="BS140" i="22"/>
  <c r="BT140" i="22"/>
  <c r="BU140" i="22"/>
  <c r="BV140" i="22"/>
  <c r="BX140" i="22"/>
  <c r="BY140" i="22"/>
  <c r="BZ140" i="22"/>
  <c r="CA140" i="22"/>
  <c r="CB140" i="22"/>
  <c r="CC140" i="22"/>
  <c r="CD140" i="22"/>
  <c r="CE140" i="22"/>
  <c r="CF140" i="22"/>
  <c r="CG140" i="22"/>
  <c r="CH140" i="22"/>
  <c r="CI140" i="22"/>
  <c r="CJ140" i="22"/>
  <c r="CK140" i="22"/>
  <c r="CL140" i="22"/>
  <c r="CM140" i="22"/>
  <c r="CN140" i="22"/>
  <c r="CO140" i="22"/>
  <c r="CP140" i="22"/>
  <c r="CQ140" i="22"/>
  <c r="CR140" i="22"/>
  <c r="CU140" i="22"/>
  <c r="DC140" i="22"/>
  <c r="CV140" i="22"/>
  <c r="DD140" i="22"/>
  <c r="CW140" i="22"/>
  <c r="DE140" i="22"/>
  <c r="CX140" i="22"/>
  <c r="DF140" i="22"/>
  <c r="CY140" i="22"/>
  <c r="DG140" i="22"/>
  <c r="CZ140" i="22"/>
  <c r="DH140" i="22"/>
  <c r="DI140" i="22"/>
  <c r="BP141" i="22"/>
  <c r="BQ141" i="22"/>
  <c r="BR141" i="22"/>
  <c r="BS141" i="22"/>
  <c r="BT141" i="22"/>
  <c r="BU141" i="22"/>
  <c r="BV141" i="22"/>
  <c r="BX141" i="22"/>
  <c r="BY141" i="22"/>
  <c r="BZ141" i="22"/>
  <c r="CA141" i="22"/>
  <c r="CB141" i="22"/>
  <c r="CC141" i="22"/>
  <c r="CD141" i="22"/>
  <c r="CE141" i="22"/>
  <c r="CF141" i="22"/>
  <c r="CG141" i="22"/>
  <c r="CH141" i="22"/>
  <c r="CI141" i="22"/>
  <c r="CJ141" i="22"/>
  <c r="CK141" i="22"/>
  <c r="CL141" i="22"/>
  <c r="CM141" i="22"/>
  <c r="CN141" i="22"/>
  <c r="CO141" i="22"/>
  <c r="CP141" i="22"/>
  <c r="CQ141" i="22"/>
  <c r="CR141" i="22"/>
  <c r="CU141" i="22"/>
  <c r="DC141" i="22"/>
  <c r="CV141" i="22"/>
  <c r="DD141" i="22"/>
  <c r="CW141" i="22"/>
  <c r="DE141" i="22"/>
  <c r="CX141" i="22"/>
  <c r="DF141" i="22"/>
  <c r="CY141" i="22"/>
  <c r="DG141" i="22"/>
  <c r="CZ141" i="22"/>
  <c r="DH141" i="22"/>
  <c r="DI141" i="22"/>
  <c r="BP142" i="22"/>
  <c r="BQ142" i="22"/>
  <c r="BR142" i="22"/>
  <c r="BS142" i="22"/>
  <c r="BT142" i="22"/>
  <c r="BU142" i="22"/>
  <c r="BV142" i="22"/>
  <c r="BX142" i="22"/>
  <c r="BY142" i="22"/>
  <c r="BZ142" i="22"/>
  <c r="CA142" i="22"/>
  <c r="CB142" i="22"/>
  <c r="CC142" i="22"/>
  <c r="CD142" i="22"/>
  <c r="CE142" i="22"/>
  <c r="CF142" i="22"/>
  <c r="CG142" i="22"/>
  <c r="CH142" i="22"/>
  <c r="CI142" i="22"/>
  <c r="CJ142" i="22"/>
  <c r="CK142" i="22"/>
  <c r="CL142" i="22"/>
  <c r="CM142" i="22"/>
  <c r="CN142" i="22"/>
  <c r="CO142" i="22"/>
  <c r="CP142" i="22"/>
  <c r="CQ142" i="22"/>
  <c r="CR142" i="22"/>
  <c r="CU142" i="22"/>
  <c r="DC142" i="22"/>
  <c r="CV142" i="22"/>
  <c r="DD142" i="22"/>
  <c r="CW142" i="22"/>
  <c r="DE142" i="22"/>
  <c r="CX142" i="22"/>
  <c r="DF142" i="22"/>
  <c r="CY142" i="22"/>
  <c r="DG142" i="22"/>
  <c r="CZ142" i="22"/>
  <c r="DH142" i="22"/>
  <c r="DI142" i="22"/>
  <c r="BP143" i="22"/>
  <c r="BQ143" i="22"/>
  <c r="BR143" i="22"/>
  <c r="BS143" i="22"/>
  <c r="BT143" i="22"/>
  <c r="BU143" i="22"/>
  <c r="BV143" i="22"/>
  <c r="BX143" i="22"/>
  <c r="BY143" i="22"/>
  <c r="BZ143" i="22"/>
  <c r="CA143" i="22"/>
  <c r="CB143" i="22"/>
  <c r="CC143" i="22"/>
  <c r="CD143" i="22"/>
  <c r="CE143" i="22"/>
  <c r="CF143" i="22"/>
  <c r="CG143" i="22"/>
  <c r="CH143" i="22"/>
  <c r="CI143" i="22"/>
  <c r="CJ143" i="22"/>
  <c r="CK143" i="22"/>
  <c r="CL143" i="22"/>
  <c r="CM143" i="22"/>
  <c r="CN143" i="22"/>
  <c r="CO143" i="22"/>
  <c r="CP143" i="22"/>
  <c r="CQ143" i="22"/>
  <c r="CR143" i="22"/>
  <c r="CU143" i="22"/>
  <c r="DC143" i="22"/>
  <c r="CV143" i="22"/>
  <c r="DD143" i="22"/>
  <c r="CW143" i="22"/>
  <c r="DE143" i="22"/>
  <c r="CX143" i="22"/>
  <c r="DF143" i="22"/>
  <c r="CY143" i="22"/>
  <c r="DG143" i="22"/>
  <c r="CZ143" i="22"/>
  <c r="DH143" i="22"/>
  <c r="DI143" i="22"/>
  <c r="BP144" i="22"/>
  <c r="BQ144" i="22"/>
  <c r="BR144" i="22"/>
  <c r="BS144" i="22"/>
  <c r="BT144" i="22"/>
  <c r="BU144" i="22"/>
  <c r="BV144" i="22"/>
  <c r="BX144" i="22"/>
  <c r="BY144" i="22"/>
  <c r="BZ144" i="22"/>
  <c r="CA144" i="22"/>
  <c r="CB144" i="22"/>
  <c r="CC144" i="22"/>
  <c r="CD144" i="22"/>
  <c r="CE144" i="22"/>
  <c r="CF144" i="22"/>
  <c r="CG144" i="22"/>
  <c r="CH144" i="22"/>
  <c r="CI144" i="22"/>
  <c r="CJ144" i="22"/>
  <c r="CK144" i="22"/>
  <c r="CL144" i="22"/>
  <c r="CM144" i="22"/>
  <c r="CN144" i="22"/>
  <c r="CO144" i="22"/>
  <c r="CP144" i="22"/>
  <c r="CQ144" i="22"/>
  <c r="CR144" i="22"/>
  <c r="CU144" i="22"/>
  <c r="DC144" i="22"/>
  <c r="CV144" i="22"/>
  <c r="DD144" i="22"/>
  <c r="CW144" i="22"/>
  <c r="DE144" i="22"/>
  <c r="CX144" i="22"/>
  <c r="DF144" i="22"/>
  <c r="CY144" i="22"/>
  <c r="DG144" i="22"/>
  <c r="CZ144" i="22"/>
  <c r="DH144" i="22"/>
  <c r="DI144" i="22"/>
  <c r="BP145" i="22"/>
  <c r="BQ145" i="22"/>
  <c r="BR145" i="22"/>
  <c r="BS145" i="22"/>
  <c r="BT145" i="22"/>
  <c r="BU145" i="22"/>
  <c r="BV145" i="22"/>
  <c r="BX145" i="22"/>
  <c r="BY145" i="22"/>
  <c r="BZ145" i="22"/>
  <c r="CA145" i="22"/>
  <c r="CB145" i="22"/>
  <c r="CC145" i="22"/>
  <c r="CD145" i="22"/>
  <c r="CE145" i="22"/>
  <c r="CF145" i="22"/>
  <c r="CG145" i="22"/>
  <c r="CH145" i="22"/>
  <c r="CI145" i="22"/>
  <c r="CJ145" i="22"/>
  <c r="CK145" i="22"/>
  <c r="CL145" i="22"/>
  <c r="CM145" i="22"/>
  <c r="CN145" i="22"/>
  <c r="CO145" i="22"/>
  <c r="CP145" i="22"/>
  <c r="CQ145" i="22"/>
  <c r="CR145" i="22"/>
  <c r="CU145" i="22"/>
  <c r="DC145" i="22"/>
  <c r="CV145" i="22"/>
  <c r="DD145" i="22"/>
  <c r="CW145" i="22"/>
  <c r="DE145" i="22"/>
  <c r="CX145" i="22"/>
  <c r="DF145" i="22"/>
  <c r="CY145" i="22"/>
  <c r="DG145" i="22"/>
  <c r="CZ145" i="22"/>
  <c r="DH145" i="22"/>
  <c r="DI145" i="22"/>
  <c r="BP146" i="22"/>
  <c r="BQ146" i="22"/>
  <c r="BR146" i="22"/>
  <c r="BS146" i="22"/>
  <c r="BT146" i="22"/>
  <c r="BU146" i="22"/>
  <c r="BV146" i="22"/>
  <c r="BX146" i="22"/>
  <c r="BY146" i="22"/>
  <c r="BZ146" i="22"/>
  <c r="CA146" i="22"/>
  <c r="CB146" i="22"/>
  <c r="CC146" i="22"/>
  <c r="CD146" i="22"/>
  <c r="CE146" i="22"/>
  <c r="CF146" i="22"/>
  <c r="CG146" i="22"/>
  <c r="CH146" i="22"/>
  <c r="CI146" i="22"/>
  <c r="CJ146" i="22"/>
  <c r="CK146" i="22"/>
  <c r="CL146" i="22"/>
  <c r="CM146" i="22"/>
  <c r="CN146" i="22"/>
  <c r="CO146" i="22"/>
  <c r="CP146" i="22"/>
  <c r="CQ146" i="22"/>
  <c r="CR146" i="22"/>
  <c r="CU146" i="22"/>
  <c r="DC146" i="22"/>
  <c r="CV146" i="22"/>
  <c r="DD146" i="22"/>
  <c r="CW146" i="22"/>
  <c r="DE146" i="22"/>
  <c r="CX146" i="22"/>
  <c r="DF146" i="22"/>
  <c r="CY146" i="22"/>
  <c r="DG146" i="22"/>
  <c r="CZ146" i="22"/>
  <c r="DH146" i="22"/>
  <c r="DI146" i="22"/>
  <c r="BP147" i="22"/>
  <c r="BQ147" i="22"/>
  <c r="BR147" i="22"/>
  <c r="BS147" i="22"/>
  <c r="BT147" i="22"/>
  <c r="BU147" i="22"/>
  <c r="BV147" i="22"/>
  <c r="BX147" i="22"/>
  <c r="BY147" i="22"/>
  <c r="BZ147" i="22"/>
  <c r="CA147" i="22"/>
  <c r="CB147" i="22"/>
  <c r="CC147" i="22"/>
  <c r="CD147" i="22"/>
  <c r="CE147" i="22"/>
  <c r="CF147" i="22"/>
  <c r="CG147" i="22"/>
  <c r="CH147" i="22"/>
  <c r="CI147" i="22"/>
  <c r="CJ147" i="22"/>
  <c r="CK147" i="22"/>
  <c r="CL147" i="22"/>
  <c r="CM147" i="22"/>
  <c r="CN147" i="22"/>
  <c r="CO147" i="22"/>
  <c r="CP147" i="22"/>
  <c r="CQ147" i="22"/>
  <c r="CR147" i="22"/>
  <c r="CU147" i="22"/>
  <c r="DC147" i="22"/>
  <c r="CV147" i="22"/>
  <c r="DD147" i="22"/>
  <c r="CW147" i="22"/>
  <c r="DE147" i="22"/>
  <c r="CX147" i="22"/>
  <c r="DF147" i="22"/>
  <c r="CY147" i="22"/>
  <c r="DG147" i="22"/>
  <c r="CZ147" i="22"/>
  <c r="DH147" i="22"/>
  <c r="DI147" i="22"/>
  <c r="BP148" i="22"/>
  <c r="BQ148" i="22"/>
  <c r="BR148" i="22"/>
  <c r="BS148" i="22"/>
  <c r="BT148" i="22"/>
  <c r="BU148" i="22"/>
  <c r="BV148" i="22"/>
  <c r="BX148" i="22"/>
  <c r="BY148" i="22"/>
  <c r="BZ148" i="22"/>
  <c r="CA148" i="22"/>
  <c r="CB148" i="22"/>
  <c r="CC148" i="22"/>
  <c r="CD148" i="22"/>
  <c r="CE148" i="22"/>
  <c r="CF148" i="22"/>
  <c r="CG148" i="22"/>
  <c r="CH148" i="22"/>
  <c r="CI148" i="22"/>
  <c r="CJ148" i="22"/>
  <c r="CK148" i="22"/>
  <c r="CL148" i="22"/>
  <c r="CM148" i="22"/>
  <c r="CN148" i="22"/>
  <c r="CO148" i="22"/>
  <c r="CP148" i="22"/>
  <c r="CQ148" i="22"/>
  <c r="CR148" i="22"/>
  <c r="CU148" i="22"/>
  <c r="DC148" i="22"/>
  <c r="CV148" i="22"/>
  <c r="DD148" i="22"/>
  <c r="CW148" i="22"/>
  <c r="DE148" i="22"/>
  <c r="CX148" i="22"/>
  <c r="DF148" i="22"/>
  <c r="CY148" i="22"/>
  <c r="DG148" i="22"/>
  <c r="CZ148" i="22"/>
  <c r="DH148" i="22"/>
  <c r="DI148" i="22"/>
  <c r="BP149" i="22"/>
  <c r="BQ149" i="22"/>
  <c r="BR149" i="22"/>
  <c r="BS149" i="22"/>
  <c r="BT149" i="22"/>
  <c r="BU149" i="22"/>
  <c r="BV149" i="22"/>
  <c r="BX149" i="22"/>
  <c r="BY149" i="22"/>
  <c r="BZ149" i="22"/>
  <c r="CA149" i="22"/>
  <c r="CB149" i="22"/>
  <c r="CC149" i="22"/>
  <c r="CD149" i="22"/>
  <c r="CE149" i="22"/>
  <c r="CF149" i="22"/>
  <c r="CG149" i="22"/>
  <c r="CH149" i="22"/>
  <c r="CI149" i="22"/>
  <c r="CJ149" i="22"/>
  <c r="CK149" i="22"/>
  <c r="CL149" i="22"/>
  <c r="CM149" i="22"/>
  <c r="CN149" i="22"/>
  <c r="CO149" i="22"/>
  <c r="CP149" i="22"/>
  <c r="CQ149" i="22"/>
  <c r="CR149" i="22"/>
  <c r="CU149" i="22"/>
  <c r="DC149" i="22"/>
  <c r="CV149" i="22"/>
  <c r="DD149" i="22"/>
  <c r="CW149" i="22"/>
  <c r="DE149" i="22"/>
  <c r="CX149" i="22"/>
  <c r="DF149" i="22"/>
  <c r="CY149" i="22"/>
  <c r="DG149" i="22"/>
  <c r="CZ149" i="22"/>
  <c r="DH149" i="22"/>
  <c r="DI149" i="22"/>
  <c r="BP150" i="22"/>
  <c r="BQ150" i="22"/>
  <c r="BR150" i="22"/>
  <c r="BS150" i="22"/>
  <c r="BT150" i="22"/>
  <c r="BU150" i="22"/>
  <c r="BV150" i="22"/>
  <c r="BX150" i="22"/>
  <c r="BY150" i="22"/>
  <c r="BZ150" i="22"/>
  <c r="CA150" i="22"/>
  <c r="CB150" i="22"/>
  <c r="CC150" i="22"/>
  <c r="CD150" i="22"/>
  <c r="CE150" i="22"/>
  <c r="CF150" i="22"/>
  <c r="CG150" i="22"/>
  <c r="CH150" i="22"/>
  <c r="CI150" i="22"/>
  <c r="CJ150" i="22"/>
  <c r="CK150" i="22"/>
  <c r="CL150" i="22"/>
  <c r="CM150" i="22"/>
  <c r="CN150" i="22"/>
  <c r="CO150" i="22"/>
  <c r="CP150" i="22"/>
  <c r="CQ150" i="22"/>
  <c r="CR150" i="22"/>
  <c r="CU150" i="22"/>
  <c r="DC150" i="22"/>
  <c r="CV150" i="22"/>
  <c r="DD150" i="22"/>
  <c r="CW150" i="22"/>
  <c r="DE150" i="22"/>
  <c r="CX150" i="22"/>
  <c r="DF150" i="22"/>
  <c r="CY150" i="22"/>
  <c r="DG150" i="22"/>
  <c r="CZ150" i="22"/>
  <c r="DH150" i="22"/>
  <c r="DI150" i="22"/>
  <c r="BP151" i="22"/>
  <c r="BQ151" i="22"/>
  <c r="BR151" i="22"/>
  <c r="BS151" i="22"/>
  <c r="BT151" i="22"/>
  <c r="BU151" i="22"/>
  <c r="BV151" i="22"/>
  <c r="BX151" i="22"/>
  <c r="BY151" i="22"/>
  <c r="BZ151" i="22"/>
  <c r="CA151" i="22"/>
  <c r="CB151" i="22"/>
  <c r="CC151" i="22"/>
  <c r="CD151" i="22"/>
  <c r="CE151" i="22"/>
  <c r="CF151" i="22"/>
  <c r="CG151" i="22"/>
  <c r="CH151" i="22"/>
  <c r="CI151" i="22"/>
  <c r="CJ151" i="22"/>
  <c r="CK151" i="22"/>
  <c r="CL151" i="22"/>
  <c r="CM151" i="22"/>
  <c r="CN151" i="22"/>
  <c r="CO151" i="22"/>
  <c r="CP151" i="22"/>
  <c r="CQ151" i="22"/>
  <c r="CR151" i="22"/>
  <c r="CU151" i="22"/>
  <c r="DC151" i="22"/>
  <c r="CV151" i="22"/>
  <c r="DD151" i="22"/>
  <c r="CW151" i="22"/>
  <c r="DE151" i="22"/>
  <c r="CX151" i="22"/>
  <c r="DF151" i="22"/>
  <c r="CY151" i="22"/>
  <c r="DG151" i="22"/>
  <c r="CZ151" i="22"/>
  <c r="DH151" i="22"/>
  <c r="DI151" i="22"/>
  <c r="BP152" i="22"/>
  <c r="BQ152" i="22"/>
  <c r="BR152" i="22"/>
  <c r="BS152" i="22"/>
  <c r="BT152" i="22"/>
  <c r="BU152" i="22"/>
  <c r="BV152" i="22"/>
  <c r="BX152" i="22"/>
  <c r="BY152" i="22"/>
  <c r="BZ152" i="22"/>
  <c r="CA152" i="22"/>
  <c r="CB152" i="22"/>
  <c r="CC152" i="22"/>
  <c r="CD152" i="22"/>
  <c r="CE152" i="22"/>
  <c r="CF152" i="22"/>
  <c r="CG152" i="22"/>
  <c r="CH152" i="22"/>
  <c r="CI152" i="22"/>
  <c r="CJ152" i="22"/>
  <c r="CK152" i="22"/>
  <c r="CL152" i="22"/>
  <c r="CM152" i="22"/>
  <c r="CN152" i="22"/>
  <c r="CO152" i="22"/>
  <c r="CP152" i="22"/>
  <c r="CQ152" i="22"/>
  <c r="CR152" i="22"/>
  <c r="CU152" i="22"/>
  <c r="DC152" i="22"/>
  <c r="CV152" i="22"/>
  <c r="DD152" i="22"/>
  <c r="CW152" i="22"/>
  <c r="DE152" i="22"/>
  <c r="CX152" i="22"/>
  <c r="DF152" i="22"/>
  <c r="CY152" i="22"/>
  <c r="DG152" i="22"/>
  <c r="CZ152" i="22"/>
  <c r="DH152" i="22"/>
  <c r="DI152" i="22"/>
  <c r="BP153" i="22"/>
  <c r="BQ153" i="22"/>
  <c r="BR153" i="22"/>
  <c r="BS153" i="22"/>
  <c r="BT153" i="22"/>
  <c r="BU153" i="22"/>
  <c r="BV153" i="22"/>
  <c r="BX153" i="22"/>
  <c r="BY153" i="22"/>
  <c r="BZ153" i="22"/>
  <c r="CA153" i="22"/>
  <c r="CB153" i="22"/>
  <c r="CC153" i="22"/>
  <c r="CD153" i="22"/>
  <c r="CE153" i="22"/>
  <c r="CF153" i="22"/>
  <c r="CG153" i="22"/>
  <c r="CH153" i="22"/>
  <c r="CI153" i="22"/>
  <c r="CJ153" i="22"/>
  <c r="CK153" i="22"/>
  <c r="CL153" i="22"/>
  <c r="CM153" i="22"/>
  <c r="CN153" i="22"/>
  <c r="CO153" i="22"/>
  <c r="CP153" i="22"/>
  <c r="CQ153" i="22"/>
  <c r="CR153" i="22"/>
  <c r="CU153" i="22"/>
  <c r="DC153" i="22"/>
  <c r="CV153" i="22"/>
  <c r="DD153" i="22"/>
  <c r="CW153" i="22"/>
  <c r="DE153" i="22"/>
  <c r="CX153" i="22"/>
  <c r="DF153" i="22"/>
  <c r="CY153" i="22"/>
  <c r="DG153" i="22"/>
  <c r="CZ153" i="22"/>
  <c r="DH153" i="22"/>
  <c r="DI153" i="22"/>
  <c r="BP154" i="22"/>
  <c r="BQ154" i="22"/>
  <c r="BR154" i="22"/>
  <c r="BS154" i="22"/>
  <c r="BT154" i="22"/>
  <c r="BU154" i="22"/>
  <c r="BV154" i="22"/>
  <c r="BX154" i="22"/>
  <c r="BY154" i="22"/>
  <c r="BZ154" i="22"/>
  <c r="CA154" i="22"/>
  <c r="CB154" i="22"/>
  <c r="CC154" i="22"/>
  <c r="CD154" i="22"/>
  <c r="CE154" i="22"/>
  <c r="CF154" i="22"/>
  <c r="CG154" i="22"/>
  <c r="CH154" i="22"/>
  <c r="CI154" i="22"/>
  <c r="CJ154" i="22"/>
  <c r="CK154" i="22"/>
  <c r="CL154" i="22"/>
  <c r="CM154" i="22"/>
  <c r="CN154" i="22"/>
  <c r="CO154" i="22"/>
  <c r="CP154" i="22"/>
  <c r="CQ154" i="22"/>
  <c r="CR154" i="22"/>
  <c r="CU154" i="22"/>
  <c r="DC154" i="22"/>
  <c r="CV154" i="22"/>
  <c r="DD154" i="22"/>
  <c r="CW154" i="22"/>
  <c r="DE154" i="22"/>
  <c r="CX154" i="22"/>
  <c r="DF154" i="22"/>
  <c r="CY154" i="22"/>
  <c r="DG154" i="22"/>
  <c r="CZ154" i="22"/>
  <c r="DH154" i="22"/>
  <c r="DI154" i="22"/>
  <c r="BP155" i="22"/>
  <c r="BQ155" i="22"/>
  <c r="BR155" i="22"/>
  <c r="BS155" i="22"/>
  <c r="BT155" i="22"/>
  <c r="BU155" i="22"/>
  <c r="BV155" i="22"/>
  <c r="BX155" i="22"/>
  <c r="BY155" i="22"/>
  <c r="BZ155" i="22"/>
  <c r="CA155" i="22"/>
  <c r="CB155" i="22"/>
  <c r="CC155" i="22"/>
  <c r="CD155" i="22"/>
  <c r="CE155" i="22"/>
  <c r="CF155" i="22"/>
  <c r="CG155" i="22"/>
  <c r="CH155" i="22"/>
  <c r="CI155" i="22"/>
  <c r="CJ155" i="22"/>
  <c r="CK155" i="22"/>
  <c r="CL155" i="22"/>
  <c r="CM155" i="22"/>
  <c r="CN155" i="22"/>
  <c r="CO155" i="22"/>
  <c r="CP155" i="22"/>
  <c r="CQ155" i="22"/>
  <c r="CR155" i="22"/>
  <c r="CU155" i="22"/>
  <c r="DC155" i="22"/>
  <c r="CV155" i="22"/>
  <c r="DD155" i="22"/>
  <c r="CW155" i="22"/>
  <c r="DE155" i="22"/>
  <c r="CX155" i="22"/>
  <c r="DF155" i="22"/>
  <c r="CY155" i="22"/>
  <c r="DG155" i="22"/>
  <c r="CZ155" i="22"/>
  <c r="DH155" i="22"/>
  <c r="DI155" i="22"/>
  <c r="BP156" i="22"/>
  <c r="BQ156" i="22"/>
  <c r="BR156" i="22"/>
  <c r="BS156" i="22"/>
  <c r="BT156" i="22"/>
  <c r="BU156" i="22"/>
  <c r="BV156" i="22"/>
  <c r="BX156" i="22"/>
  <c r="BY156" i="22"/>
  <c r="BZ156" i="22"/>
  <c r="CA156" i="22"/>
  <c r="CB156" i="22"/>
  <c r="CC156" i="22"/>
  <c r="CD156" i="22"/>
  <c r="CE156" i="22"/>
  <c r="CF156" i="22"/>
  <c r="CG156" i="22"/>
  <c r="CH156" i="22"/>
  <c r="CI156" i="22"/>
  <c r="CJ156" i="22"/>
  <c r="CK156" i="22"/>
  <c r="CL156" i="22"/>
  <c r="CM156" i="22"/>
  <c r="CN156" i="22"/>
  <c r="CO156" i="22"/>
  <c r="CP156" i="22"/>
  <c r="CQ156" i="22"/>
  <c r="CR156" i="22"/>
  <c r="CU156" i="22"/>
  <c r="DC156" i="22"/>
  <c r="CV156" i="22"/>
  <c r="DD156" i="22"/>
  <c r="CW156" i="22"/>
  <c r="DE156" i="22"/>
  <c r="CX156" i="22"/>
  <c r="DF156" i="22"/>
  <c r="CY156" i="22"/>
  <c r="DG156" i="22"/>
  <c r="CZ156" i="22"/>
  <c r="DH156" i="22"/>
  <c r="DI156" i="22"/>
  <c r="BP157" i="22"/>
  <c r="BQ157" i="22"/>
  <c r="BR157" i="22"/>
  <c r="BS157" i="22"/>
  <c r="BT157" i="22"/>
  <c r="BU157" i="22"/>
  <c r="BV157" i="22"/>
  <c r="BX157" i="22"/>
  <c r="BY157" i="22"/>
  <c r="BZ157" i="22"/>
  <c r="CA157" i="22"/>
  <c r="CB157" i="22"/>
  <c r="CC157" i="22"/>
  <c r="CD157" i="22"/>
  <c r="CE157" i="22"/>
  <c r="CF157" i="22"/>
  <c r="CG157" i="22"/>
  <c r="CH157" i="22"/>
  <c r="CI157" i="22"/>
  <c r="CJ157" i="22"/>
  <c r="CK157" i="22"/>
  <c r="CL157" i="22"/>
  <c r="CM157" i="22"/>
  <c r="CN157" i="22"/>
  <c r="CO157" i="22"/>
  <c r="CP157" i="22"/>
  <c r="CQ157" i="22"/>
  <c r="CR157" i="22"/>
  <c r="CU157" i="22"/>
  <c r="DC157" i="22"/>
  <c r="CV157" i="22"/>
  <c r="DD157" i="22"/>
  <c r="CW157" i="22"/>
  <c r="DE157" i="22"/>
  <c r="CX157" i="22"/>
  <c r="DF157" i="22"/>
  <c r="CY157" i="22"/>
  <c r="DG157" i="22"/>
  <c r="CZ157" i="22"/>
  <c r="DH157" i="22"/>
  <c r="DI157" i="22"/>
  <c r="BP158" i="22"/>
  <c r="BQ158" i="22"/>
  <c r="BR158" i="22"/>
  <c r="BS158" i="22"/>
  <c r="BT158" i="22"/>
  <c r="BU158" i="22"/>
  <c r="BV158" i="22"/>
  <c r="BX158" i="22"/>
  <c r="BY158" i="22"/>
  <c r="BZ158" i="22"/>
  <c r="CA158" i="22"/>
  <c r="CB158" i="22"/>
  <c r="CC158" i="22"/>
  <c r="CD158" i="22"/>
  <c r="CE158" i="22"/>
  <c r="CF158" i="22"/>
  <c r="CG158" i="22"/>
  <c r="CH158" i="22"/>
  <c r="CI158" i="22"/>
  <c r="CJ158" i="22"/>
  <c r="CK158" i="22"/>
  <c r="CL158" i="22"/>
  <c r="CM158" i="22"/>
  <c r="CN158" i="22"/>
  <c r="CO158" i="22"/>
  <c r="CP158" i="22"/>
  <c r="CQ158" i="22"/>
  <c r="CR158" i="22"/>
  <c r="CU158" i="22"/>
  <c r="DC158" i="22"/>
  <c r="CV158" i="22"/>
  <c r="DD158" i="22"/>
  <c r="CW158" i="22"/>
  <c r="DE158" i="22"/>
  <c r="CX158" i="22"/>
  <c r="DF158" i="22"/>
  <c r="CY158" i="22"/>
  <c r="DG158" i="22"/>
  <c r="CZ158" i="22"/>
  <c r="DH158" i="22"/>
  <c r="DI158" i="22"/>
  <c r="BP159" i="22"/>
  <c r="BQ159" i="22"/>
  <c r="BR159" i="22"/>
  <c r="BS159" i="22"/>
  <c r="BT159" i="22"/>
  <c r="BU159" i="22"/>
  <c r="BV159" i="22"/>
  <c r="BX159" i="22"/>
  <c r="BY159" i="22"/>
  <c r="BZ159" i="22"/>
  <c r="CA159" i="22"/>
  <c r="CB159" i="22"/>
  <c r="CC159" i="22"/>
  <c r="CD159" i="22"/>
  <c r="CE159" i="22"/>
  <c r="CF159" i="22"/>
  <c r="CG159" i="22"/>
  <c r="CH159" i="22"/>
  <c r="CI159" i="22"/>
  <c r="CJ159" i="22"/>
  <c r="CK159" i="22"/>
  <c r="CL159" i="22"/>
  <c r="CM159" i="22"/>
  <c r="CN159" i="22"/>
  <c r="CO159" i="22"/>
  <c r="CP159" i="22"/>
  <c r="CQ159" i="22"/>
  <c r="CR159" i="22"/>
  <c r="CU159" i="22"/>
  <c r="DC159" i="22"/>
  <c r="CV159" i="22"/>
  <c r="DD159" i="22"/>
  <c r="CW159" i="22"/>
  <c r="DE159" i="22"/>
  <c r="CX159" i="22"/>
  <c r="DF159" i="22"/>
  <c r="CY159" i="22"/>
  <c r="DG159" i="22"/>
  <c r="CZ159" i="22"/>
  <c r="DH159" i="22"/>
  <c r="DI159" i="22"/>
  <c r="BP160" i="22"/>
  <c r="BQ160" i="22"/>
  <c r="BR160" i="22"/>
  <c r="BS160" i="22"/>
  <c r="BT160" i="22"/>
  <c r="BU160" i="22"/>
  <c r="BV160" i="22"/>
  <c r="BX160" i="22"/>
  <c r="BY160" i="22"/>
  <c r="BZ160" i="22"/>
  <c r="CA160" i="22"/>
  <c r="CB160" i="22"/>
  <c r="CC160" i="22"/>
  <c r="CD160" i="22"/>
  <c r="CE160" i="22"/>
  <c r="CF160" i="22"/>
  <c r="CG160" i="22"/>
  <c r="CH160" i="22"/>
  <c r="CI160" i="22"/>
  <c r="CJ160" i="22"/>
  <c r="CK160" i="22"/>
  <c r="CL160" i="22"/>
  <c r="CM160" i="22"/>
  <c r="CN160" i="22"/>
  <c r="CO160" i="22"/>
  <c r="CP160" i="22"/>
  <c r="CQ160" i="22"/>
  <c r="CR160" i="22"/>
  <c r="CU160" i="22"/>
  <c r="DC160" i="22"/>
  <c r="CV160" i="22"/>
  <c r="DD160" i="22"/>
  <c r="CW160" i="22"/>
  <c r="DE160" i="22"/>
  <c r="CX160" i="22"/>
  <c r="DF160" i="22"/>
  <c r="CY160" i="22"/>
  <c r="DG160" i="22"/>
  <c r="CZ160" i="22"/>
  <c r="DH160" i="22"/>
  <c r="DI160" i="22"/>
  <c r="BP161" i="22"/>
  <c r="BQ161" i="22"/>
  <c r="BR161" i="22"/>
  <c r="BS161" i="22"/>
  <c r="BT161" i="22"/>
  <c r="BU161" i="22"/>
  <c r="BV161" i="22"/>
  <c r="BT265" i="22"/>
  <c r="BU265" i="22"/>
  <c r="BV265" i="22"/>
  <c r="BW265" i="22"/>
  <c r="BX265" i="22"/>
  <c r="BY265" i="22"/>
  <c r="CA265" i="22"/>
  <c r="F31" i="22"/>
  <c r="G31" i="22"/>
  <c r="H31" i="22"/>
  <c r="E36" i="22"/>
  <c r="F36" i="22"/>
  <c r="F38" i="22"/>
  <c r="F33" i="22"/>
  <c r="G33" i="22"/>
  <c r="H33" i="22"/>
  <c r="BZ265" i="22"/>
  <c r="BR265" i="22"/>
  <c r="BQ265" i="22"/>
  <c r="BP265" i="22"/>
  <c r="BO62" i="22"/>
  <c r="BO63" i="22"/>
  <c r="BO64" i="22"/>
  <c r="BO65" i="22"/>
  <c r="BO66" i="22"/>
  <c r="BO67" i="22"/>
  <c r="BO68" i="22"/>
  <c r="BO69" i="22"/>
  <c r="BO70" i="22"/>
  <c r="BO71" i="22"/>
  <c r="BO72" i="22"/>
  <c r="BO73" i="22"/>
  <c r="BO74" i="22"/>
  <c r="BO75" i="22"/>
  <c r="BO76" i="22"/>
  <c r="BO77" i="22"/>
  <c r="BO78" i="22"/>
  <c r="BO79" i="22"/>
  <c r="BO80" i="22"/>
  <c r="BO81" i="22"/>
  <c r="BO82" i="22"/>
  <c r="BO83" i="22"/>
  <c r="BO84" i="22"/>
  <c r="BO85" i="22"/>
  <c r="BO86" i="22"/>
  <c r="BO87" i="22"/>
  <c r="BO88" i="22"/>
  <c r="BO89" i="22"/>
  <c r="BO90" i="22"/>
  <c r="BO91" i="22"/>
  <c r="BO92" i="22"/>
  <c r="BO93" i="22"/>
  <c r="BO94" i="22"/>
  <c r="BO95" i="22"/>
  <c r="BO96" i="22"/>
  <c r="BO97" i="22"/>
  <c r="BO98" i="22"/>
  <c r="BO99" i="22"/>
  <c r="BO100" i="22"/>
  <c r="BO101" i="22"/>
  <c r="BO102" i="22"/>
  <c r="BO103" i="22"/>
  <c r="BO104" i="22"/>
  <c r="BO105" i="22"/>
  <c r="BO106" i="22"/>
  <c r="BO107" i="22"/>
  <c r="BO108" i="22"/>
  <c r="BO109" i="22"/>
  <c r="BO110" i="22"/>
  <c r="BO111" i="22"/>
  <c r="BO112" i="22"/>
  <c r="BO113" i="22"/>
  <c r="BO114" i="22"/>
  <c r="BO115" i="22"/>
  <c r="BO116" i="22"/>
  <c r="BO117" i="22"/>
  <c r="BO118" i="22"/>
  <c r="BO119" i="22"/>
  <c r="BO120" i="22"/>
  <c r="BO121" i="22"/>
  <c r="BO122" i="22"/>
  <c r="BO123" i="22"/>
  <c r="BO124" i="22"/>
  <c r="BO125" i="22"/>
  <c r="BO126" i="22"/>
  <c r="BO127" i="22"/>
  <c r="BO128" i="22"/>
  <c r="BO129" i="22"/>
  <c r="BO130" i="22"/>
  <c r="BO131" i="22"/>
  <c r="BO132" i="22"/>
  <c r="BO133" i="22"/>
  <c r="BO134" i="22"/>
  <c r="BO135" i="22"/>
  <c r="BO136" i="22"/>
  <c r="BO137" i="22"/>
  <c r="BO138" i="22"/>
  <c r="BO139" i="22"/>
  <c r="BO140" i="22"/>
  <c r="BO141" i="22"/>
  <c r="BO142" i="22"/>
  <c r="BO143" i="22"/>
  <c r="BO144" i="22"/>
  <c r="BO145" i="22"/>
  <c r="BO146" i="22"/>
  <c r="BO147" i="22"/>
  <c r="BO148" i="22"/>
  <c r="BO149" i="22"/>
  <c r="BO150" i="22"/>
  <c r="BO151" i="22"/>
  <c r="BO152" i="22"/>
  <c r="BO153" i="22"/>
  <c r="BO154" i="22"/>
  <c r="BO155" i="22"/>
  <c r="BO156" i="22"/>
  <c r="BO157" i="22"/>
  <c r="BO158" i="22"/>
  <c r="BO159" i="22"/>
  <c r="BO160" i="22"/>
  <c r="BO161" i="22"/>
  <c r="BO265" i="22"/>
  <c r="BT264" i="22"/>
  <c r="BU264" i="22"/>
  <c r="BV264" i="22"/>
  <c r="BW264" i="22"/>
  <c r="BX264" i="22"/>
  <c r="BY264" i="22"/>
  <c r="CA264" i="22"/>
  <c r="BZ264" i="22"/>
  <c r="BR264" i="22"/>
  <c r="BQ264" i="22"/>
  <c r="BP264" i="22"/>
  <c r="BO264" i="22"/>
  <c r="BT263" i="22"/>
  <c r="BU263" i="22"/>
  <c r="BV263" i="22"/>
  <c r="BW263" i="22"/>
  <c r="BX263" i="22"/>
  <c r="BY263" i="22"/>
  <c r="CA263" i="22"/>
  <c r="BZ263" i="22"/>
  <c r="BR263" i="22"/>
  <c r="BQ263" i="22"/>
  <c r="BP263" i="22"/>
  <c r="BO263" i="22"/>
  <c r="BT262" i="22"/>
  <c r="BU262" i="22"/>
  <c r="BV262" i="22"/>
  <c r="BW262" i="22"/>
  <c r="BX262" i="22"/>
  <c r="BY262" i="22"/>
  <c r="CA262" i="22"/>
  <c r="BZ262" i="22"/>
  <c r="BR262" i="22"/>
  <c r="BQ262" i="22"/>
  <c r="BP262" i="22"/>
  <c r="BO262" i="22"/>
  <c r="BT261" i="22"/>
  <c r="BU261" i="22"/>
  <c r="BV261" i="22"/>
  <c r="BW261" i="22"/>
  <c r="BX261" i="22"/>
  <c r="BY261" i="22"/>
  <c r="CA261" i="22"/>
  <c r="BZ261" i="22"/>
  <c r="BR261" i="22"/>
  <c r="BQ261" i="22"/>
  <c r="BP261" i="22"/>
  <c r="BO261" i="22"/>
  <c r="BT260" i="22"/>
  <c r="BU260" i="22"/>
  <c r="BV260" i="22"/>
  <c r="BW260" i="22"/>
  <c r="BX260" i="22"/>
  <c r="BY260" i="22"/>
  <c r="CA260" i="22"/>
  <c r="BZ260" i="22"/>
  <c r="BR260" i="22"/>
  <c r="BQ260" i="22"/>
  <c r="BP260" i="22"/>
  <c r="BO260" i="22"/>
  <c r="BT259" i="22"/>
  <c r="BU259" i="22"/>
  <c r="BV259" i="22"/>
  <c r="BW259" i="22"/>
  <c r="BX259" i="22"/>
  <c r="BY259" i="22"/>
  <c r="CA259" i="22"/>
  <c r="BZ259" i="22"/>
  <c r="BR259" i="22"/>
  <c r="BQ259" i="22"/>
  <c r="BP259" i="22"/>
  <c r="BO259" i="22"/>
  <c r="BT258" i="22"/>
  <c r="BU258" i="22"/>
  <c r="BV258" i="22"/>
  <c r="BW258" i="22"/>
  <c r="BX258" i="22"/>
  <c r="BY258" i="22"/>
  <c r="CA258" i="22"/>
  <c r="BZ258" i="22"/>
  <c r="BR258" i="22"/>
  <c r="BQ258" i="22"/>
  <c r="BP258" i="22"/>
  <c r="BO258" i="22"/>
  <c r="BT257" i="22"/>
  <c r="BU257" i="22"/>
  <c r="BV257" i="22"/>
  <c r="BW257" i="22"/>
  <c r="BX257" i="22"/>
  <c r="BY257" i="22"/>
  <c r="CA257" i="22"/>
  <c r="BZ257" i="22"/>
  <c r="BR257" i="22"/>
  <c r="BQ257" i="22"/>
  <c r="BP257" i="22"/>
  <c r="BO257" i="22"/>
  <c r="BT256" i="22"/>
  <c r="BU256" i="22"/>
  <c r="BV256" i="22"/>
  <c r="BW256" i="22"/>
  <c r="BX256" i="22"/>
  <c r="BY256" i="22"/>
  <c r="CA256" i="22"/>
  <c r="BZ256" i="22"/>
  <c r="BR256" i="22"/>
  <c r="BQ256" i="22"/>
  <c r="BP256" i="22"/>
  <c r="BO256" i="22"/>
  <c r="BT255" i="22"/>
  <c r="BU255" i="22"/>
  <c r="BV255" i="22"/>
  <c r="BW255" i="22"/>
  <c r="BX255" i="22"/>
  <c r="BY255" i="22"/>
  <c r="CA255" i="22"/>
  <c r="BZ255" i="22"/>
  <c r="BR255" i="22"/>
  <c r="BQ255" i="22"/>
  <c r="BP255" i="22"/>
  <c r="BO255" i="22"/>
  <c r="BT254" i="22"/>
  <c r="BU254" i="22"/>
  <c r="BV254" i="22"/>
  <c r="BW254" i="22"/>
  <c r="BX254" i="22"/>
  <c r="BY254" i="22"/>
  <c r="CA254" i="22"/>
  <c r="BZ254" i="22"/>
  <c r="BR254" i="22"/>
  <c r="BQ254" i="22"/>
  <c r="BP254" i="22"/>
  <c r="BO254" i="22"/>
  <c r="BT253" i="22"/>
  <c r="BU253" i="22"/>
  <c r="BV253" i="22"/>
  <c r="BW253" i="22"/>
  <c r="BX253" i="22"/>
  <c r="BY253" i="22"/>
  <c r="CA253" i="22"/>
  <c r="BZ253" i="22"/>
  <c r="BR253" i="22"/>
  <c r="BQ253" i="22"/>
  <c r="BP253" i="22"/>
  <c r="BO253" i="22"/>
  <c r="BT252" i="22"/>
  <c r="BU252" i="22"/>
  <c r="BV252" i="22"/>
  <c r="BW252" i="22"/>
  <c r="BX252" i="22"/>
  <c r="BY252" i="22"/>
  <c r="CA252" i="22"/>
  <c r="BZ252" i="22"/>
  <c r="BR252" i="22"/>
  <c r="BQ252" i="22"/>
  <c r="BP252" i="22"/>
  <c r="BO252" i="22"/>
  <c r="BT251" i="22"/>
  <c r="BU251" i="22"/>
  <c r="BV251" i="22"/>
  <c r="BW251" i="22"/>
  <c r="BX251" i="22"/>
  <c r="BY251" i="22"/>
  <c r="CA251" i="22"/>
  <c r="BZ251" i="22"/>
  <c r="BR251" i="22"/>
  <c r="BQ251" i="22"/>
  <c r="BP251" i="22"/>
  <c r="BO251" i="22"/>
  <c r="BT250" i="22"/>
  <c r="BU250" i="22"/>
  <c r="BV250" i="22"/>
  <c r="BW250" i="22"/>
  <c r="BX250" i="22"/>
  <c r="BY250" i="22"/>
  <c r="CA250" i="22"/>
  <c r="BZ250" i="22"/>
  <c r="BR250" i="22"/>
  <c r="BQ250" i="22"/>
  <c r="BP250" i="22"/>
  <c r="BO250" i="22"/>
  <c r="BT249" i="22"/>
  <c r="BU249" i="22"/>
  <c r="BV249" i="22"/>
  <c r="BW249" i="22"/>
  <c r="BX249" i="22"/>
  <c r="BY249" i="22"/>
  <c r="CA249" i="22"/>
  <c r="BZ249" i="22"/>
  <c r="BR249" i="22"/>
  <c r="BQ249" i="22"/>
  <c r="BP249" i="22"/>
  <c r="BO249" i="22"/>
  <c r="BT248" i="22"/>
  <c r="BU248" i="22"/>
  <c r="BV248" i="22"/>
  <c r="BW248" i="22"/>
  <c r="BX248" i="22"/>
  <c r="BY248" i="22"/>
  <c r="CA248" i="22"/>
  <c r="BZ248" i="22"/>
  <c r="BR248" i="22"/>
  <c r="BQ248" i="22"/>
  <c r="BP248" i="22"/>
  <c r="BO248" i="22"/>
  <c r="BT247" i="22"/>
  <c r="BU247" i="22"/>
  <c r="BV247" i="22"/>
  <c r="BW247" i="22"/>
  <c r="BX247" i="22"/>
  <c r="BY247" i="22"/>
  <c r="CA247" i="22"/>
  <c r="BZ247" i="22"/>
  <c r="BR247" i="22"/>
  <c r="BQ247" i="22"/>
  <c r="BP247" i="22"/>
  <c r="BO247" i="22"/>
  <c r="BT246" i="22"/>
  <c r="BU246" i="22"/>
  <c r="BV246" i="22"/>
  <c r="BW246" i="22"/>
  <c r="BX246" i="22"/>
  <c r="BY246" i="22"/>
  <c r="CA246" i="22"/>
  <c r="BZ246" i="22"/>
  <c r="BR246" i="22"/>
  <c r="BQ246" i="22"/>
  <c r="BP246" i="22"/>
  <c r="BO246" i="22"/>
  <c r="BT245" i="22"/>
  <c r="BU245" i="22"/>
  <c r="BV245" i="22"/>
  <c r="BW245" i="22"/>
  <c r="BX245" i="22"/>
  <c r="BY245" i="22"/>
  <c r="CA245" i="22"/>
  <c r="BZ245" i="22"/>
  <c r="BR245" i="22"/>
  <c r="BQ245" i="22"/>
  <c r="BP245" i="22"/>
  <c r="BO245" i="22"/>
  <c r="BT244" i="22"/>
  <c r="BU244" i="22"/>
  <c r="BV244" i="22"/>
  <c r="BW244" i="22"/>
  <c r="BX244" i="22"/>
  <c r="BY244" i="22"/>
  <c r="CA244" i="22"/>
  <c r="BZ244" i="22"/>
  <c r="BR244" i="22"/>
  <c r="BQ244" i="22"/>
  <c r="BP244" i="22"/>
  <c r="BO244" i="22"/>
  <c r="BT243" i="22"/>
  <c r="BU243" i="22"/>
  <c r="BV243" i="22"/>
  <c r="BW243" i="22"/>
  <c r="BX243" i="22"/>
  <c r="BY243" i="22"/>
  <c r="CA243" i="22"/>
  <c r="BZ243" i="22"/>
  <c r="BR243" i="22"/>
  <c r="BQ243" i="22"/>
  <c r="BP243" i="22"/>
  <c r="BO243" i="22"/>
  <c r="BT242" i="22"/>
  <c r="BU242" i="22"/>
  <c r="BV242" i="22"/>
  <c r="BW242" i="22"/>
  <c r="BX242" i="22"/>
  <c r="BY242" i="22"/>
  <c r="CA242" i="22"/>
  <c r="BZ242" i="22"/>
  <c r="BR242" i="22"/>
  <c r="BQ242" i="22"/>
  <c r="BP242" i="22"/>
  <c r="BO242" i="22"/>
  <c r="BT241" i="22"/>
  <c r="BU241" i="22"/>
  <c r="BV241" i="22"/>
  <c r="BW241" i="22"/>
  <c r="BX241" i="22"/>
  <c r="BY241" i="22"/>
  <c r="CA241" i="22"/>
  <c r="BZ241" i="22"/>
  <c r="BR241" i="22"/>
  <c r="BQ241" i="22"/>
  <c r="BP241" i="22"/>
  <c r="BO241" i="22"/>
  <c r="BT240" i="22"/>
  <c r="BU240" i="22"/>
  <c r="BV240" i="22"/>
  <c r="BW240" i="22"/>
  <c r="BX240" i="22"/>
  <c r="BY240" i="22"/>
  <c r="CA240" i="22"/>
  <c r="BZ240" i="22"/>
  <c r="BR240" i="22"/>
  <c r="BQ240" i="22"/>
  <c r="BP240" i="22"/>
  <c r="BO240" i="22"/>
  <c r="BT239" i="22"/>
  <c r="BU239" i="22"/>
  <c r="BV239" i="22"/>
  <c r="BW239" i="22"/>
  <c r="BX239" i="22"/>
  <c r="BY239" i="22"/>
  <c r="CA239" i="22"/>
  <c r="BZ239" i="22"/>
  <c r="BR239" i="22"/>
  <c r="BQ239" i="22"/>
  <c r="BP239" i="22"/>
  <c r="BO239" i="22"/>
  <c r="BT238" i="22"/>
  <c r="BU238" i="22"/>
  <c r="BV238" i="22"/>
  <c r="BW238" i="22"/>
  <c r="BX238" i="22"/>
  <c r="BY238" i="22"/>
  <c r="CA238" i="22"/>
  <c r="BZ238" i="22"/>
  <c r="BR238" i="22"/>
  <c r="BQ238" i="22"/>
  <c r="BP238" i="22"/>
  <c r="BO238" i="22"/>
  <c r="BT237" i="22"/>
  <c r="BU237" i="22"/>
  <c r="BV237" i="22"/>
  <c r="BW237" i="22"/>
  <c r="BX237" i="22"/>
  <c r="BY237" i="22"/>
  <c r="CA237" i="22"/>
  <c r="BZ237" i="22"/>
  <c r="BR237" i="22"/>
  <c r="BQ237" i="22"/>
  <c r="BP237" i="22"/>
  <c r="BO237" i="22"/>
  <c r="BT236" i="22"/>
  <c r="BU236" i="22"/>
  <c r="BV236" i="22"/>
  <c r="BW236" i="22"/>
  <c r="BX236" i="22"/>
  <c r="BY236" i="22"/>
  <c r="CA236" i="22"/>
  <c r="BZ236" i="22"/>
  <c r="BR236" i="22"/>
  <c r="BQ236" i="22"/>
  <c r="BP236" i="22"/>
  <c r="BO236" i="22"/>
  <c r="BT235" i="22"/>
  <c r="BU235" i="22"/>
  <c r="BV235" i="22"/>
  <c r="BW235" i="22"/>
  <c r="BX235" i="22"/>
  <c r="BY235" i="22"/>
  <c r="CA235" i="22"/>
  <c r="BZ235" i="22"/>
  <c r="BR235" i="22"/>
  <c r="BQ235" i="22"/>
  <c r="BP235" i="22"/>
  <c r="BO235" i="22"/>
  <c r="BT234" i="22"/>
  <c r="BU234" i="22"/>
  <c r="BV234" i="22"/>
  <c r="BW234" i="22"/>
  <c r="BX234" i="22"/>
  <c r="BY234" i="22"/>
  <c r="CA234" i="22"/>
  <c r="BZ234" i="22"/>
  <c r="BR234" i="22"/>
  <c r="BQ234" i="22"/>
  <c r="BP234" i="22"/>
  <c r="BO234" i="22"/>
  <c r="BT233" i="22"/>
  <c r="BU233" i="22"/>
  <c r="BV233" i="22"/>
  <c r="BW233" i="22"/>
  <c r="BX233" i="22"/>
  <c r="BY233" i="22"/>
  <c r="CA233" i="22"/>
  <c r="BZ233" i="22"/>
  <c r="BR233" i="22"/>
  <c r="BQ233" i="22"/>
  <c r="BP233" i="22"/>
  <c r="BO233" i="22"/>
  <c r="BT232" i="22"/>
  <c r="BU232" i="22"/>
  <c r="BV232" i="22"/>
  <c r="BW232" i="22"/>
  <c r="BX232" i="22"/>
  <c r="BY232" i="22"/>
  <c r="CA232" i="22"/>
  <c r="BZ232" i="22"/>
  <c r="BR232" i="22"/>
  <c r="BQ232" i="22"/>
  <c r="BP232" i="22"/>
  <c r="BO232" i="22"/>
  <c r="BT231" i="22"/>
  <c r="BU231" i="22"/>
  <c r="BV231" i="22"/>
  <c r="BW231" i="22"/>
  <c r="BX231" i="22"/>
  <c r="BY231" i="22"/>
  <c r="CA231" i="22"/>
  <c r="BZ231" i="22"/>
  <c r="BR231" i="22"/>
  <c r="BQ231" i="22"/>
  <c r="BP231" i="22"/>
  <c r="BO231" i="22"/>
  <c r="BT230" i="22"/>
  <c r="BU230" i="22"/>
  <c r="BV230" i="22"/>
  <c r="BW230" i="22"/>
  <c r="BX230" i="22"/>
  <c r="BY230" i="22"/>
  <c r="CA230" i="22"/>
  <c r="BZ230" i="22"/>
  <c r="BR230" i="22"/>
  <c r="BQ230" i="22"/>
  <c r="BP230" i="22"/>
  <c r="BO230" i="22"/>
  <c r="BT229" i="22"/>
  <c r="BU229" i="22"/>
  <c r="BV229" i="22"/>
  <c r="BW229" i="22"/>
  <c r="BX229" i="22"/>
  <c r="BY229" i="22"/>
  <c r="CA229" i="22"/>
  <c r="BZ229" i="22"/>
  <c r="BR229" i="22"/>
  <c r="BQ229" i="22"/>
  <c r="BP229" i="22"/>
  <c r="BO229" i="22"/>
  <c r="BT228" i="22"/>
  <c r="BU228" i="22"/>
  <c r="BV228" i="22"/>
  <c r="BW228" i="22"/>
  <c r="BX228" i="22"/>
  <c r="BY228" i="22"/>
  <c r="CA228" i="22"/>
  <c r="BZ228" i="22"/>
  <c r="BR228" i="22"/>
  <c r="BQ228" i="22"/>
  <c r="BP228" i="22"/>
  <c r="BO228" i="22"/>
  <c r="BT227" i="22"/>
  <c r="BU227" i="22"/>
  <c r="BV227" i="22"/>
  <c r="BW227" i="22"/>
  <c r="BX227" i="22"/>
  <c r="BY227" i="22"/>
  <c r="CA227" i="22"/>
  <c r="BZ227" i="22"/>
  <c r="BR227" i="22"/>
  <c r="BQ227" i="22"/>
  <c r="BP227" i="22"/>
  <c r="BO227" i="22"/>
  <c r="BT226" i="22"/>
  <c r="BU226" i="22"/>
  <c r="BV226" i="22"/>
  <c r="BW226" i="22"/>
  <c r="BX226" i="22"/>
  <c r="BY226" i="22"/>
  <c r="CA226" i="22"/>
  <c r="BZ226" i="22"/>
  <c r="BR226" i="22"/>
  <c r="BQ226" i="22"/>
  <c r="BP226" i="22"/>
  <c r="BO226" i="22"/>
  <c r="BT225" i="22"/>
  <c r="BU225" i="22"/>
  <c r="BV225" i="22"/>
  <c r="BW225" i="22"/>
  <c r="BX225" i="22"/>
  <c r="BY225" i="22"/>
  <c r="CA225" i="22"/>
  <c r="BZ225" i="22"/>
  <c r="BR225" i="22"/>
  <c r="BQ225" i="22"/>
  <c r="BP225" i="22"/>
  <c r="BO225" i="22"/>
  <c r="BT224" i="22"/>
  <c r="BU224" i="22"/>
  <c r="BV224" i="22"/>
  <c r="BW224" i="22"/>
  <c r="BX224" i="22"/>
  <c r="BY224" i="22"/>
  <c r="CA224" i="22"/>
  <c r="BZ224" i="22"/>
  <c r="BR224" i="22"/>
  <c r="BQ224" i="22"/>
  <c r="BP224" i="22"/>
  <c r="BO224" i="22"/>
  <c r="BT223" i="22"/>
  <c r="BU223" i="22"/>
  <c r="BV223" i="22"/>
  <c r="BW223" i="22"/>
  <c r="BX223" i="22"/>
  <c r="BY223" i="22"/>
  <c r="CA223" i="22"/>
  <c r="BZ223" i="22"/>
  <c r="BR223" i="22"/>
  <c r="BQ223" i="22"/>
  <c r="BP223" i="22"/>
  <c r="BO223" i="22"/>
  <c r="BT222" i="22"/>
  <c r="BU222" i="22"/>
  <c r="BV222" i="22"/>
  <c r="BW222" i="22"/>
  <c r="BX222" i="22"/>
  <c r="BY222" i="22"/>
  <c r="CA222" i="22"/>
  <c r="BZ222" i="22"/>
  <c r="BR222" i="22"/>
  <c r="BQ222" i="22"/>
  <c r="BP222" i="22"/>
  <c r="BO222" i="22"/>
  <c r="BT221" i="22"/>
  <c r="BU221" i="22"/>
  <c r="BV221" i="22"/>
  <c r="BW221" i="22"/>
  <c r="BX221" i="22"/>
  <c r="BY221" i="22"/>
  <c r="CA221" i="22"/>
  <c r="BZ221" i="22"/>
  <c r="BR221" i="22"/>
  <c r="BQ221" i="22"/>
  <c r="BP221" i="22"/>
  <c r="BO221" i="22"/>
  <c r="BT220" i="22"/>
  <c r="BU220" i="22"/>
  <c r="BV220" i="22"/>
  <c r="BW220" i="22"/>
  <c r="BX220" i="22"/>
  <c r="BY220" i="22"/>
  <c r="CA220" i="22"/>
  <c r="BZ220" i="22"/>
  <c r="BR220" i="22"/>
  <c r="BQ220" i="22"/>
  <c r="BP220" i="22"/>
  <c r="BO220" i="22"/>
  <c r="BT219" i="22"/>
  <c r="BU219" i="22"/>
  <c r="BV219" i="22"/>
  <c r="BW219" i="22"/>
  <c r="BX219" i="22"/>
  <c r="BY219" i="22"/>
  <c r="CA219" i="22"/>
  <c r="BZ219" i="22"/>
  <c r="BR219" i="22"/>
  <c r="BQ219" i="22"/>
  <c r="BP219" i="22"/>
  <c r="BO219" i="22"/>
  <c r="BT218" i="22"/>
  <c r="BU218" i="22"/>
  <c r="BV218" i="22"/>
  <c r="BW218" i="22"/>
  <c r="BX218" i="22"/>
  <c r="BY218" i="22"/>
  <c r="CA218" i="22"/>
  <c r="BZ218" i="22"/>
  <c r="BR218" i="22"/>
  <c r="BQ218" i="22"/>
  <c r="BP218" i="22"/>
  <c r="BO218" i="22"/>
  <c r="BT217" i="22"/>
  <c r="BU217" i="22"/>
  <c r="BV217" i="22"/>
  <c r="BW217" i="22"/>
  <c r="BX217" i="22"/>
  <c r="BY217" i="22"/>
  <c r="CA217" i="22"/>
  <c r="BZ217" i="22"/>
  <c r="BR217" i="22"/>
  <c r="BQ217" i="22"/>
  <c r="BP217" i="22"/>
  <c r="BO217" i="22"/>
  <c r="BT216" i="22"/>
  <c r="BU216" i="22"/>
  <c r="BV216" i="22"/>
  <c r="BW216" i="22"/>
  <c r="BX216" i="22"/>
  <c r="BY216" i="22"/>
  <c r="CA216" i="22"/>
  <c r="BZ216" i="22"/>
  <c r="BR216" i="22"/>
  <c r="BQ216" i="22"/>
  <c r="BP216" i="22"/>
  <c r="BO216" i="22"/>
  <c r="BT215" i="22"/>
  <c r="BU215" i="22"/>
  <c r="BV215" i="22"/>
  <c r="BW215" i="22"/>
  <c r="BX215" i="22"/>
  <c r="BY215" i="22"/>
  <c r="CA215" i="22"/>
  <c r="BZ215" i="22"/>
  <c r="BR215" i="22"/>
  <c r="BQ215" i="22"/>
  <c r="BP215" i="22"/>
  <c r="BO215" i="22"/>
  <c r="BT214" i="22"/>
  <c r="BU214" i="22"/>
  <c r="BV214" i="22"/>
  <c r="BW214" i="22"/>
  <c r="BX214" i="22"/>
  <c r="BY214" i="22"/>
  <c r="CA214" i="22"/>
  <c r="BZ214" i="22"/>
  <c r="BR214" i="22"/>
  <c r="BQ214" i="22"/>
  <c r="BP214" i="22"/>
  <c r="BO214" i="22"/>
  <c r="BT213" i="22"/>
  <c r="BU213" i="22"/>
  <c r="BV213" i="22"/>
  <c r="BW213" i="22"/>
  <c r="BX213" i="22"/>
  <c r="BY213" i="22"/>
  <c r="CA213" i="22"/>
  <c r="BZ213" i="22"/>
  <c r="BR213" i="22"/>
  <c r="BQ213" i="22"/>
  <c r="BP213" i="22"/>
  <c r="BO213" i="22"/>
  <c r="BT212" i="22"/>
  <c r="BU212" i="22"/>
  <c r="BV212" i="22"/>
  <c r="BW212" i="22"/>
  <c r="BX212" i="22"/>
  <c r="BY212" i="22"/>
  <c r="CA212" i="22"/>
  <c r="BZ212" i="22"/>
  <c r="BR212" i="22"/>
  <c r="BQ212" i="22"/>
  <c r="BP212" i="22"/>
  <c r="BO212" i="22"/>
  <c r="BT211" i="22"/>
  <c r="BU211" i="22"/>
  <c r="BV211" i="22"/>
  <c r="BW211" i="22"/>
  <c r="BX211" i="22"/>
  <c r="BY211" i="22"/>
  <c r="CA211" i="22"/>
  <c r="BZ211" i="22"/>
  <c r="BR211" i="22"/>
  <c r="BQ211" i="22"/>
  <c r="BP211" i="22"/>
  <c r="BO211" i="22"/>
  <c r="BT210" i="22"/>
  <c r="BU210" i="22"/>
  <c r="BV210" i="22"/>
  <c r="BW210" i="22"/>
  <c r="BX210" i="22"/>
  <c r="BY210" i="22"/>
  <c r="CA210" i="22"/>
  <c r="BZ210" i="22"/>
  <c r="BR210" i="22"/>
  <c r="BQ210" i="22"/>
  <c r="BP210" i="22"/>
  <c r="BO210" i="22"/>
  <c r="BT209" i="22"/>
  <c r="BU209" i="22"/>
  <c r="BV209" i="22"/>
  <c r="BW209" i="22"/>
  <c r="BX209" i="22"/>
  <c r="BY209" i="22"/>
  <c r="CA209" i="22"/>
  <c r="BZ209" i="22"/>
  <c r="BR209" i="22"/>
  <c r="BQ209" i="22"/>
  <c r="BP209" i="22"/>
  <c r="BO209" i="22"/>
  <c r="BT208" i="22"/>
  <c r="BU208" i="22"/>
  <c r="BV208" i="22"/>
  <c r="BW208" i="22"/>
  <c r="BX208" i="22"/>
  <c r="BY208" i="22"/>
  <c r="CA208" i="22"/>
  <c r="BZ208" i="22"/>
  <c r="BR208" i="22"/>
  <c r="BQ208" i="22"/>
  <c r="BP208" i="22"/>
  <c r="BO208" i="22"/>
  <c r="BT207" i="22"/>
  <c r="BU207" i="22"/>
  <c r="BV207" i="22"/>
  <c r="BW207" i="22"/>
  <c r="BX207" i="22"/>
  <c r="BY207" i="22"/>
  <c r="CA207" i="22"/>
  <c r="BZ207" i="22"/>
  <c r="BR207" i="22"/>
  <c r="BQ207" i="22"/>
  <c r="BP207" i="22"/>
  <c r="BO207" i="22"/>
  <c r="BT206" i="22"/>
  <c r="BU206" i="22"/>
  <c r="BV206" i="22"/>
  <c r="BW206" i="22"/>
  <c r="BX206" i="22"/>
  <c r="BY206" i="22"/>
  <c r="CA206" i="22"/>
  <c r="BZ206" i="22"/>
  <c r="BR206" i="22"/>
  <c r="BQ206" i="22"/>
  <c r="BP206" i="22"/>
  <c r="BO206" i="22"/>
  <c r="BT205" i="22"/>
  <c r="BU205" i="22"/>
  <c r="BV205" i="22"/>
  <c r="BW205" i="22"/>
  <c r="BX205" i="22"/>
  <c r="BY205" i="22"/>
  <c r="CA205" i="22"/>
  <c r="BZ205" i="22"/>
  <c r="BR205" i="22"/>
  <c r="BQ205" i="22"/>
  <c r="BP205" i="22"/>
  <c r="BO205" i="22"/>
  <c r="BT204" i="22"/>
  <c r="BU204" i="22"/>
  <c r="BV204" i="22"/>
  <c r="BW204" i="22"/>
  <c r="BX204" i="22"/>
  <c r="BY204" i="22"/>
  <c r="CA204" i="22"/>
  <c r="BZ204" i="22"/>
  <c r="BR204" i="22"/>
  <c r="BQ204" i="22"/>
  <c r="BP204" i="22"/>
  <c r="BO204" i="22"/>
  <c r="BT203" i="22"/>
  <c r="BU203" i="22"/>
  <c r="BV203" i="22"/>
  <c r="BW203" i="22"/>
  <c r="BX203" i="22"/>
  <c r="BY203" i="22"/>
  <c r="CA203" i="22"/>
  <c r="BZ203" i="22"/>
  <c r="BR203" i="22"/>
  <c r="BQ203" i="22"/>
  <c r="BP203" i="22"/>
  <c r="BO203" i="22"/>
  <c r="BT202" i="22"/>
  <c r="BU202" i="22"/>
  <c r="BV202" i="22"/>
  <c r="BW202" i="22"/>
  <c r="BX202" i="22"/>
  <c r="BY202" i="22"/>
  <c r="CA202" i="22"/>
  <c r="BZ202" i="22"/>
  <c r="BR202" i="22"/>
  <c r="BQ202" i="22"/>
  <c r="BP202" i="22"/>
  <c r="BO202" i="22"/>
  <c r="BT201" i="22"/>
  <c r="BU201" i="22"/>
  <c r="BV201" i="22"/>
  <c r="BW201" i="22"/>
  <c r="BX201" i="22"/>
  <c r="BY201" i="22"/>
  <c r="CA201" i="22"/>
  <c r="BZ201" i="22"/>
  <c r="BR201" i="22"/>
  <c r="BQ201" i="22"/>
  <c r="BP201" i="22"/>
  <c r="BO201" i="22"/>
  <c r="BT200" i="22"/>
  <c r="BU200" i="22"/>
  <c r="BV200" i="22"/>
  <c r="BW200" i="22"/>
  <c r="BX200" i="22"/>
  <c r="BY200" i="22"/>
  <c r="CA200" i="22"/>
  <c r="BZ200" i="22"/>
  <c r="BR200" i="22"/>
  <c r="BQ200" i="22"/>
  <c r="BP200" i="22"/>
  <c r="BO200" i="22"/>
  <c r="BT199" i="22"/>
  <c r="BU199" i="22"/>
  <c r="BV199" i="22"/>
  <c r="BW199" i="22"/>
  <c r="BX199" i="22"/>
  <c r="BY199" i="22"/>
  <c r="CA199" i="22"/>
  <c r="BZ199" i="22"/>
  <c r="BR199" i="22"/>
  <c r="BQ199" i="22"/>
  <c r="BP199" i="22"/>
  <c r="BO199" i="22"/>
  <c r="BT198" i="22"/>
  <c r="BU198" i="22"/>
  <c r="BV198" i="22"/>
  <c r="BW198" i="22"/>
  <c r="BX198" i="22"/>
  <c r="BY198" i="22"/>
  <c r="CA198" i="22"/>
  <c r="BZ198" i="22"/>
  <c r="BR198" i="22"/>
  <c r="BQ198" i="22"/>
  <c r="BP198" i="22"/>
  <c r="BO198" i="22"/>
  <c r="BT197" i="22"/>
  <c r="BU197" i="22"/>
  <c r="BV197" i="22"/>
  <c r="BW197" i="22"/>
  <c r="BX197" i="22"/>
  <c r="BY197" i="22"/>
  <c r="CA197" i="22"/>
  <c r="BZ197" i="22"/>
  <c r="BR197" i="22"/>
  <c r="BQ197" i="22"/>
  <c r="BP197" i="22"/>
  <c r="BO197" i="22"/>
  <c r="BT196" i="22"/>
  <c r="BU196" i="22"/>
  <c r="BV196" i="22"/>
  <c r="BW196" i="22"/>
  <c r="BX196" i="22"/>
  <c r="BY196" i="22"/>
  <c r="CA196" i="22"/>
  <c r="BZ196" i="22"/>
  <c r="BR196" i="22"/>
  <c r="BQ196" i="22"/>
  <c r="BP196" i="22"/>
  <c r="BO196" i="22"/>
  <c r="BT195" i="22"/>
  <c r="BU195" i="22"/>
  <c r="BV195" i="22"/>
  <c r="BW195" i="22"/>
  <c r="BX195" i="22"/>
  <c r="BY195" i="22"/>
  <c r="CA195" i="22"/>
  <c r="BZ195" i="22"/>
  <c r="BR195" i="22"/>
  <c r="BQ195" i="22"/>
  <c r="BP195" i="22"/>
  <c r="BO195" i="22"/>
  <c r="BT194" i="22"/>
  <c r="BU194" i="22"/>
  <c r="BV194" i="22"/>
  <c r="BW194" i="22"/>
  <c r="BX194" i="22"/>
  <c r="BY194" i="22"/>
  <c r="CA194" i="22"/>
  <c r="BZ194" i="22"/>
  <c r="BR194" i="22"/>
  <c r="BQ194" i="22"/>
  <c r="BP194" i="22"/>
  <c r="BO194" i="22"/>
  <c r="BT193" i="22"/>
  <c r="BU193" i="22"/>
  <c r="BV193" i="22"/>
  <c r="BW193" i="22"/>
  <c r="BX193" i="22"/>
  <c r="BY193" i="22"/>
  <c r="CA193" i="22"/>
  <c r="BZ193" i="22"/>
  <c r="BR193" i="22"/>
  <c r="BQ193" i="22"/>
  <c r="BP193" i="22"/>
  <c r="BO193" i="22"/>
  <c r="BT192" i="22"/>
  <c r="BU192" i="22"/>
  <c r="BV192" i="22"/>
  <c r="BW192" i="22"/>
  <c r="BX192" i="22"/>
  <c r="BY192" i="22"/>
  <c r="CA192" i="22"/>
  <c r="BZ192" i="22"/>
  <c r="BR192" i="22"/>
  <c r="BQ192" i="22"/>
  <c r="BP192" i="22"/>
  <c r="BO192" i="22"/>
  <c r="BT191" i="22"/>
  <c r="BU191" i="22"/>
  <c r="BV191" i="22"/>
  <c r="BW191" i="22"/>
  <c r="BX191" i="22"/>
  <c r="BY191" i="22"/>
  <c r="CA191" i="22"/>
  <c r="BZ191" i="22"/>
  <c r="BR191" i="22"/>
  <c r="BQ191" i="22"/>
  <c r="BP191" i="22"/>
  <c r="BO191" i="22"/>
  <c r="BT190" i="22"/>
  <c r="BU190" i="22"/>
  <c r="BV190" i="22"/>
  <c r="BW190" i="22"/>
  <c r="BX190" i="22"/>
  <c r="BY190" i="22"/>
  <c r="CA190" i="22"/>
  <c r="BZ190" i="22"/>
  <c r="BR190" i="22"/>
  <c r="BQ190" i="22"/>
  <c r="BP190" i="22"/>
  <c r="BO190" i="22"/>
  <c r="BT189" i="22"/>
  <c r="BU189" i="22"/>
  <c r="BV189" i="22"/>
  <c r="BW189" i="22"/>
  <c r="BX189" i="22"/>
  <c r="BY189" i="22"/>
  <c r="CA189" i="22"/>
  <c r="BZ189" i="22"/>
  <c r="BR189" i="22"/>
  <c r="BQ189" i="22"/>
  <c r="BP189" i="22"/>
  <c r="BO189" i="22"/>
  <c r="BT188" i="22"/>
  <c r="BU188" i="22"/>
  <c r="BV188" i="22"/>
  <c r="BW188" i="22"/>
  <c r="BX188" i="22"/>
  <c r="BY188" i="22"/>
  <c r="CA188" i="22"/>
  <c r="BZ188" i="22"/>
  <c r="BR188" i="22"/>
  <c r="BQ188" i="22"/>
  <c r="BP188" i="22"/>
  <c r="BO188" i="22"/>
  <c r="BT187" i="22"/>
  <c r="BU187" i="22"/>
  <c r="BV187" i="22"/>
  <c r="BW187" i="22"/>
  <c r="BX187" i="22"/>
  <c r="BY187" i="22"/>
  <c r="CA187" i="22"/>
  <c r="BZ187" i="22"/>
  <c r="BR187" i="22"/>
  <c r="BQ187" i="22"/>
  <c r="BP187" i="22"/>
  <c r="BO187" i="22"/>
  <c r="BT186" i="22"/>
  <c r="BU186" i="22"/>
  <c r="BV186" i="22"/>
  <c r="BW186" i="22"/>
  <c r="BX186" i="22"/>
  <c r="BY186" i="22"/>
  <c r="CA186" i="22"/>
  <c r="BZ186" i="22"/>
  <c r="BR186" i="22"/>
  <c r="BQ186" i="22"/>
  <c r="BP186" i="22"/>
  <c r="BO186" i="22"/>
  <c r="BT185" i="22"/>
  <c r="BU185" i="22"/>
  <c r="BV185" i="22"/>
  <c r="BW185" i="22"/>
  <c r="BX185" i="22"/>
  <c r="BY185" i="22"/>
  <c r="CA185" i="22"/>
  <c r="BZ185" i="22"/>
  <c r="BR185" i="22"/>
  <c r="BQ185" i="22"/>
  <c r="BP185" i="22"/>
  <c r="BO185" i="22"/>
  <c r="BT184" i="22"/>
  <c r="BU184" i="22"/>
  <c r="BV184" i="22"/>
  <c r="BW184" i="22"/>
  <c r="BX184" i="22"/>
  <c r="BY184" i="22"/>
  <c r="CA184" i="22"/>
  <c r="BZ184" i="22"/>
  <c r="BR184" i="22"/>
  <c r="BQ184" i="22"/>
  <c r="BP184" i="22"/>
  <c r="BO184" i="22"/>
  <c r="BT183" i="22"/>
  <c r="BU183" i="22"/>
  <c r="BV183" i="22"/>
  <c r="BW183" i="22"/>
  <c r="BX183" i="22"/>
  <c r="BY183" i="22"/>
  <c r="CA183" i="22"/>
  <c r="BZ183" i="22"/>
  <c r="BR183" i="22"/>
  <c r="BQ183" i="22"/>
  <c r="BP183" i="22"/>
  <c r="BO183" i="22"/>
  <c r="BT182" i="22"/>
  <c r="BU182" i="22"/>
  <c r="BV182" i="22"/>
  <c r="BW182" i="22"/>
  <c r="BX182" i="22"/>
  <c r="BY182" i="22"/>
  <c r="CA182" i="22"/>
  <c r="BZ182" i="22"/>
  <c r="BR182" i="22"/>
  <c r="BQ182" i="22"/>
  <c r="BP182" i="22"/>
  <c r="BO182" i="22"/>
  <c r="BT181" i="22"/>
  <c r="BU181" i="22"/>
  <c r="BV181" i="22"/>
  <c r="BW181" i="22"/>
  <c r="BX181" i="22"/>
  <c r="BY181" i="22"/>
  <c r="CA181" i="22"/>
  <c r="BZ181" i="22"/>
  <c r="BR181" i="22"/>
  <c r="BQ181" i="22"/>
  <c r="BP181" i="22"/>
  <c r="BO181" i="22"/>
  <c r="BT180" i="22"/>
  <c r="BU180" i="22"/>
  <c r="BV180" i="22"/>
  <c r="BW180" i="22"/>
  <c r="BX180" i="22"/>
  <c r="BY180" i="22"/>
  <c r="CA180" i="22"/>
  <c r="BZ180" i="22"/>
  <c r="BR180" i="22"/>
  <c r="BQ180" i="22"/>
  <c r="BP180" i="22"/>
  <c r="BO180" i="22"/>
  <c r="BT179" i="22"/>
  <c r="BU179" i="22"/>
  <c r="BV179" i="22"/>
  <c r="BW179" i="22"/>
  <c r="BX179" i="22"/>
  <c r="BY179" i="22"/>
  <c r="CA179" i="22"/>
  <c r="BZ179" i="22"/>
  <c r="BR179" i="22"/>
  <c r="BQ179" i="22"/>
  <c r="BP179" i="22"/>
  <c r="BO179" i="22"/>
  <c r="BT178" i="22"/>
  <c r="BU178" i="22"/>
  <c r="BV178" i="22"/>
  <c r="BW178" i="22"/>
  <c r="BX178" i="22"/>
  <c r="BY178" i="22"/>
  <c r="CA178" i="22"/>
  <c r="BZ178" i="22"/>
  <c r="BR178" i="22"/>
  <c r="BQ178" i="22"/>
  <c r="BP178" i="22"/>
  <c r="BO178" i="22"/>
  <c r="BT177" i="22"/>
  <c r="BU177" i="22"/>
  <c r="BV177" i="22"/>
  <c r="BW177" i="22"/>
  <c r="BX177" i="22"/>
  <c r="BY177" i="22"/>
  <c r="CA177" i="22"/>
  <c r="BZ177" i="22"/>
  <c r="BR177" i="22"/>
  <c r="BQ177" i="22"/>
  <c r="BP177" i="22"/>
  <c r="BO177" i="22"/>
  <c r="BT176" i="22"/>
  <c r="BU176" i="22"/>
  <c r="BV176" i="22"/>
  <c r="BW176" i="22"/>
  <c r="BX176" i="22"/>
  <c r="BY176" i="22"/>
  <c r="CA176" i="22"/>
  <c r="BZ176" i="22"/>
  <c r="BR176" i="22"/>
  <c r="BQ176" i="22"/>
  <c r="BP176" i="22"/>
  <c r="BO176" i="22"/>
  <c r="BT175" i="22"/>
  <c r="BU175" i="22"/>
  <c r="BV175" i="22"/>
  <c r="BW175" i="22"/>
  <c r="BX175" i="22"/>
  <c r="BY175" i="22"/>
  <c r="CA175" i="22"/>
  <c r="BZ175" i="22"/>
  <c r="BR175" i="22"/>
  <c r="BQ175" i="22"/>
  <c r="BP175" i="22"/>
  <c r="BO175" i="22"/>
  <c r="BT174" i="22"/>
  <c r="BU174" i="22"/>
  <c r="BV174" i="22"/>
  <c r="BW174" i="22"/>
  <c r="BX174" i="22"/>
  <c r="BY174" i="22"/>
  <c r="CA174" i="22"/>
  <c r="BZ174" i="22"/>
  <c r="BR174" i="22"/>
  <c r="BQ174" i="22"/>
  <c r="BP174" i="22"/>
  <c r="BO174" i="22"/>
  <c r="BT173" i="22"/>
  <c r="BU173" i="22"/>
  <c r="BV173" i="22"/>
  <c r="BW173" i="22"/>
  <c r="BX173" i="22"/>
  <c r="BY173" i="22"/>
  <c r="CA173" i="22"/>
  <c r="BZ173" i="22"/>
  <c r="BR173" i="22"/>
  <c r="BQ173" i="22"/>
  <c r="BP173" i="22"/>
  <c r="BO173" i="22"/>
  <c r="BT172" i="22"/>
  <c r="BU172" i="22"/>
  <c r="BV172" i="22"/>
  <c r="BW172" i="22"/>
  <c r="BX172" i="22"/>
  <c r="BY172" i="22"/>
  <c r="CA172" i="22"/>
  <c r="BZ172" i="22"/>
  <c r="BR172" i="22"/>
  <c r="BQ172" i="22"/>
  <c r="BP172" i="22"/>
  <c r="BO172" i="22"/>
  <c r="BT171" i="22"/>
  <c r="BU171" i="22"/>
  <c r="BV171" i="22"/>
  <c r="BW171" i="22"/>
  <c r="BX171" i="22"/>
  <c r="BY171" i="22"/>
  <c r="CA171" i="22"/>
  <c r="BZ171" i="22"/>
  <c r="BR171" i="22"/>
  <c r="BQ171" i="22"/>
  <c r="BP171" i="22"/>
  <c r="BO171" i="22"/>
  <c r="BT170" i="22"/>
  <c r="BU170" i="22"/>
  <c r="BV170" i="22"/>
  <c r="BW170" i="22"/>
  <c r="BX170" i="22"/>
  <c r="BY170" i="22"/>
  <c r="CA170" i="22"/>
  <c r="BZ170" i="22"/>
  <c r="BR170" i="22"/>
  <c r="BQ170" i="22"/>
  <c r="BP170" i="22"/>
  <c r="BO170" i="22"/>
  <c r="BT169" i="22"/>
  <c r="BU169" i="22"/>
  <c r="BV169" i="22"/>
  <c r="BW169" i="22"/>
  <c r="BX169" i="22"/>
  <c r="BY169" i="22"/>
  <c r="CA169" i="22"/>
  <c r="BZ169" i="22"/>
  <c r="BR169" i="22"/>
  <c r="BQ169" i="22"/>
  <c r="BP169" i="22"/>
  <c r="BO169" i="22"/>
  <c r="BT168" i="22"/>
  <c r="BU168" i="22"/>
  <c r="BV168" i="22"/>
  <c r="BW168" i="22"/>
  <c r="BX168" i="22"/>
  <c r="BY168" i="22"/>
  <c r="CA168" i="22"/>
  <c r="BZ168" i="22"/>
  <c r="BR168" i="22"/>
  <c r="BQ168" i="22"/>
  <c r="BP168" i="22"/>
  <c r="BO168" i="22"/>
  <c r="BT167" i="22"/>
  <c r="BU167" i="22"/>
  <c r="BV167" i="22"/>
  <c r="BW167" i="22"/>
  <c r="BX167" i="22"/>
  <c r="BY167" i="22"/>
  <c r="CA167" i="22"/>
  <c r="BZ167" i="22"/>
  <c r="BR167" i="22"/>
  <c r="BQ167" i="22"/>
  <c r="BP167" i="22"/>
  <c r="BO167" i="22"/>
  <c r="BT166" i="22"/>
  <c r="BU166" i="22"/>
  <c r="BV166" i="22"/>
  <c r="BW166" i="22"/>
  <c r="BX166" i="22"/>
  <c r="BY166" i="22"/>
  <c r="CA166" i="22"/>
  <c r="BZ166" i="22"/>
  <c r="BR166" i="22"/>
  <c r="BQ166" i="22"/>
  <c r="BP166" i="22"/>
  <c r="BO166" i="22"/>
  <c r="BT165" i="22"/>
  <c r="BU165" i="22"/>
  <c r="BV165" i="22"/>
  <c r="BW165" i="22"/>
  <c r="BX165" i="22"/>
  <c r="BY165" i="22"/>
  <c r="CA165" i="22"/>
  <c r="BZ165" i="22"/>
  <c r="BR165" i="22"/>
  <c r="BQ165" i="22"/>
  <c r="BP165" i="22"/>
  <c r="BO165" i="22"/>
  <c r="BV164" i="22"/>
  <c r="BU164" i="22"/>
  <c r="BT164" i="22"/>
  <c r="H162" i="22"/>
  <c r="G162" i="22"/>
  <c r="F162" i="22"/>
  <c r="BX161" i="22"/>
  <c r="BY161" i="22"/>
  <c r="BZ161" i="22"/>
  <c r="CA161" i="22"/>
  <c r="CB161" i="22"/>
  <c r="CC161" i="22"/>
  <c r="CD161" i="22"/>
  <c r="CE161" i="22"/>
  <c r="CF161" i="22"/>
  <c r="CG161" i="22"/>
  <c r="CH161" i="22"/>
  <c r="CI161" i="22"/>
  <c r="CJ161" i="22"/>
  <c r="CK161" i="22"/>
  <c r="CL161" i="22"/>
  <c r="CM161" i="22"/>
  <c r="CN161" i="22"/>
  <c r="CO161" i="22"/>
  <c r="CP161" i="22"/>
  <c r="CQ161" i="22"/>
  <c r="CR161" i="22"/>
  <c r="CU161" i="22"/>
  <c r="DC161" i="22"/>
  <c r="CV161" i="22"/>
  <c r="DD161" i="22"/>
  <c r="CW161" i="22"/>
  <c r="DE161" i="22"/>
  <c r="CX161" i="22"/>
  <c r="DF161" i="22"/>
  <c r="CY161" i="22"/>
  <c r="DG161" i="22"/>
  <c r="CZ161" i="22"/>
  <c r="DH161" i="22"/>
  <c r="DI161" i="22"/>
  <c r="DA161" i="22"/>
  <c r="CS161" i="22"/>
  <c r="H161" i="22"/>
  <c r="G161" i="22"/>
  <c r="F161" i="22"/>
  <c r="DA160" i="22"/>
  <c r="CS160" i="22"/>
  <c r="H160" i="22"/>
  <c r="G160" i="22"/>
  <c r="F160" i="22"/>
  <c r="DA159" i="22"/>
  <c r="CS159" i="22"/>
  <c r="H159" i="22"/>
  <c r="G159" i="22"/>
  <c r="F159" i="22"/>
  <c r="DA158" i="22"/>
  <c r="CS158" i="22"/>
  <c r="H158" i="22"/>
  <c r="G158" i="22"/>
  <c r="F158" i="22"/>
  <c r="DA157" i="22"/>
  <c r="CS157" i="22"/>
  <c r="H157" i="22"/>
  <c r="G157" i="22"/>
  <c r="F157" i="22"/>
  <c r="DA156" i="22"/>
  <c r="CS156" i="22"/>
  <c r="H156" i="22"/>
  <c r="G156" i="22"/>
  <c r="F156" i="22"/>
  <c r="DA155" i="22"/>
  <c r="CS155" i="22"/>
  <c r="H155" i="22"/>
  <c r="G155" i="22"/>
  <c r="F155" i="22"/>
  <c r="DA154" i="22"/>
  <c r="CS154" i="22"/>
  <c r="H154" i="22"/>
  <c r="G154" i="22"/>
  <c r="F154" i="22"/>
  <c r="DA153" i="22"/>
  <c r="CS153" i="22"/>
  <c r="H153" i="22"/>
  <c r="G153" i="22"/>
  <c r="F153" i="22"/>
  <c r="DA152" i="22"/>
  <c r="CS152" i="22"/>
  <c r="H152" i="22"/>
  <c r="G152" i="22"/>
  <c r="F152" i="22"/>
  <c r="DA151" i="22"/>
  <c r="CS151" i="22"/>
  <c r="H151" i="22"/>
  <c r="G151" i="22"/>
  <c r="F151" i="22"/>
  <c r="DA150" i="22"/>
  <c r="CS150" i="22"/>
  <c r="H150" i="22"/>
  <c r="G150" i="22"/>
  <c r="F150" i="22"/>
  <c r="DA149" i="22"/>
  <c r="CS149" i="22"/>
  <c r="H149" i="22"/>
  <c r="G149" i="22"/>
  <c r="F149" i="22"/>
  <c r="DA148" i="22"/>
  <c r="CS148" i="22"/>
  <c r="H148" i="22"/>
  <c r="G148" i="22"/>
  <c r="F148" i="22"/>
  <c r="DA147" i="22"/>
  <c r="CS147" i="22"/>
  <c r="H147" i="22"/>
  <c r="G147" i="22"/>
  <c r="F147" i="22"/>
  <c r="DA146" i="22"/>
  <c r="CS146" i="22"/>
  <c r="H146" i="22"/>
  <c r="G146" i="22"/>
  <c r="F146" i="22"/>
  <c r="DA145" i="22"/>
  <c r="CS145" i="22"/>
  <c r="H145" i="22"/>
  <c r="G145" i="22"/>
  <c r="F145" i="22"/>
  <c r="DA144" i="22"/>
  <c r="CS144" i="22"/>
  <c r="H144" i="22"/>
  <c r="G144" i="22"/>
  <c r="F144" i="22"/>
  <c r="DA143" i="22"/>
  <c r="CS143" i="22"/>
  <c r="H143" i="22"/>
  <c r="G143" i="22"/>
  <c r="F143" i="22"/>
  <c r="DA142" i="22"/>
  <c r="CS142" i="22"/>
  <c r="H142" i="22"/>
  <c r="G142" i="22"/>
  <c r="F142" i="22"/>
  <c r="DA141" i="22"/>
  <c r="CS141" i="22"/>
  <c r="H141" i="22"/>
  <c r="G141" i="22"/>
  <c r="F141" i="22"/>
  <c r="DA140" i="22"/>
  <c r="CS140" i="22"/>
  <c r="H140" i="22"/>
  <c r="G140" i="22"/>
  <c r="F140" i="22"/>
  <c r="DA139" i="22"/>
  <c r="CS139" i="22"/>
  <c r="H139" i="22"/>
  <c r="G139" i="22"/>
  <c r="F139" i="22"/>
  <c r="DA138" i="22"/>
  <c r="CS138" i="22"/>
  <c r="H138" i="22"/>
  <c r="G138" i="22"/>
  <c r="F138" i="22"/>
  <c r="DA137" i="22"/>
  <c r="CS137" i="22"/>
  <c r="H137" i="22"/>
  <c r="G137" i="22"/>
  <c r="F137" i="22"/>
  <c r="DA136" i="22"/>
  <c r="CS136" i="22"/>
  <c r="H136" i="22"/>
  <c r="G136" i="22"/>
  <c r="F136" i="22"/>
  <c r="DA135" i="22"/>
  <c r="CS135" i="22"/>
  <c r="H135" i="22"/>
  <c r="G135" i="22"/>
  <c r="F135" i="22"/>
  <c r="DA134" i="22"/>
  <c r="CS134" i="22"/>
  <c r="H134" i="22"/>
  <c r="G134" i="22"/>
  <c r="F134" i="22"/>
  <c r="DA133" i="22"/>
  <c r="CS133" i="22"/>
  <c r="H133" i="22"/>
  <c r="G133" i="22"/>
  <c r="F133" i="22"/>
  <c r="DA132" i="22"/>
  <c r="CS132" i="22"/>
  <c r="H132" i="22"/>
  <c r="G132" i="22"/>
  <c r="F132" i="22"/>
  <c r="DA131" i="22"/>
  <c r="CS131" i="22"/>
  <c r="H131" i="22"/>
  <c r="G131" i="22"/>
  <c r="F131" i="22"/>
  <c r="DA130" i="22"/>
  <c r="CS130" i="22"/>
  <c r="H130" i="22"/>
  <c r="G130" i="22"/>
  <c r="F130" i="22"/>
  <c r="DA129" i="22"/>
  <c r="CS129" i="22"/>
  <c r="H129" i="22"/>
  <c r="G129" i="22"/>
  <c r="F129" i="22"/>
  <c r="DA128" i="22"/>
  <c r="CS128" i="22"/>
  <c r="H128" i="22"/>
  <c r="G128" i="22"/>
  <c r="F128" i="22"/>
  <c r="DA127" i="22"/>
  <c r="CS127" i="22"/>
  <c r="H127" i="22"/>
  <c r="G127" i="22"/>
  <c r="F127" i="22"/>
  <c r="DA126" i="22"/>
  <c r="CS126" i="22"/>
  <c r="H126" i="22"/>
  <c r="G126" i="22"/>
  <c r="F126" i="22"/>
  <c r="DA125" i="22"/>
  <c r="CS125" i="22"/>
  <c r="H125" i="22"/>
  <c r="G125" i="22"/>
  <c r="F125" i="22"/>
  <c r="DA124" i="22"/>
  <c r="CS124" i="22"/>
  <c r="H124" i="22"/>
  <c r="G124" i="22"/>
  <c r="F124" i="22"/>
  <c r="DA123" i="22"/>
  <c r="CS123" i="22"/>
  <c r="H123" i="22"/>
  <c r="G123" i="22"/>
  <c r="F123" i="22"/>
  <c r="DA122" i="22"/>
  <c r="CS122" i="22"/>
  <c r="H122" i="22"/>
  <c r="G122" i="22"/>
  <c r="F122" i="22"/>
  <c r="DA121" i="22"/>
  <c r="CS121" i="22"/>
  <c r="H121" i="22"/>
  <c r="G121" i="22"/>
  <c r="F121" i="22"/>
  <c r="DA120" i="22"/>
  <c r="CS120" i="22"/>
  <c r="H120" i="22"/>
  <c r="G120" i="22"/>
  <c r="F120" i="22"/>
  <c r="DA119" i="22"/>
  <c r="CS119" i="22"/>
  <c r="H119" i="22"/>
  <c r="G119" i="22"/>
  <c r="F119" i="22"/>
  <c r="DA118" i="22"/>
  <c r="CS118" i="22"/>
  <c r="H118" i="22"/>
  <c r="G118" i="22"/>
  <c r="F118" i="22"/>
  <c r="DA117" i="22"/>
  <c r="CS117" i="22"/>
  <c r="H117" i="22"/>
  <c r="G117" i="22"/>
  <c r="F117" i="22"/>
  <c r="DA116" i="22"/>
  <c r="CS116" i="22"/>
  <c r="H116" i="22"/>
  <c r="G116" i="22"/>
  <c r="F116" i="22"/>
  <c r="DA115" i="22"/>
  <c r="CS115" i="22"/>
  <c r="H115" i="22"/>
  <c r="G115" i="22"/>
  <c r="F115" i="22"/>
  <c r="DA114" i="22"/>
  <c r="CS114" i="22"/>
  <c r="H114" i="22"/>
  <c r="G114" i="22"/>
  <c r="F114" i="22"/>
  <c r="DA113" i="22"/>
  <c r="CS113" i="22"/>
  <c r="H113" i="22"/>
  <c r="G113" i="22"/>
  <c r="F113" i="22"/>
  <c r="DA112" i="22"/>
  <c r="CS112" i="22"/>
  <c r="H112" i="22"/>
  <c r="G112" i="22"/>
  <c r="F112" i="22"/>
  <c r="DA111" i="22"/>
  <c r="CS111" i="22"/>
  <c r="H111" i="22"/>
  <c r="G111" i="22"/>
  <c r="F111" i="22"/>
  <c r="DA110" i="22"/>
  <c r="CS110" i="22"/>
  <c r="H110" i="22"/>
  <c r="G110" i="22"/>
  <c r="F110" i="22"/>
  <c r="DA109" i="22"/>
  <c r="CS109" i="22"/>
  <c r="H109" i="22"/>
  <c r="G109" i="22"/>
  <c r="F109" i="22"/>
  <c r="DA108" i="22"/>
  <c r="CS108" i="22"/>
  <c r="H108" i="22"/>
  <c r="G108" i="22"/>
  <c r="F108" i="22"/>
  <c r="DA107" i="22"/>
  <c r="CS107" i="22"/>
  <c r="H107" i="22"/>
  <c r="G107" i="22"/>
  <c r="F107" i="22"/>
  <c r="DA106" i="22"/>
  <c r="CS106" i="22"/>
  <c r="H106" i="22"/>
  <c r="G106" i="22"/>
  <c r="F106" i="22"/>
  <c r="DA105" i="22"/>
  <c r="CS105" i="22"/>
  <c r="H105" i="22"/>
  <c r="G105" i="22"/>
  <c r="F105" i="22"/>
  <c r="DA104" i="22"/>
  <c r="CS104" i="22"/>
  <c r="H104" i="22"/>
  <c r="G104" i="22"/>
  <c r="F104" i="22"/>
  <c r="DA103" i="22"/>
  <c r="CS103" i="22"/>
  <c r="H103" i="22"/>
  <c r="G103" i="22"/>
  <c r="F103" i="22"/>
  <c r="DA102" i="22"/>
  <c r="CS102" i="22"/>
  <c r="H102" i="22"/>
  <c r="G102" i="22"/>
  <c r="F102" i="22"/>
  <c r="DA101" i="22"/>
  <c r="CS101" i="22"/>
  <c r="H101" i="22"/>
  <c r="G101" i="22"/>
  <c r="F101" i="22"/>
  <c r="DA100" i="22"/>
  <c r="CS100" i="22"/>
  <c r="H100" i="22"/>
  <c r="G100" i="22"/>
  <c r="F100" i="22"/>
  <c r="DA99" i="22"/>
  <c r="CS99" i="22"/>
  <c r="H99" i="22"/>
  <c r="G99" i="22"/>
  <c r="F99" i="22"/>
  <c r="DA98" i="22"/>
  <c r="CS98" i="22"/>
  <c r="H98" i="22"/>
  <c r="G98" i="22"/>
  <c r="F98" i="22"/>
  <c r="DA97" i="22"/>
  <c r="CS97" i="22"/>
  <c r="H97" i="22"/>
  <c r="G97" i="22"/>
  <c r="F97" i="22"/>
  <c r="DA96" i="22"/>
  <c r="CS96" i="22"/>
  <c r="H96" i="22"/>
  <c r="G96" i="22"/>
  <c r="F96" i="22"/>
  <c r="DA95" i="22"/>
  <c r="CS95" i="22"/>
  <c r="H95" i="22"/>
  <c r="G95" i="22"/>
  <c r="F95" i="22"/>
  <c r="DA94" i="22"/>
  <c r="CS94" i="22"/>
  <c r="H94" i="22"/>
  <c r="G94" i="22"/>
  <c r="F94" i="22"/>
  <c r="DA93" i="22"/>
  <c r="CS93" i="22"/>
  <c r="H93" i="22"/>
  <c r="G93" i="22"/>
  <c r="F93" i="22"/>
  <c r="DA92" i="22"/>
  <c r="CS92" i="22"/>
  <c r="H92" i="22"/>
  <c r="G92" i="22"/>
  <c r="F92" i="22"/>
  <c r="DA91" i="22"/>
  <c r="CS91" i="22"/>
  <c r="H91" i="22"/>
  <c r="G91" i="22"/>
  <c r="F91" i="22"/>
  <c r="DA90" i="22"/>
  <c r="CS90" i="22"/>
  <c r="H90" i="22"/>
  <c r="G90" i="22"/>
  <c r="F90" i="22"/>
  <c r="DA89" i="22"/>
  <c r="CS89" i="22"/>
  <c r="H89" i="22"/>
  <c r="G89" i="22"/>
  <c r="F89" i="22"/>
  <c r="DA88" i="22"/>
  <c r="CS88" i="22"/>
  <c r="H88" i="22"/>
  <c r="G88" i="22"/>
  <c r="F88" i="22"/>
  <c r="DA87" i="22"/>
  <c r="CS87" i="22"/>
  <c r="H87" i="22"/>
  <c r="G87" i="22"/>
  <c r="F87" i="22"/>
  <c r="DA86" i="22"/>
  <c r="CS86" i="22"/>
  <c r="H86" i="22"/>
  <c r="G86" i="22"/>
  <c r="F86" i="22"/>
  <c r="DA85" i="22"/>
  <c r="CS85" i="22"/>
  <c r="H85" i="22"/>
  <c r="G85" i="22"/>
  <c r="F85" i="22"/>
  <c r="DA84" i="22"/>
  <c r="CS84" i="22"/>
  <c r="H84" i="22"/>
  <c r="G84" i="22"/>
  <c r="F84" i="22"/>
  <c r="DA83" i="22"/>
  <c r="CS83" i="22"/>
  <c r="H83" i="22"/>
  <c r="G83" i="22"/>
  <c r="F83" i="22"/>
  <c r="DA82" i="22"/>
  <c r="CS82" i="22"/>
  <c r="H82" i="22"/>
  <c r="G82" i="22"/>
  <c r="F82" i="22"/>
  <c r="D82" i="22"/>
  <c r="C82" i="22"/>
  <c r="DA81" i="22"/>
  <c r="CS81" i="22"/>
  <c r="H81" i="22"/>
  <c r="G81" i="22"/>
  <c r="F81" i="22"/>
  <c r="D81" i="22"/>
  <c r="C81" i="22"/>
  <c r="DA80" i="22"/>
  <c r="CS80" i="22"/>
  <c r="H80" i="22"/>
  <c r="G80" i="22"/>
  <c r="F80" i="22"/>
  <c r="D80" i="22"/>
  <c r="C80" i="22"/>
  <c r="DA79" i="22"/>
  <c r="CS79" i="22"/>
  <c r="H79" i="22"/>
  <c r="G79" i="22"/>
  <c r="F79" i="22"/>
  <c r="D79" i="22"/>
  <c r="C79" i="22"/>
  <c r="DA78" i="22"/>
  <c r="CS78" i="22"/>
  <c r="H78" i="22"/>
  <c r="G78" i="22"/>
  <c r="F78" i="22"/>
  <c r="D78" i="22"/>
  <c r="C78" i="22"/>
  <c r="DA77" i="22"/>
  <c r="CS77" i="22"/>
  <c r="H77" i="22"/>
  <c r="G77" i="22"/>
  <c r="F77" i="22"/>
  <c r="D77" i="22"/>
  <c r="C77" i="22"/>
  <c r="DA76" i="22"/>
  <c r="CS76" i="22"/>
  <c r="H76" i="22"/>
  <c r="G76" i="22"/>
  <c r="F76" i="22"/>
  <c r="D76" i="22"/>
  <c r="C76" i="22"/>
  <c r="DA75" i="22"/>
  <c r="CS75" i="22"/>
  <c r="H75" i="22"/>
  <c r="G75" i="22"/>
  <c r="F75" i="22"/>
  <c r="D75" i="22"/>
  <c r="C75" i="22"/>
  <c r="DA74" i="22"/>
  <c r="CS74" i="22"/>
  <c r="H74" i="22"/>
  <c r="G74" i="22"/>
  <c r="F74" i="22"/>
  <c r="D74" i="22"/>
  <c r="C74" i="22"/>
  <c r="DA73" i="22"/>
  <c r="CS73" i="22"/>
  <c r="H73" i="22"/>
  <c r="G73" i="22"/>
  <c r="F73" i="22"/>
  <c r="D73" i="22"/>
  <c r="C73" i="22"/>
  <c r="DA72" i="22"/>
  <c r="CS72" i="22"/>
  <c r="H72" i="22"/>
  <c r="G72" i="22"/>
  <c r="F72" i="22"/>
  <c r="D72" i="22"/>
  <c r="C72" i="22"/>
  <c r="DA71" i="22"/>
  <c r="CS71" i="22"/>
  <c r="H71" i="22"/>
  <c r="G71" i="22"/>
  <c r="F71" i="22"/>
  <c r="D71" i="22"/>
  <c r="C71" i="22"/>
  <c r="DA70" i="22"/>
  <c r="CS70" i="22"/>
  <c r="H70" i="22"/>
  <c r="G70" i="22"/>
  <c r="F70" i="22"/>
  <c r="D70" i="22"/>
  <c r="C70" i="22"/>
  <c r="DA69" i="22"/>
  <c r="CS69" i="22"/>
  <c r="H69" i="22"/>
  <c r="G69" i="22"/>
  <c r="F69" i="22"/>
  <c r="D69" i="22"/>
  <c r="C69" i="22"/>
  <c r="DA68" i="22"/>
  <c r="CS68" i="22"/>
  <c r="H68" i="22"/>
  <c r="G68" i="22"/>
  <c r="F68" i="22"/>
  <c r="D68" i="22"/>
  <c r="C68" i="22"/>
  <c r="DA67" i="22"/>
  <c r="CS67" i="22"/>
  <c r="H67" i="22"/>
  <c r="G67" i="22"/>
  <c r="F67" i="22"/>
  <c r="D67" i="22"/>
  <c r="C67" i="22"/>
  <c r="DA66" i="22"/>
  <c r="CS66" i="22"/>
  <c r="H66" i="22"/>
  <c r="G66" i="22"/>
  <c r="F66" i="22"/>
  <c r="D66" i="22"/>
  <c r="C66" i="22"/>
  <c r="DA65" i="22"/>
  <c r="CS65" i="22"/>
  <c r="H65" i="22"/>
  <c r="G65" i="22"/>
  <c r="F65" i="22"/>
  <c r="D65" i="22"/>
  <c r="C65" i="22"/>
  <c r="DA64" i="22"/>
  <c r="CS64" i="22"/>
  <c r="H64" i="22"/>
  <c r="G64" i="22"/>
  <c r="F64" i="22"/>
  <c r="D64" i="22"/>
  <c r="C64" i="22"/>
  <c r="DA63" i="22"/>
  <c r="CS63" i="22"/>
  <c r="H63" i="22"/>
  <c r="G63" i="22"/>
  <c r="F63" i="22"/>
  <c r="D63" i="22"/>
  <c r="C63" i="22"/>
  <c r="DA62" i="22"/>
  <c r="CS62" i="22"/>
  <c r="H62" i="22"/>
  <c r="G62" i="22"/>
  <c r="F62" i="22"/>
  <c r="D62" i="22"/>
  <c r="C62" i="22"/>
  <c r="DA61" i="22"/>
  <c r="CS61" i="22"/>
  <c r="CM23" i="22"/>
  <c r="CV33" i="22"/>
  <c r="CM24" i="22"/>
  <c r="CV34" i="22"/>
  <c r="CM25" i="22"/>
  <c r="CV35" i="22"/>
  <c r="CM27" i="22"/>
  <c r="CV52" i="22"/>
  <c r="CM28" i="22"/>
  <c r="CV53" i="22"/>
  <c r="CM29" i="22"/>
  <c r="CV54" i="22"/>
  <c r="CV55" i="22"/>
  <c r="DI59" i="22"/>
  <c r="DH59" i="22"/>
  <c r="DG59" i="22"/>
  <c r="DF59" i="22"/>
  <c r="DE59" i="22"/>
  <c r="DD59" i="22"/>
  <c r="DC59" i="22"/>
  <c r="CM30" i="22"/>
  <c r="DA59" i="22"/>
  <c r="CZ59" i="22"/>
  <c r="CY59" i="22"/>
  <c r="CX59" i="22"/>
  <c r="CW59" i="22"/>
  <c r="CV59" i="22"/>
  <c r="CU59" i="22"/>
  <c r="F15" i="22"/>
  <c r="BX58" i="22"/>
  <c r="G15" i="22"/>
  <c r="BY58" i="22"/>
  <c r="F18" i="22"/>
  <c r="BZ58" i="22"/>
  <c r="H15" i="22"/>
  <c r="CA58" i="22"/>
  <c r="G18" i="22"/>
  <c r="CB58" i="22"/>
  <c r="H19" i="22"/>
  <c r="CC58" i="22"/>
  <c r="CD58" i="22"/>
  <c r="CE58" i="22"/>
  <c r="CF58" i="22"/>
  <c r="CG58" i="22"/>
  <c r="CH58" i="22"/>
  <c r="CI58" i="22"/>
  <c r="CJ58" i="22"/>
  <c r="CK58" i="22"/>
  <c r="CL58" i="22"/>
  <c r="CM58" i="22"/>
  <c r="CN58" i="22"/>
  <c r="CO58" i="22"/>
  <c r="CP58" i="22"/>
  <c r="CQ58" i="22"/>
  <c r="CR58" i="22"/>
  <c r="CS58" i="22"/>
  <c r="H58" i="22"/>
  <c r="G58" i="22"/>
  <c r="E58" i="22"/>
  <c r="D58" i="22"/>
  <c r="C58" i="22"/>
  <c r="B58" i="22"/>
  <c r="H57" i="22"/>
  <c r="G57" i="22"/>
  <c r="D57" i="22"/>
  <c r="C57" i="22"/>
  <c r="B57" i="22"/>
  <c r="CL29" i="22"/>
  <c r="CU54" i="22"/>
  <c r="H54" i="22"/>
  <c r="G54" i="22"/>
  <c r="F54" i="22"/>
  <c r="CL28" i="22"/>
  <c r="CU53" i="22"/>
  <c r="H53" i="22"/>
  <c r="G53" i="22"/>
  <c r="F53" i="22"/>
  <c r="CL27" i="22"/>
  <c r="CU52" i="22"/>
  <c r="H52" i="22"/>
  <c r="G52" i="22"/>
  <c r="F52" i="22"/>
  <c r="H51" i="22"/>
  <c r="G51" i="22"/>
  <c r="F51" i="22"/>
  <c r="H50" i="22"/>
  <c r="G50" i="22"/>
  <c r="F50" i="22"/>
  <c r="C50" i="22"/>
  <c r="B50" i="22"/>
  <c r="C49" i="22"/>
  <c r="B49" i="22"/>
  <c r="E48" i="22"/>
  <c r="F48" i="22"/>
  <c r="G48" i="22"/>
  <c r="H48" i="22"/>
  <c r="C48" i="22"/>
  <c r="B48" i="22"/>
  <c r="G45" i="22"/>
  <c r="F45" i="22"/>
  <c r="C45" i="22"/>
  <c r="B45" i="22"/>
  <c r="C44" i="22"/>
  <c r="F42" i="22"/>
  <c r="F40" i="22"/>
  <c r="E40" i="22"/>
  <c r="CL25" i="22"/>
  <c r="CU35" i="22"/>
  <c r="CL24" i="22"/>
  <c r="CU34" i="22"/>
  <c r="CL23" i="22"/>
  <c r="CU33" i="22"/>
  <c r="CN30" i="22"/>
  <c r="CJ30" i="22"/>
  <c r="CI30" i="22"/>
  <c r="CH30" i="22"/>
  <c r="CG30" i="22"/>
  <c r="CF30" i="22"/>
  <c r="CE30" i="22"/>
  <c r="CD30" i="22"/>
  <c r="CC30" i="22"/>
  <c r="CB30" i="22"/>
  <c r="CA30" i="22"/>
  <c r="BZ30" i="22"/>
  <c r="BY30" i="22"/>
  <c r="BX30" i="22"/>
  <c r="BW30" i="22"/>
  <c r="BV30" i="22"/>
  <c r="BU30" i="22"/>
  <c r="BT30" i="22"/>
  <c r="BS30" i="22"/>
  <c r="BR30" i="22"/>
  <c r="BQ30" i="22"/>
  <c r="BP30" i="22"/>
  <c r="H26" i="22"/>
  <c r="G26" i="22"/>
  <c r="F26" i="22"/>
  <c r="G19" i="22"/>
  <c r="CE14" i="22"/>
  <c r="CD14" i="22"/>
  <c r="CA14" i="22"/>
  <c r="BZ14" i="22"/>
  <c r="BY14" i="22"/>
  <c r="BX14" i="22"/>
  <c r="BW14" i="22"/>
  <c r="BV14" i="22"/>
  <c r="CE13" i="22"/>
  <c r="CD13" i="22"/>
  <c r="CA13" i="22"/>
  <c r="BZ13" i="22"/>
  <c r="BY13" i="22"/>
  <c r="BX13" i="22"/>
  <c r="BW13" i="22"/>
  <c r="BV13" i="22"/>
  <c r="CA12" i="22"/>
  <c r="BZ12" i="22"/>
  <c r="BY12" i="22"/>
  <c r="BX12" i="22"/>
  <c r="BW12" i="22"/>
  <c r="BV12" i="22"/>
  <c r="CA11" i="22"/>
  <c r="BZ11" i="22"/>
  <c r="BY11" i="22"/>
  <c r="BX11" i="22"/>
  <c r="BW11" i="22"/>
  <c r="BV11" i="22"/>
  <c r="CA10" i="22"/>
  <c r="BZ10" i="22"/>
  <c r="BY10" i="22"/>
  <c r="BX10" i="22"/>
  <c r="BW10" i="22"/>
  <c r="BV10" i="22"/>
  <c r="CA7" i="22"/>
  <c r="BZ7" i="22"/>
  <c r="BY7" i="22"/>
  <c r="BX7" i="22"/>
  <c r="BW7" i="22"/>
  <c r="BV7" i="22"/>
  <c r="F13" i="12"/>
  <c r="BP61" i="12"/>
  <c r="C13" i="12"/>
  <c r="G13" i="12"/>
  <c r="BQ61" i="12"/>
  <c r="B18" i="12"/>
  <c r="BR61" i="12"/>
  <c r="H13" i="12"/>
  <c r="BS61" i="12"/>
  <c r="C18" i="12"/>
  <c r="BT61" i="12"/>
  <c r="D18" i="12"/>
  <c r="BU61" i="12"/>
  <c r="BV61" i="12"/>
  <c r="BX61" i="12"/>
  <c r="BY61" i="12"/>
  <c r="BZ61" i="12"/>
  <c r="CA61" i="12"/>
  <c r="CB61" i="12"/>
  <c r="C16" i="12"/>
  <c r="CC61" i="12"/>
  <c r="CD61" i="12"/>
  <c r="CE61" i="12"/>
  <c r="CF61" i="12"/>
  <c r="CG61" i="12"/>
  <c r="CH61" i="12"/>
  <c r="CI61" i="12"/>
  <c r="CJ61" i="12"/>
  <c r="CK61" i="12"/>
  <c r="CL61" i="12"/>
  <c r="CM61" i="12"/>
  <c r="CN61" i="12"/>
  <c r="CO61" i="12"/>
  <c r="CP61" i="12"/>
  <c r="CQ61" i="12"/>
  <c r="CR61" i="12"/>
  <c r="CX61" i="12"/>
  <c r="DF61" i="12"/>
  <c r="CU61" i="12"/>
  <c r="DC61" i="12"/>
  <c r="CV61" i="12"/>
  <c r="DD61" i="12"/>
  <c r="CW61" i="12"/>
  <c r="DE61" i="12"/>
  <c r="CY61" i="12"/>
  <c r="DG61" i="12"/>
  <c r="CZ61" i="12"/>
  <c r="DH61" i="12"/>
  <c r="DI61" i="12"/>
  <c r="BP62" i="12"/>
  <c r="BQ62" i="12"/>
  <c r="BR62" i="12"/>
  <c r="BS62" i="12"/>
  <c r="BT62" i="12"/>
  <c r="BU62" i="12"/>
  <c r="BV62" i="12"/>
  <c r="BT166" i="12"/>
  <c r="H31" i="12"/>
  <c r="F31" i="12"/>
  <c r="G31" i="12"/>
  <c r="E36" i="12"/>
  <c r="F36" i="12"/>
  <c r="F38" i="12"/>
  <c r="F33" i="12"/>
  <c r="BU166" i="12"/>
  <c r="G33" i="12"/>
  <c r="BV166" i="12"/>
  <c r="H33" i="12"/>
  <c r="BZ166" i="12"/>
  <c r="BX62" i="12"/>
  <c r="BY62" i="12"/>
  <c r="BZ62" i="12"/>
  <c r="CA62" i="12"/>
  <c r="CB62" i="12"/>
  <c r="CC62" i="12"/>
  <c r="CD62" i="12"/>
  <c r="CE62" i="12"/>
  <c r="CF62" i="12"/>
  <c r="CG62" i="12"/>
  <c r="CH62" i="12"/>
  <c r="CI62" i="12"/>
  <c r="CJ62" i="12"/>
  <c r="CK62" i="12"/>
  <c r="CL62" i="12"/>
  <c r="CM62" i="12"/>
  <c r="CN62" i="12"/>
  <c r="CO62" i="12"/>
  <c r="CP62" i="12"/>
  <c r="CQ62" i="12"/>
  <c r="CR62" i="12"/>
  <c r="CU62" i="12"/>
  <c r="DC62" i="12"/>
  <c r="CV62" i="12"/>
  <c r="DD62" i="12"/>
  <c r="CW62" i="12"/>
  <c r="DE62" i="12"/>
  <c r="CX62" i="12"/>
  <c r="DF62" i="12"/>
  <c r="CY62" i="12"/>
  <c r="DG62" i="12"/>
  <c r="CZ62" i="12"/>
  <c r="DH62" i="12"/>
  <c r="DI62" i="12"/>
  <c r="BP63" i="12"/>
  <c r="BQ63" i="12"/>
  <c r="BR63" i="12"/>
  <c r="BS63" i="12"/>
  <c r="BT63" i="12"/>
  <c r="BU63" i="12"/>
  <c r="BV63" i="12"/>
  <c r="BT167" i="12"/>
  <c r="BU167" i="12"/>
  <c r="BV167" i="12"/>
  <c r="BZ167" i="12"/>
  <c r="BX63" i="12"/>
  <c r="BY63" i="12"/>
  <c r="BZ63" i="12"/>
  <c r="CA63" i="12"/>
  <c r="CB63" i="12"/>
  <c r="CC63" i="12"/>
  <c r="CD63" i="12"/>
  <c r="CE63" i="12"/>
  <c r="CF63" i="12"/>
  <c r="CG63" i="12"/>
  <c r="CH63" i="12"/>
  <c r="CI63" i="12"/>
  <c r="CJ63" i="12"/>
  <c r="CK63" i="12"/>
  <c r="CL63" i="12"/>
  <c r="CM63" i="12"/>
  <c r="CN63" i="12"/>
  <c r="CO63" i="12"/>
  <c r="CP63" i="12"/>
  <c r="CQ63" i="12"/>
  <c r="CR63" i="12"/>
  <c r="CU63" i="12"/>
  <c r="DC63" i="12"/>
  <c r="CV63" i="12"/>
  <c r="DD63" i="12"/>
  <c r="CW63" i="12"/>
  <c r="DE63" i="12"/>
  <c r="CX63" i="12"/>
  <c r="DF63" i="12"/>
  <c r="CY63" i="12"/>
  <c r="DG63" i="12"/>
  <c r="CZ63" i="12"/>
  <c r="DH63" i="12"/>
  <c r="DI63" i="12"/>
  <c r="BP64" i="12"/>
  <c r="BQ64" i="12"/>
  <c r="BR64" i="12"/>
  <c r="BS64" i="12"/>
  <c r="BT64" i="12"/>
  <c r="BU64" i="12"/>
  <c r="BV64" i="12"/>
  <c r="BT168" i="12"/>
  <c r="BU168" i="12"/>
  <c r="BV168" i="12"/>
  <c r="BZ168" i="12"/>
  <c r="BX64" i="12"/>
  <c r="BY64" i="12"/>
  <c r="BZ64" i="12"/>
  <c r="CA64" i="12"/>
  <c r="CB64" i="12"/>
  <c r="CC64" i="12"/>
  <c r="CD64" i="12"/>
  <c r="CE64" i="12"/>
  <c r="CF64" i="12"/>
  <c r="CG64" i="12"/>
  <c r="CH64" i="12"/>
  <c r="CI64" i="12"/>
  <c r="CJ64" i="12"/>
  <c r="CK64" i="12"/>
  <c r="CL64" i="12"/>
  <c r="CM64" i="12"/>
  <c r="CN64" i="12"/>
  <c r="CO64" i="12"/>
  <c r="CP64" i="12"/>
  <c r="CQ64" i="12"/>
  <c r="CR64" i="12"/>
  <c r="CU64" i="12"/>
  <c r="DC64" i="12"/>
  <c r="CV64" i="12"/>
  <c r="DD64" i="12"/>
  <c r="CW64" i="12"/>
  <c r="DE64" i="12"/>
  <c r="CX64" i="12"/>
  <c r="DF64" i="12"/>
  <c r="CY64" i="12"/>
  <c r="DG64" i="12"/>
  <c r="CZ64" i="12"/>
  <c r="DH64" i="12"/>
  <c r="DI64" i="12"/>
  <c r="BP65" i="12"/>
  <c r="BQ65" i="12"/>
  <c r="BR65" i="12"/>
  <c r="BS65" i="12"/>
  <c r="BT65" i="12"/>
  <c r="BU65" i="12"/>
  <c r="BV65" i="12"/>
  <c r="BT169" i="12"/>
  <c r="BU169" i="12"/>
  <c r="BV169" i="12"/>
  <c r="BZ169" i="12"/>
  <c r="BX65" i="12"/>
  <c r="BY65" i="12"/>
  <c r="BZ65" i="12"/>
  <c r="CA65" i="12"/>
  <c r="CB65" i="12"/>
  <c r="CC65" i="12"/>
  <c r="CD65" i="12"/>
  <c r="CE65" i="12"/>
  <c r="CF65" i="12"/>
  <c r="CG65" i="12"/>
  <c r="CH65" i="12"/>
  <c r="CI65" i="12"/>
  <c r="CJ65" i="12"/>
  <c r="CK65" i="12"/>
  <c r="CL65" i="12"/>
  <c r="CM65" i="12"/>
  <c r="CN65" i="12"/>
  <c r="CO65" i="12"/>
  <c r="CP65" i="12"/>
  <c r="CQ65" i="12"/>
  <c r="CR65" i="12"/>
  <c r="CU65" i="12"/>
  <c r="DC65" i="12"/>
  <c r="CV65" i="12"/>
  <c r="DD65" i="12"/>
  <c r="CW65" i="12"/>
  <c r="DE65" i="12"/>
  <c r="CX65" i="12"/>
  <c r="DF65" i="12"/>
  <c r="CY65" i="12"/>
  <c r="DG65" i="12"/>
  <c r="CZ65" i="12"/>
  <c r="DH65" i="12"/>
  <c r="DI65" i="12"/>
  <c r="BP66" i="12"/>
  <c r="BQ66" i="12"/>
  <c r="BR66" i="12"/>
  <c r="BS66" i="12"/>
  <c r="BT66" i="12"/>
  <c r="BU66" i="12"/>
  <c r="BV66" i="12"/>
  <c r="BT170" i="12"/>
  <c r="BU170" i="12"/>
  <c r="BV170" i="12"/>
  <c r="BZ170" i="12"/>
  <c r="BX66" i="12"/>
  <c r="BY66" i="12"/>
  <c r="BZ66" i="12"/>
  <c r="CA66" i="12"/>
  <c r="CB66" i="12"/>
  <c r="CC66" i="12"/>
  <c r="CD66" i="12"/>
  <c r="CE66" i="12"/>
  <c r="CF66" i="12"/>
  <c r="CG66" i="12"/>
  <c r="CH66" i="12"/>
  <c r="CI66" i="12"/>
  <c r="CJ66" i="12"/>
  <c r="CK66" i="12"/>
  <c r="CL66" i="12"/>
  <c r="CM66" i="12"/>
  <c r="CN66" i="12"/>
  <c r="CO66" i="12"/>
  <c r="CP66" i="12"/>
  <c r="CQ66" i="12"/>
  <c r="CR66" i="12"/>
  <c r="CU66" i="12"/>
  <c r="DC66" i="12"/>
  <c r="CV66" i="12"/>
  <c r="DD66" i="12"/>
  <c r="CW66" i="12"/>
  <c r="DE66" i="12"/>
  <c r="CX66" i="12"/>
  <c r="DF66" i="12"/>
  <c r="CY66" i="12"/>
  <c r="DG66" i="12"/>
  <c r="CZ66" i="12"/>
  <c r="DH66" i="12"/>
  <c r="DI66" i="12"/>
  <c r="BP67" i="12"/>
  <c r="BQ67" i="12"/>
  <c r="BR67" i="12"/>
  <c r="BS67" i="12"/>
  <c r="BT67" i="12"/>
  <c r="BU67" i="12"/>
  <c r="BV67" i="12"/>
  <c r="BT171" i="12"/>
  <c r="BU171" i="12"/>
  <c r="BV171" i="12"/>
  <c r="BZ171" i="12"/>
  <c r="BX67" i="12"/>
  <c r="BY67" i="12"/>
  <c r="BZ67" i="12"/>
  <c r="CA67" i="12"/>
  <c r="CB67" i="12"/>
  <c r="CC67" i="12"/>
  <c r="CD67" i="12"/>
  <c r="CE67" i="12"/>
  <c r="CF67" i="12"/>
  <c r="CG67" i="12"/>
  <c r="CH67" i="12"/>
  <c r="CI67" i="12"/>
  <c r="CJ67" i="12"/>
  <c r="CK67" i="12"/>
  <c r="CL67" i="12"/>
  <c r="CM67" i="12"/>
  <c r="CN67" i="12"/>
  <c r="CO67" i="12"/>
  <c r="CP67" i="12"/>
  <c r="CQ67" i="12"/>
  <c r="CR67" i="12"/>
  <c r="CU67" i="12"/>
  <c r="DC67" i="12"/>
  <c r="CV67" i="12"/>
  <c r="DD67" i="12"/>
  <c r="CW67" i="12"/>
  <c r="DE67" i="12"/>
  <c r="CX67" i="12"/>
  <c r="DF67" i="12"/>
  <c r="CY67" i="12"/>
  <c r="DG67" i="12"/>
  <c r="CZ67" i="12"/>
  <c r="DH67" i="12"/>
  <c r="DI67" i="12"/>
  <c r="BP68" i="12"/>
  <c r="BQ68" i="12"/>
  <c r="BR68" i="12"/>
  <c r="BS68" i="12"/>
  <c r="BT68" i="12"/>
  <c r="BU68" i="12"/>
  <c r="BV68" i="12"/>
  <c r="BT172" i="12"/>
  <c r="BU172" i="12"/>
  <c r="BV172" i="12"/>
  <c r="BZ172" i="12"/>
  <c r="BX68" i="12"/>
  <c r="BY68" i="12"/>
  <c r="BZ68" i="12"/>
  <c r="CA68" i="12"/>
  <c r="CB68" i="12"/>
  <c r="CC68" i="12"/>
  <c r="CD68" i="12"/>
  <c r="CE68" i="12"/>
  <c r="CF68" i="12"/>
  <c r="CG68" i="12"/>
  <c r="CH68" i="12"/>
  <c r="CI68" i="12"/>
  <c r="CJ68" i="12"/>
  <c r="CK68" i="12"/>
  <c r="CL68" i="12"/>
  <c r="CM68" i="12"/>
  <c r="CN68" i="12"/>
  <c r="CO68" i="12"/>
  <c r="CP68" i="12"/>
  <c r="CQ68" i="12"/>
  <c r="CR68" i="12"/>
  <c r="CU68" i="12"/>
  <c r="DC68" i="12"/>
  <c r="CV68" i="12"/>
  <c r="DD68" i="12"/>
  <c r="CW68" i="12"/>
  <c r="DE68" i="12"/>
  <c r="CX68" i="12"/>
  <c r="DF68" i="12"/>
  <c r="CY68" i="12"/>
  <c r="DG68" i="12"/>
  <c r="CZ68" i="12"/>
  <c r="DH68" i="12"/>
  <c r="DI68" i="12"/>
  <c r="BP69" i="12"/>
  <c r="BQ69" i="12"/>
  <c r="BR69" i="12"/>
  <c r="BS69" i="12"/>
  <c r="BT69" i="12"/>
  <c r="BU69" i="12"/>
  <c r="BV69" i="12"/>
  <c r="BT173" i="12"/>
  <c r="BU173" i="12"/>
  <c r="BV173" i="12"/>
  <c r="BZ173" i="12"/>
  <c r="BX69" i="12"/>
  <c r="BY69" i="12"/>
  <c r="BZ69" i="12"/>
  <c r="CA69" i="12"/>
  <c r="CB69" i="12"/>
  <c r="CC69" i="12"/>
  <c r="CD69" i="12"/>
  <c r="CE69" i="12"/>
  <c r="CF69" i="12"/>
  <c r="CG69" i="12"/>
  <c r="CH69" i="12"/>
  <c r="CI69" i="12"/>
  <c r="CJ69" i="12"/>
  <c r="CK69" i="12"/>
  <c r="CL69" i="12"/>
  <c r="CM69" i="12"/>
  <c r="CN69" i="12"/>
  <c r="CO69" i="12"/>
  <c r="CP69" i="12"/>
  <c r="CQ69" i="12"/>
  <c r="CR69" i="12"/>
  <c r="CU69" i="12"/>
  <c r="DC69" i="12"/>
  <c r="CV69" i="12"/>
  <c r="DD69" i="12"/>
  <c r="CW69" i="12"/>
  <c r="DE69" i="12"/>
  <c r="CX69" i="12"/>
  <c r="DF69" i="12"/>
  <c r="CY69" i="12"/>
  <c r="DG69" i="12"/>
  <c r="CZ69" i="12"/>
  <c r="DH69" i="12"/>
  <c r="DI69" i="12"/>
  <c r="BP70" i="12"/>
  <c r="BQ70" i="12"/>
  <c r="BR70" i="12"/>
  <c r="BS70" i="12"/>
  <c r="BT70" i="12"/>
  <c r="BU70" i="12"/>
  <c r="BV70" i="12"/>
  <c r="BT174" i="12"/>
  <c r="BU174" i="12"/>
  <c r="BV174" i="12"/>
  <c r="BZ174" i="12"/>
  <c r="BX70" i="12"/>
  <c r="BY70" i="12"/>
  <c r="BZ70" i="12"/>
  <c r="CA70" i="12"/>
  <c r="CB70" i="12"/>
  <c r="CC70" i="12"/>
  <c r="CD70" i="12"/>
  <c r="CE70" i="12"/>
  <c r="CF70" i="12"/>
  <c r="CG70" i="12"/>
  <c r="CH70" i="12"/>
  <c r="CI70" i="12"/>
  <c r="CJ70" i="12"/>
  <c r="CK70" i="12"/>
  <c r="CL70" i="12"/>
  <c r="CM70" i="12"/>
  <c r="CN70" i="12"/>
  <c r="CO70" i="12"/>
  <c r="CP70" i="12"/>
  <c r="CQ70" i="12"/>
  <c r="CR70" i="12"/>
  <c r="CU70" i="12"/>
  <c r="DC70" i="12"/>
  <c r="CV70" i="12"/>
  <c r="DD70" i="12"/>
  <c r="CW70" i="12"/>
  <c r="DE70" i="12"/>
  <c r="CX70" i="12"/>
  <c r="DF70" i="12"/>
  <c r="CY70" i="12"/>
  <c r="DG70" i="12"/>
  <c r="CZ70" i="12"/>
  <c r="DH70" i="12"/>
  <c r="DI70" i="12"/>
  <c r="BP71" i="12"/>
  <c r="BQ71" i="12"/>
  <c r="BR71" i="12"/>
  <c r="BS71" i="12"/>
  <c r="BT71" i="12"/>
  <c r="BU71" i="12"/>
  <c r="BV71" i="12"/>
  <c r="BT175" i="12"/>
  <c r="BU175" i="12"/>
  <c r="BV175" i="12"/>
  <c r="BZ175" i="12"/>
  <c r="BX71" i="12"/>
  <c r="BY71" i="12"/>
  <c r="BZ71" i="12"/>
  <c r="CA71" i="12"/>
  <c r="CB71" i="12"/>
  <c r="CC71" i="12"/>
  <c r="CD71" i="12"/>
  <c r="CE71" i="12"/>
  <c r="CF71" i="12"/>
  <c r="CG71" i="12"/>
  <c r="CH71" i="12"/>
  <c r="CI71" i="12"/>
  <c r="CJ71" i="12"/>
  <c r="CK71" i="12"/>
  <c r="CL71" i="12"/>
  <c r="CM71" i="12"/>
  <c r="CN71" i="12"/>
  <c r="CO71" i="12"/>
  <c r="CP71" i="12"/>
  <c r="CQ71" i="12"/>
  <c r="CR71" i="12"/>
  <c r="CU71" i="12"/>
  <c r="DC71" i="12"/>
  <c r="CV71" i="12"/>
  <c r="DD71" i="12"/>
  <c r="CW71" i="12"/>
  <c r="DE71" i="12"/>
  <c r="CX71" i="12"/>
  <c r="DF71" i="12"/>
  <c r="CY71" i="12"/>
  <c r="DG71" i="12"/>
  <c r="CZ71" i="12"/>
  <c r="DH71" i="12"/>
  <c r="DI71" i="12"/>
  <c r="BP72" i="12"/>
  <c r="BQ72" i="12"/>
  <c r="BR72" i="12"/>
  <c r="BS72" i="12"/>
  <c r="BT72" i="12"/>
  <c r="BU72" i="12"/>
  <c r="BV72" i="12"/>
  <c r="BT176" i="12"/>
  <c r="BU176" i="12"/>
  <c r="BV176" i="12"/>
  <c r="BZ176" i="12"/>
  <c r="BX72" i="12"/>
  <c r="BY72" i="12"/>
  <c r="BZ72" i="12"/>
  <c r="CA72" i="12"/>
  <c r="CB72" i="12"/>
  <c r="CC72" i="12"/>
  <c r="CD72" i="12"/>
  <c r="CE72" i="12"/>
  <c r="CF72" i="12"/>
  <c r="CG72" i="12"/>
  <c r="CH72" i="12"/>
  <c r="CI72" i="12"/>
  <c r="CJ72" i="12"/>
  <c r="CK72" i="12"/>
  <c r="CL72" i="12"/>
  <c r="CM72" i="12"/>
  <c r="CN72" i="12"/>
  <c r="CO72" i="12"/>
  <c r="CP72" i="12"/>
  <c r="CQ72" i="12"/>
  <c r="CR72" i="12"/>
  <c r="CU72" i="12"/>
  <c r="DC72" i="12"/>
  <c r="CV72" i="12"/>
  <c r="DD72" i="12"/>
  <c r="CW72" i="12"/>
  <c r="DE72" i="12"/>
  <c r="CX72" i="12"/>
  <c r="DF72" i="12"/>
  <c r="CY72" i="12"/>
  <c r="DG72" i="12"/>
  <c r="CZ72" i="12"/>
  <c r="DH72" i="12"/>
  <c r="DI72" i="12"/>
  <c r="BP73" i="12"/>
  <c r="BQ73" i="12"/>
  <c r="BR73" i="12"/>
  <c r="BS73" i="12"/>
  <c r="BT73" i="12"/>
  <c r="BU73" i="12"/>
  <c r="BV73" i="12"/>
  <c r="BT177" i="12"/>
  <c r="BU177" i="12"/>
  <c r="BV177" i="12"/>
  <c r="BZ177" i="12"/>
  <c r="BX73" i="12"/>
  <c r="BY73" i="12"/>
  <c r="BZ73" i="12"/>
  <c r="CA73" i="12"/>
  <c r="CB73" i="12"/>
  <c r="CC73" i="12"/>
  <c r="CD73" i="12"/>
  <c r="CE73" i="12"/>
  <c r="CF73" i="12"/>
  <c r="CG73" i="12"/>
  <c r="CH73" i="12"/>
  <c r="CI73" i="12"/>
  <c r="CJ73" i="12"/>
  <c r="CK73" i="12"/>
  <c r="CL73" i="12"/>
  <c r="CM73" i="12"/>
  <c r="CN73" i="12"/>
  <c r="CO73" i="12"/>
  <c r="CP73" i="12"/>
  <c r="CQ73" i="12"/>
  <c r="CR73" i="12"/>
  <c r="CU73" i="12"/>
  <c r="DC73" i="12"/>
  <c r="CV73" i="12"/>
  <c r="DD73" i="12"/>
  <c r="CW73" i="12"/>
  <c r="DE73" i="12"/>
  <c r="CX73" i="12"/>
  <c r="DF73" i="12"/>
  <c r="CY73" i="12"/>
  <c r="DG73" i="12"/>
  <c r="CZ73" i="12"/>
  <c r="DH73" i="12"/>
  <c r="DI73" i="12"/>
  <c r="BP74" i="12"/>
  <c r="BQ74" i="12"/>
  <c r="BR74" i="12"/>
  <c r="BS74" i="12"/>
  <c r="BT74" i="12"/>
  <c r="BU74" i="12"/>
  <c r="BV74" i="12"/>
  <c r="BT178" i="12"/>
  <c r="BU178" i="12"/>
  <c r="BV178" i="12"/>
  <c r="BZ178" i="12"/>
  <c r="BX74" i="12"/>
  <c r="BY74" i="12"/>
  <c r="BZ74" i="12"/>
  <c r="CA74" i="12"/>
  <c r="CB74" i="12"/>
  <c r="CC74" i="12"/>
  <c r="CD74" i="12"/>
  <c r="CE74" i="12"/>
  <c r="CF74" i="12"/>
  <c r="CG74" i="12"/>
  <c r="CH74" i="12"/>
  <c r="CI74" i="12"/>
  <c r="CJ74" i="12"/>
  <c r="CK74" i="12"/>
  <c r="CL74" i="12"/>
  <c r="CM74" i="12"/>
  <c r="CN74" i="12"/>
  <c r="CO74" i="12"/>
  <c r="CP74" i="12"/>
  <c r="CQ74" i="12"/>
  <c r="CR74" i="12"/>
  <c r="CU74" i="12"/>
  <c r="DC74" i="12"/>
  <c r="CV74" i="12"/>
  <c r="DD74" i="12"/>
  <c r="CW74" i="12"/>
  <c r="DE74" i="12"/>
  <c r="CX74" i="12"/>
  <c r="DF74" i="12"/>
  <c r="CY74" i="12"/>
  <c r="DG74" i="12"/>
  <c r="CZ74" i="12"/>
  <c r="DH74" i="12"/>
  <c r="DI74" i="12"/>
  <c r="BP75" i="12"/>
  <c r="BQ75" i="12"/>
  <c r="BR75" i="12"/>
  <c r="BS75" i="12"/>
  <c r="BT75" i="12"/>
  <c r="BU75" i="12"/>
  <c r="BV75" i="12"/>
  <c r="BT179" i="12"/>
  <c r="BU179" i="12"/>
  <c r="BV179" i="12"/>
  <c r="BZ179" i="12"/>
  <c r="BX75" i="12"/>
  <c r="BY75" i="12"/>
  <c r="BZ75" i="12"/>
  <c r="CA75" i="12"/>
  <c r="CB75" i="12"/>
  <c r="CC75" i="12"/>
  <c r="CD75" i="12"/>
  <c r="CE75" i="12"/>
  <c r="CF75" i="12"/>
  <c r="CG75" i="12"/>
  <c r="CH75" i="12"/>
  <c r="CI75" i="12"/>
  <c r="CJ75" i="12"/>
  <c r="CK75" i="12"/>
  <c r="CL75" i="12"/>
  <c r="CM75" i="12"/>
  <c r="CN75" i="12"/>
  <c r="CO75" i="12"/>
  <c r="CP75" i="12"/>
  <c r="CQ75" i="12"/>
  <c r="CR75" i="12"/>
  <c r="CU75" i="12"/>
  <c r="DC75" i="12"/>
  <c r="CV75" i="12"/>
  <c r="DD75" i="12"/>
  <c r="CW75" i="12"/>
  <c r="DE75" i="12"/>
  <c r="CX75" i="12"/>
  <c r="DF75" i="12"/>
  <c r="CY75" i="12"/>
  <c r="DG75" i="12"/>
  <c r="CZ75" i="12"/>
  <c r="DH75" i="12"/>
  <c r="DI75" i="12"/>
  <c r="BP76" i="12"/>
  <c r="BQ76" i="12"/>
  <c r="BR76" i="12"/>
  <c r="BS76" i="12"/>
  <c r="BT76" i="12"/>
  <c r="BU76" i="12"/>
  <c r="BV76" i="12"/>
  <c r="BT180" i="12"/>
  <c r="BU180" i="12"/>
  <c r="BV180" i="12"/>
  <c r="BZ180" i="12"/>
  <c r="BX76" i="12"/>
  <c r="BY76" i="12"/>
  <c r="BZ76" i="12"/>
  <c r="CA76" i="12"/>
  <c r="CB76" i="12"/>
  <c r="CC76" i="12"/>
  <c r="CD76" i="12"/>
  <c r="CE76" i="12"/>
  <c r="CF76" i="12"/>
  <c r="CG76" i="12"/>
  <c r="CH76" i="12"/>
  <c r="CI76" i="12"/>
  <c r="CJ76" i="12"/>
  <c r="CK76" i="12"/>
  <c r="CL76" i="12"/>
  <c r="CM76" i="12"/>
  <c r="CN76" i="12"/>
  <c r="CO76" i="12"/>
  <c r="CP76" i="12"/>
  <c r="CQ76" i="12"/>
  <c r="CR76" i="12"/>
  <c r="CU76" i="12"/>
  <c r="DC76" i="12"/>
  <c r="CV76" i="12"/>
  <c r="DD76" i="12"/>
  <c r="CW76" i="12"/>
  <c r="DE76" i="12"/>
  <c r="CX76" i="12"/>
  <c r="DF76" i="12"/>
  <c r="CY76" i="12"/>
  <c r="DG76" i="12"/>
  <c r="CZ76" i="12"/>
  <c r="DH76" i="12"/>
  <c r="DI76" i="12"/>
  <c r="BP77" i="12"/>
  <c r="BQ77" i="12"/>
  <c r="BR77" i="12"/>
  <c r="BS77" i="12"/>
  <c r="BT77" i="12"/>
  <c r="BU77" i="12"/>
  <c r="BV77" i="12"/>
  <c r="BT181" i="12"/>
  <c r="BU181" i="12"/>
  <c r="BV181" i="12"/>
  <c r="BZ181" i="12"/>
  <c r="BX77" i="12"/>
  <c r="BY77" i="12"/>
  <c r="BZ77" i="12"/>
  <c r="CA77" i="12"/>
  <c r="CB77" i="12"/>
  <c r="CC77" i="12"/>
  <c r="CD77" i="12"/>
  <c r="CE77" i="12"/>
  <c r="CF77" i="12"/>
  <c r="CG77" i="12"/>
  <c r="CH77" i="12"/>
  <c r="CI77" i="12"/>
  <c r="CJ77" i="12"/>
  <c r="CK77" i="12"/>
  <c r="CL77" i="12"/>
  <c r="CM77" i="12"/>
  <c r="CN77" i="12"/>
  <c r="CO77" i="12"/>
  <c r="CP77" i="12"/>
  <c r="CQ77" i="12"/>
  <c r="CR77" i="12"/>
  <c r="CU77" i="12"/>
  <c r="DC77" i="12"/>
  <c r="CV77" i="12"/>
  <c r="DD77" i="12"/>
  <c r="CW77" i="12"/>
  <c r="DE77" i="12"/>
  <c r="CX77" i="12"/>
  <c r="DF77" i="12"/>
  <c r="CY77" i="12"/>
  <c r="DG77" i="12"/>
  <c r="CZ77" i="12"/>
  <c r="DH77" i="12"/>
  <c r="DI77" i="12"/>
  <c r="BP78" i="12"/>
  <c r="BQ78" i="12"/>
  <c r="BR78" i="12"/>
  <c r="BS78" i="12"/>
  <c r="BT78" i="12"/>
  <c r="BU78" i="12"/>
  <c r="BV78" i="12"/>
  <c r="BT182" i="12"/>
  <c r="BU182" i="12"/>
  <c r="BV182" i="12"/>
  <c r="BZ182" i="12"/>
  <c r="BX78" i="12"/>
  <c r="BY78" i="12"/>
  <c r="BZ78" i="12"/>
  <c r="CA78" i="12"/>
  <c r="CB78" i="12"/>
  <c r="CC78" i="12"/>
  <c r="CD78" i="12"/>
  <c r="CE78" i="12"/>
  <c r="CF78" i="12"/>
  <c r="CG78" i="12"/>
  <c r="CH78" i="12"/>
  <c r="CI78" i="12"/>
  <c r="CJ78" i="12"/>
  <c r="CK78" i="12"/>
  <c r="CL78" i="12"/>
  <c r="CM78" i="12"/>
  <c r="CN78" i="12"/>
  <c r="CO78" i="12"/>
  <c r="CP78" i="12"/>
  <c r="CQ78" i="12"/>
  <c r="CR78" i="12"/>
  <c r="CU78" i="12"/>
  <c r="DC78" i="12"/>
  <c r="CV78" i="12"/>
  <c r="DD78" i="12"/>
  <c r="CW78" i="12"/>
  <c r="DE78" i="12"/>
  <c r="CX78" i="12"/>
  <c r="DF78" i="12"/>
  <c r="CY78" i="12"/>
  <c r="DG78" i="12"/>
  <c r="CZ78" i="12"/>
  <c r="DH78" i="12"/>
  <c r="DI78" i="12"/>
  <c r="BP79" i="12"/>
  <c r="BQ79" i="12"/>
  <c r="BR79" i="12"/>
  <c r="BS79" i="12"/>
  <c r="BT79" i="12"/>
  <c r="BU79" i="12"/>
  <c r="BV79" i="12"/>
  <c r="BT183" i="12"/>
  <c r="BU183" i="12"/>
  <c r="BV183" i="12"/>
  <c r="BZ183" i="12"/>
  <c r="BX79" i="12"/>
  <c r="BY79" i="12"/>
  <c r="BZ79" i="12"/>
  <c r="CA79" i="12"/>
  <c r="CB79" i="12"/>
  <c r="CC79" i="12"/>
  <c r="CD79" i="12"/>
  <c r="CE79" i="12"/>
  <c r="CF79" i="12"/>
  <c r="CG79" i="12"/>
  <c r="CH79" i="12"/>
  <c r="CI79" i="12"/>
  <c r="CJ79" i="12"/>
  <c r="CK79" i="12"/>
  <c r="CL79" i="12"/>
  <c r="CM79" i="12"/>
  <c r="CN79" i="12"/>
  <c r="CO79" i="12"/>
  <c r="CP79" i="12"/>
  <c r="CQ79" i="12"/>
  <c r="CR79" i="12"/>
  <c r="CU79" i="12"/>
  <c r="DC79" i="12"/>
  <c r="CV79" i="12"/>
  <c r="DD79" i="12"/>
  <c r="CW79" i="12"/>
  <c r="DE79" i="12"/>
  <c r="CX79" i="12"/>
  <c r="DF79" i="12"/>
  <c r="CY79" i="12"/>
  <c r="DG79" i="12"/>
  <c r="CZ79" i="12"/>
  <c r="DH79" i="12"/>
  <c r="DI79" i="12"/>
  <c r="BP80" i="12"/>
  <c r="BQ80" i="12"/>
  <c r="BR80" i="12"/>
  <c r="BS80" i="12"/>
  <c r="BT80" i="12"/>
  <c r="BU80" i="12"/>
  <c r="BV80" i="12"/>
  <c r="BT184" i="12"/>
  <c r="BU184" i="12"/>
  <c r="BV184" i="12"/>
  <c r="BZ184" i="12"/>
  <c r="BX80" i="12"/>
  <c r="BY80" i="12"/>
  <c r="BZ80" i="12"/>
  <c r="CA80" i="12"/>
  <c r="CB80" i="12"/>
  <c r="CC80" i="12"/>
  <c r="CD80" i="12"/>
  <c r="CE80" i="12"/>
  <c r="CF80" i="12"/>
  <c r="CG80" i="12"/>
  <c r="CH80" i="12"/>
  <c r="CI80" i="12"/>
  <c r="CJ80" i="12"/>
  <c r="CK80" i="12"/>
  <c r="CL80" i="12"/>
  <c r="CM80" i="12"/>
  <c r="CN80" i="12"/>
  <c r="CO80" i="12"/>
  <c r="CP80" i="12"/>
  <c r="CQ80" i="12"/>
  <c r="CR80" i="12"/>
  <c r="CU80" i="12"/>
  <c r="DC80" i="12"/>
  <c r="CV80" i="12"/>
  <c r="DD80" i="12"/>
  <c r="CW80" i="12"/>
  <c r="DE80" i="12"/>
  <c r="CX80" i="12"/>
  <c r="DF80" i="12"/>
  <c r="CY80" i="12"/>
  <c r="DG80" i="12"/>
  <c r="CZ80" i="12"/>
  <c r="DH80" i="12"/>
  <c r="DI80" i="12"/>
  <c r="BP81" i="12"/>
  <c r="BQ81" i="12"/>
  <c r="BR81" i="12"/>
  <c r="BS81" i="12"/>
  <c r="BT81" i="12"/>
  <c r="BU81" i="12"/>
  <c r="BV81" i="12"/>
  <c r="BT185" i="12"/>
  <c r="BU185" i="12"/>
  <c r="BV185" i="12"/>
  <c r="BZ185" i="12"/>
  <c r="BX81" i="12"/>
  <c r="BY81" i="12"/>
  <c r="BZ81" i="12"/>
  <c r="CA81" i="12"/>
  <c r="CB81" i="12"/>
  <c r="CC81" i="12"/>
  <c r="CD81" i="12"/>
  <c r="CE81" i="12"/>
  <c r="CF81" i="12"/>
  <c r="CG81" i="12"/>
  <c r="CH81" i="12"/>
  <c r="CI81" i="12"/>
  <c r="CJ81" i="12"/>
  <c r="CK81" i="12"/>
  <c r="CL81" i="12"/>
  <c r="CM81" i="12"/>
  <c r="CN81" i="12"/>
  <c r="CO81" i="12"/>
  <c r="CP81" i="12"/>
  <c r="CQ81" i="12"/>
  <c r="CR81" i="12"/>
  <c r="CU81" i="12"/>
  <c r="DC81" i="12"/>
  <c r="CV81" i="12"/>
  <c r="DD81" i="12"/>
  <c r="CW81" i="12"/>
  <c r="DE81" i="12"/>
  <c r="CX81" i="12"/>
  <c r="DF81" i="12"/>
  <c r="CY81" i="12"/>
  <c r="DG81" i="12"/>
  <c r="CZ81" i="12"/>
  <c r="DH81" i="12"/>
  <c r="DI81" i="12"/>
  <c r="BP82" i="12"/>
  <c r="BQ82" i="12"/>
  <c r="BR82" i="12"/>
  <c r="BS82" i="12"/>
  <c r="BT82" i="12"/>
  <c r="BU82" i="12"/>
  <c r="BV82" i="12"/>
  <c r="BT186" i="12"/>
  <c r="BU186" i="12"/>
  <c r="BV186" i="12"/>
  <c r="BZ186" i="12"/>
  <c r="BX82" i="12"/>
  <c r="BY82" i="12"/>
  <c r="BZ82" i="12"/>
  <c r="CA82" i="12"/>
  <c r="CB82" i="12"/>
  <c r="CC82" i="12"/>
  <c r="CD82" i="12"/>
  <c r="CE82" i="12"/>
  <c r="CF82" i="12"/>
  <c r="CG82" i="12"/>
  <c r="CH82" i="12"/>
  <c r="CI82" i="12"/>
  <c r="CJ82" i="12"/>
  <c r="CK82" i="12"/>
  <c r="CL82" i="12"/>
  <c r="CM82" i="12"/>
  <c r="CN82" i="12"/>
  <c r="CO82" i="12"/>
  <c r="CP82" i="12"/>
  <c r="CQ82" i="12"/>
  <c r="CR82" i="12"/>
  <c r="CU82" i="12"/>
  <c r="DC82" i="12"/>
  <c r="CV82" i="12"/>
  <c r="DD82" i="12"/>
  <c r="CW82" i="12"/>
  <c r="DE82" i="12"/>
  <c r="CX82" i="12"/>
  <c r="DF82" i="12"/>
  <c r="CY82" i="12"/>
  <c r="DG82" i="12"/>
  <c r="CZ82" i="12"/>
  <c r="DH82" i="12"/>
  <c r="DI82" i="12"/>
  <c r="BP83" i="12"/>
  <c r="BQ83" i="12"/>
  <c r="BR83" i="12"/>
  <c r="BS83" i="12"/>
  <c r="BT83" i="12"/>
  <c r="BU83" i="12"/>
  <c r="BV83" i="12"/>
  <c r="BT187" i="12"/>
  <c r="BU187" i="12"/>
  <c r="BV187" i="12"/>
  <c r="BZ187" i="12"/>
  <c r="BX83" i="12"/>
  <c r="BY83" i="12"/>
  <c r="BZ83" i="12"/>
  <c r="CA83" i="12"/>
  <c r="CB83" i="12"/>
  <c r="CC83" i="12"/>
  <c r="CD83" i="12"/>
  <c r="CE83" i="12"/>
  <c r="CF83" i="12"/>
  <c r="CG83" i="12"/>
  <c r="CH83" i="12"/>
  <c r="CI83" i="12"/>
  <c r="CJ83" i="12"/>
  <c r="CK83" i="12"/>
  <c r="CL83" i="12"/>
  <c r="CM83" i="12"/>
  <c r="CN83" i="12"/>
  <c r="CO83" i="12"/>
  <c r="CP83" i="12"/>
  <c r="CQ83" i="12"/>
  <c r="CR83" i="12"/>
  <c r="CU83" i="12"/>
  <c r="DC83" i="12"/>
  <c r="CV83" i="12"/>
  <c r="DD83" i="12"/>
  <c r="CW83" i="12"/>
  <c r="DE83" i="12"/>
  <c r="CX83" i="12"/>
  <c r="DF83" i="12"/>
  <c r="CY83" i="12"/>
  <c r="DG83" i="12"/>
  <c r="CZ83" i="12"/>
  <c r="DH83" i="12"/>
  <c r="DI83" i="12"/>
  <c r="BP84" i="12"/>
  <c r="BQ84" i="12"/>
  <c r="BR84" i="12"/>
  <c r="BS84" i="12"/>
  <c r="BT84" i="12"/>
  <c r="BU84" i="12"/>
  <c r="BV84" i="12"/>
  <c r="BT188" i="12"/>
  <c r="BU188" i="12"/>
  <c r="BV188" i="12"/>
  <c r="BZ188" i="12"/>
  <c r="BX84" i="12"/>
  <c r="BY84" i="12"/>
  <c r="BZ84" i="12"/>
  <c r="CA84" i="12"/>
  <c r="CB84" i="12"/>
  <c r="CC84" i="12"/>
  <c r="CD84" i="12"/>
  <c r="CE84" i="12"/>
  <c r="CF84" i="12"/>
  <c r="CG84" i="12"/>
  <c r="CH84" i="12"/>
  <c r="CI84" i="12"/>
  <c r="CJ84" i="12"/>
  <c r="CK84" i="12"/>
  <c r="CL84" i="12"/>
  <c r="CM84" i="12"/>
  <c r="CN84" i="12"/>
  <c r="CO84" i="12"/>
  <c r="CP84" i="12"/>
  <c r="CQ84" i="12"/>
  <c r="CR84" i="12"/>
  <c r="CU84" i="12"/>
  <c r="DC84" i="12"/>
  <c r="CV84" i="12"/>
  <c r="DD84" i="12"/>
  <c r="CW84" i="12"/>
  <c r="DE84" i="12"/>
  <c r="CX84" i="12"/>
  <c r="DF84" i="12"/>
  <c r="CY84" i="12"/>
  <c r="DG84" i="12"/>
  <c r="CZ84" i="12"/>
  <c r="DH84" i="12"/>
  <c r="DI84" i="12"/>
  <c r="BP85" i="12"/>
  <c r="BQ85" i="12"/>
  <c r="BR85" i="12"/>
  <c r="BS85" i="12"/>
  <c r="BT85" i="12"/>
  <c r="BU85" i="12"/>
  <c r="BV85" i="12"/>
  <c r="BT189" i="12"/>
  <c r="BU189" i="12"/>
  <c r="BV189" i="12"/>
  <c r="BZ189" i="12"/>
  <c r="BX85" i="12"/>
  <c r="BY85" i="12"/>
  <c r="BZ85" i="12"/>
  <c r="CA85" i="12"/>
  <c r="CB85" i="12"/>
  <c r="CC85" i="12"/>
  <c r="CD85" i="12"/>
  <c r="CE85" i="12"/>
  <c r="CF85" i="12"/>
  <c r="CG85" i="12"/>
  <c r="CH85" i="12"/>
  <c r="CI85" i="12"/>
  <c r="CJ85" i="12"/>
  <c r="CK85" i="12"/>
  <c r="CL85" i="12"/>
  <c r="CM85" i="12"/>
  <c r="CN85" i="12"/>
  <c r="CO85" i="12"/>
  <c r="CP85" i="12"/>
  <c r="CQ85" i="12"/>
  <c r="CR85" i="12"/>
  <c r="CU85" i="12"/>
  <c r="DC85" i="12"/>
  <c r="CV85" i="12"/>
  <c r="DD85" i="12"/>
  <c r="CW85" i="12"/>
  <c r="DE85" i="12"/>
  <c r="CX85" i="12"/>
  <c r="DF85" i="12"/>
  <c r="CY85" i="12"/>
  <c r="DG85" i="12"/>
  <c r="CZ85" i="12"/>
  <c r="DH85" i="12"/>
  <c r="DI85" i="12"/>
  <c r="BP86" i="12"/>
  <c r="BQ86" i="12"/>
  <c r="BR86" i="12"/>
  <c r="BS86" i="12"/>
  <c r="BT86" i="12"/>
  <c r="BU86" i="12"/>
  <c r="BV86" i="12"/>
  <c r="BT190" i="12"/>
  <c r="BU190" i="12"/>
  <c r="BV190" i="12"/>
  <c r="BZ190" i="12"/>
  <c r="BX86" i="12"/>
  <c r="BY86" i="12"/>
  <c r="BZ86" i="12"/>
  <c r="CA86" i="12"/>
  <c r="CB86" i="12"/>
  <c r="CC86" i="12"/>
  <c r="CD86" i="12"/>
  <c r="CE86" i="12"/>
  <c r="CF86" i="12"/>
  <c r="CG86" i="12"/>
  <c r="CH86" i="12"/>
  <c r="CI86" i="12"/>
  <c r="CJ86" i="12"/>
  <c r="CK86" i="12"/>
  <c r="CL86" i="12"/>
  <c r="CM86" i="12"/>
  <c r="CN86" i="12"/>
  <c r="CO86" i="12"/>
  <c r="CP86" i="12"/>
  <c r="CQ86" i="12"/>
  <c r="CR86" i="12"/>
  <c r="CU86" i="12"/>
  <c r="DC86" i="12"/>
  <c r="CV86" i="12"/>
  <c r="DD86" i="12"/>
  <c r="CW86" i="12"/>
  <c r="DE86" i="12"/>
  <c r="CX86" i="12"/>
  <c r="DF86" i="12"/>
  <c r="CY86" i="12"/>
  <c r="DG86" i="12"/>
  <c r="CZ86" i="12"/>
  <c r="DH86" i="12"/>
  <c r="DI86" i="12"/>
  <c r="BP87" i="12"/>
  <c r="BQ87" i="12"/>
  <c r="BR87" i="12"/>
  <c r="BS87" i="12"/>
  <c r="BT87" i="12"/>
  <c r="BU87" i="12"/>
  <c r="BV87" i="12"/>
  <c r="BT191" i="12"/>
  <c r="BU191" i="12"/>
  <c r="BV191" i="12"/>
  <c r="BZ191" i="12"/>
  <c r="BX87" i="12"/>
  <c r="BY87" i="12"/>
  <c r="BZ87" i="12"/>
  <c r="CA87" i="12"/>
  <c r="CB87" i="12"/>
  <c r="CC87" i="12"/>
  <c r="CD87" i="12"/>
  <c r="CE87" i="12"/>
  <c r="CF87" i="12"/>
  <c r="CG87" i="12"/>
  <c r="CH87" i="12"/>
  <c r="CI87" i="12"/>
  <c r="CJ87" i="12"/>
  <c r="CK87" i="12"/>
  <c r="CL87" i="12"/>
  <c r="CM87" i="12"/>
  <c r="CN87" i="12"/>
  <c r="CO87" i="12"/>
  <c r="CP87" i="12"/>
  <c r="CQ87" i="12"/>
  <c r="CR87" i="12"/>
  <c r="CU87" i="12"/>
  <c r="DC87" i="12"/>
  <c r="CV87" i="12"/>
  <c r="DD87" i="12"/>
  <c r="CW87" i="12"/>
  <c r="DE87" i="12"/>
  <c r="CX87" i="12"/>
  <c r="DF87" i="12"/>
  <c r="CY87" i="12"/>
  <c r="DG87" i="12"/>
  <c r="CZ87" i="12"/>
  <c r="DH87" i="12"/>
  <c r="DI87" i="12"/>
  <c r="BP88" i="12"/>
  <c r="BQ88" i="12"/>
  <c r="BR88" i="12"/>
  <c r="BS88" i="12"/>
  <c r="BT88" i="12"/>
  <c r="BU88" i="12"/>
  <c r="BV88" i="12"/>
  <c r="BT192" i="12"/>
  <c r="BU192" i="12"/>
  <c r="BV192" i="12"/>
  <c r="BZ192" i="12"/>
  <c r="BX88" i="12"/>
  <c r="BY88" i="12"/>
  <c r="BZ88" i="12"/>
  <c r="CA88" i="12"/>
  <c r="CB88" i="12"/>
  <c r="CC88" i="12"/>
  <c r="CD88" i="12"/>
  <c r="CE88" i="12"/>
  <c r="CF88" i="12"/>
  <c r="CG88" i="12"/>
  <c r="CH88" i="12"/>
  <c r="CI88" i="12"/>
  <c r="CJ88" i="12"/>
  <c r="CK88" i="12"/>
  <c r="CL88" i="12"/>
  <c r="CM88" i="12"/>
  <c r="CN88" i="12"/>
  <c r="CO88" i="12"/>
  <c r="CP88" i="12"/>
  <c r="CQ88" i="12"/>
  <c r="CR88" i="12"/>
  <c r="CU88" i="12"/>
  <c r="DC88" i="12"/>
  <c r="CV88" i="12"/>
  <c r="DD88" i="12"/>
  <c r="CW88" i="12"/>
  <c r="DE88" i="12"/>
  <c r="CX88" i="12"/>
  <c r="DF88" i="12"/>
  <c r="CY88" i="12"/>
  <c r="DG88" i="12"/>
  <c r="CZ88" i="12"/>
  <c r="DH88" i="12"/>
  <c r="DI88" i="12"/>
  <c r="BP89" i="12"/>
  <c r="BQ89" i="12"/>
  <c r="BR89" i="12"/>
  <c r="BS89" i="12"/>
  <c r="BT89" i="12"/>
  <c r="BU89" i="12"/>
  <c r="BV89" i="12"/>
  <c r="BT193" i="12"/>
  <c r="BU193" i="12"/>
  <c r="BV193" i="12"/>
  <c r="BZ193" i="12"/>
  <c r="BX89" i="12"/>
  <c r="BY89" i="12"/>
  <c r="BZ89" i="12"/>
  <c r="CA89" i="12"/>
  <c r="CB89" i="12"/>
  <c r="CC89" i="12"/>
  <c r="CD89" i="12"/>
  <c r="CE89" i="12"/>
  <c r="CF89" i="12"/>
  <c r="CG89" i="12"/>
  <c r="CH89" i="12"/>
  <c r="CI89" i="12"/>
  <c r="CJ89" i="12"/>
  <c r="CK89" i="12"/>
  <c r="CL89" i="12"/>
  <c r="CM89" i="12"/>
  <c r="CN89" i="12"/>
  <c r="CO89" i="12"/>
  <c r="CP89" i="12"/>
  <c r="CQ89" i="12"/>
  <c r="CR89" i="12"/>
  <c r="CU89" i="12"/>
  <c r="DC89" i="12"/>
  <c r="CV89" i="12"/>
  <c r="DD89" i="12"/>
  <c r="CW89" i="12"/>
  <c r="DE89" i="12"/>
  <c r="CX89" i="12"/>
  <c r="DF89" i="12"/>
  <c r="CY89" i="12"/>
  <c r="DG89" i="12"/>
  <c r="CZ89" i="12"/>
  <c r="DH89" i="12"/>
  <c r="DI89" i="12"/>
  <c r="BP90" i="12"/>
  <c r="BQ90" i="12"/>
  <c r="BR90" i="12"/>
  <c r="BS90" i="12"/>
  <c r="BT90" i="12"/>
  <c r="BU90" i="12"/>
  <c r="BV90" i="12"/>
  <c r="BT194" i="12"/>
  <c r="BU194" i="12"/>
  <c r="BV194" i="12"/>
  <c r="BZ194" i="12"/>
  <c r="BX90" i="12"/>
  <c r="BY90" i="12"/>
  <c r="BZ90" i="12"/>
  <c r="CA90" i="12"/>
  <c r="CB90" i="12"/>
  <c r="CC90" i="12"/>
  <c r="CD90" i="12"/>
  <c r="CE90" i="12"/>
  <c r="CF90" i="12"/>
  <c r="CG90" i="12"/>
  <c r="CH90" i="12"/>
  <c r="CI90" i="12"/>
  <c r="CJ90" i="12"/>
  <c r="CK90" i="12"/>
  <c r="CL90" i="12"/>
  <c r="CM90" i="12"/>
  <c r="CN90" i="12"/>
  <c r="CO90" i="12"/>
  <c r="CP90" i="12"/>
  <c r="CQ90" i="12"/>
  <c r="CR90" i="12"/>
  <c r="CU90" i="12"/>
  <c r="DC90" i="12"/>
  <c r="CV90" i="12"/>
  <c r="DD90" i="12"/>
  <c r="CW90" i="12"/>
  <c r="DE90" i="12"/>
  <c r="CX90" i="12"/>
  <c r="DF90" i="12"/>
  <c r="CY90" i="12"/>
  <c r="DG90" i="12"/>
  <c r="CZ90" i="12"/>
  <c r="DH90" i="12"/>
  <c r="DI90" i="12"/>
  <c r="BP91" i="12"/>
  <c r="BQ91" i="12"/>
  <c r="BR91" i="12"/>
  <c r="BS91" i="12"/>
  <c r="BT91" i="12"/>
  <c r="BU91" i="12"/>
  <c r="BV91" i="12"/>
  <c r="BT195" i="12"/>
  <c r="BU195" i="12"/>
  <c r="BV195" i="12"/>
  <c r="BZ195" i="12"/>
  <c r="BX91" i="12"/>
  <c r="BY91" i="12"/>
  <c r="BZ91" i="12"/>
  <c r="CA91" i="12"/>
  <c r="CB91" i="12"/>
  <c r="CC91" i="12"/>
  <c r="CD91" i="12"/>
  <c r="CE91" i="12"/>
  <c r="CF91" i="12"/>
  <c r="CG91" i="12"/>
  <c r="CH91" i="12"/>
  <c r="CI91" i="12"/>
  <c r="CJ91" i="12"/>
  <c r="CK91" i="12"/>
  <c r="CL91" i="12"/>
  <c r="CM91" i="12"/>
  <c r="CN91" i="12"/>
  <c r="CO91" i="12"/>
  <c r="CP91" i="12"/>
  <c r="CQ91" i="12"/>
  <c r="CR91" i="12"/>
  <c r="CU91" i="12"/>
  <c r="DC91" i="12"/>
  <c r="CV91" i="12"/>
  <c r="DD91" i="12"/>
  <c r="CW91" i="12"/>
  <c r="DE91" i="12"/>
  <c r="CX91" i="12"/>
  <c r="DF91" i="12"/>
  <c r="CY91" i="12"/>
  <c r="DG91" i="12"/>
  <c r="CZ91" i="12"/>
  <c r="DH91" i="12"/>
  <c r="DI91" i="12"/>
  <c r="BP92" i="12"/>
  <c r="BQ92" i="12"/>
  <c r="BR92" i="12"/>
  <c r="BS92" i="12"/>
  <c r="BT92" i="12"/>
  <c r="BU92" i="12"/>
  <c r="BV92" i="12"/>
  <c r="BT196" i="12"/>
  <c r="BU196" i="12"/>
  <c r="BV196" i="12"/>
  <c r="BZ196" i="12"/>
  <c r="BX92" i="12"/>
  <c r="BY92" i="12"/>
  <c r="BZ92" i="12"/>
  <c r="CA92" i="12"/>
  <c r="CB92" i="12"/>
  <c r="CC92" i="12"/>
  <c r="CD92" i="12"/>
  <c r="CE92" i="12"/>
  <c r="CF92" i="12"/>
  <c r="CG92" i="12"/>
  <c r="CH92" i="12"/>
  <c r="CI92" i="12"/>
  <c r="CJ92" i="12"/>
  <c r="CK92" i="12"/>
  <c r="CL92" i="12"/>
  <c r="CM92" i="12"/>
  <c r="CN92" i="12"/>
  <c r="CO92" i="12"/>
  <c r="CP92" i="12"/>
  <c r="CQ92" i="12"/>
  <c r="CR92" i="12"/>
  <c r="CU92" i="12"/>
  <c r="DC92" i="12"/>
  <c r="CV92" i="12"/>
  <c r="DD92" i="12"/>
  <c r="CW92" i="12"/>
  <c r="DE92" i="12"/>
  <c r="CX92" i="12"/>
  <c r="DF92" i="12"/>
  <c r="CY92" i="12"/>
  <c r="DG92" i="12"/>
  <c r="CZ92" i="12"/>
  <c r="DH92" i="12"/>
  <c r="DI92" i="12"/>
  <c r="BP93" i="12"/>
  <c r="BQ93" i="12"/>
  <c r="BR93" i="12"/>
  <c r="BS93" i="12"/>
  <c r="BT93" i="12"/>
  <c r="BU93" i="12"/>
  <c r="BV93" i="12"/>
  <c r="BT197" i="12"/>
  <c r="BU197" i="12"/>
  <c r="BV197" i="12"/>
  <c r="BZ197" i="12"/>
  <c r="BX93" i="12"/>
  <c r="BY93" i="12"/>
  <c r="BZ93" i="12"/>
  <c r="CA93" i="12"/>
  <c r="CB93" i="12"/>
  <c r="CC93" i="12"/>
  <c r="CD93" i="12"/>
  <c r="CE93" i="12"/>
  <c r="CF93" i="12"/>
  <c r="CG93" i="12"/>
  <c r="CH93" i="12"/>
  <c r="CI93" i="12"/>
  <c r="CJ93" i="12"/>
  <c r="CK93" i="12"/>
  <c r="CL93" i="12"/>
  <c r="CM93" i="12"/>
  <c r="CN93" i="12"/>
  <c r="CO93" i="12"/>
  <c r="CP93" i="12"/>
  <c r="CQ93" i="12"/>
  <c r="CR93" i="12"/>
  <c r="CU93" i="12"/>
  <c r="DC93" i="12"/>
  <c r="CV93" i="12"/>
  <c r="DD93" i="12"/>
  <c r="CW93" i="12"/>
  <c r="DE93" i="12"/>
  <c r="CX93" i="12"/>
  <c r="DF93" i="12"/>
  <c r="CY93" i="12"/>
  <c r="DG93" i="12"/>
  <c r="CZ93" i="12"/>
  <c r="DH93" i="12"/>
  <c r="DI93" i="12"/>
  <c r="BP94" i="12"/>
  <c r="BQ94" i="12"/>
  <c r="BR94" i="12"/>
  <c r="BS94" i="12"/>
  <c r="BT94" i="12"/>
  <c r="BU94" i="12"/>
  <c r="BV94" i="12"/>
  <c r="BT198" i="12"/>
  <c r="BU198" i="12"/>
  <c r="BV198" i="12"/>
  <c r="BZ198" i="12"/>
  <c r="BX94" i="12"/>
  <c r="BY94" i="12"/>
  <c r="BZ94" i="12"/>
  <c r="CA94" i="12"/>
  <c r="CB94" i="12"/>
  <c r="CC94" i="12"/>
  <c r="CD94" i="12"/>
  <c r="CE94" i="12"/>
  <c r="CF94" i="12"/>
  <c r="CG94" i="12"/>
  <c r="CH94" i="12"/>
  <c r="CI94" i="12"/>
  <c r="CJ94" i="12"/>
  <c r="CK94" i="12"/>
  <c r="CL94" i="12"/>
  <c r="CM94" i="12"/>
  <c r="CN94" i="12"/>
  <c r="CO94" i="12"/>
  <c r="CP94" i="12"/>
  <c r="CQ94" i="12"/>
  <c r="CR94" i="12"/>
  <c r="CU94" i="12"/>
  <c r="DC94" i="12"/>
  <c r="CV94" i="12"/>
  <c r="DD94" i="12"/>
  <c r="CW94" i="12"/>
  <c r="DE94" i="12"/>
  <c r="CX94" i="12"/>
  <c r="DF94" i="12"/>
  <c r="CY94" i="12"/>
  <c r="DG94" i="12"/>
  <c r="CZ94" i="12"/>
  <c r="DH94" i="12"/>
  <c r="DI94" i="12"/>
  <c r="BP95" i="12"/>
  <c r="BQ95" i="12"/>
  <c r="BR95" i="12"/>
  <c r="BS95" i="12"/>
  <c r="BT95" i="12"/>
  <c r="BU95" i="12"/>
  <c r="BV95" i="12"/>
  <c r="BT199" i="12"/>
  <c r="BU199" i="12"/>
  <c r="BV199" i="12"/>
  <c r="BZ199" i="12"/>
  <c r="BX95" i="12"/>
  <c r="BY95" i="12"/>
  <c r="BZ95" i="12"/>
  <c r="CA95" i="12"/>
  <c r="CB95" i="12"/>
  <c r="CC95" i="12"/>
  <c r="CD95" i="12"/>
  <c r="CE95" i="12"/>
  <c r="CF95" i="12"/>
  <c r="CG95" i="12"/>
  <c r="CH95" i="12"/>
  <c r="CI95" i="12"/>
  <c r="CJ95" i="12"/>
  <c r="CK95" i="12"/>
  <c r="CL95" i="12"/>
  <c r="CM95" i="12"/>
  <c r="CN95" i="12"/>
  <c r="CO95" i="12"/>
  <c r="CP95" i="12"/>
  <c r="CQ95" i="12"/>
  <c r="CR95" i="12"/>
  <c r="CU95" i="12"/>
  <c r="DC95" i="12"/>
  <c r="CV95" i="12"/>
  <c r="DD95" i="12"/>
  <c r="CW95" i="12"/>
  <c r="DE95" i="12"/>
  <c r="CX95" i="12"/>
  <c r="DF95" i="12"/>
  <c r="CY95" i="12"/>
  <c r="DG95" i="12"/>
  <c r="CZ95" i="12"/>
  <c r="DH95" i="12"/>
  <c r="DI95" i="12"/>
  <c r="BP96" i="12"/>
  <c r="BQ96" i="12"/>
  <c r="BR96" i="12"/>
  <c r="BS96" i="12"/>
  <c r="BT96" i="12"/>
  <c r="BU96" i="12"/>
  <c r="BV96" i="12"/>
  <c r="BT200" i="12"/>
  <c r="BU200" i="12"/>
  <c r="BV200" i="12"/>
  <c r="BZ200" i="12"/>
  <c r="BX96" i="12"/>
  <c r="BY96" i="12"/>
  <c r="BZ96" i="12"/>
  <c r="CA96" i="12"/>
  <c r="CB96" i="12"/>
  <c r="CC96" i="12"/>
  <c r="CD96" i="12"/>
  <c r="CE96" i="12"/>
  <c r="CF96" i="12"/>
  <c r="CG96" i="12"/>
  <c r="CH96" i="12"/>
  <c r="CI96" i="12"/>
  <c r="CJ96" i="12"/>
  <c r="CK96" i="12"/>
  <c r="CL96" i="12"/>
  <c r="CM96" i="12"/>
  <c r="CN96" i="12"/>
  <c r="CO96" i="12"/>
  <c r="CP96" i="12"/>
  <c r="CQ96" i="12"/>
  <c r="CR96" i="12"/>
  <c r="CU96" i="12"/>
  <c r="DC96" i="12"/>
  <c r="CV96" i="12"/>
  <c r="DD96" i="12"/>
  <c r="CW96" i="12"/>
  <c r="DE96" i="12"/>
  <c r="CX96" i="12"/>
  <c r="DF96" i="12"/>
  <c r="CY96" i="12"/>
  <c r="DG96" i="12"/>
  <c r="CZ96" i="12"/>
  <c r="DH96" i="12"/>
  <c r="DI96" i="12"/>
  <c r="BP97" i="12"/>
  <c r="BQ97" i="12"/>
  <c r="BR97" i="12"/>
  <c r="BS97" i="12"/>
  <c r="BT97" i="12"/>
  <c r="BU97" i="12"/>
  <c r="BV97" i="12"/>
  <c r="BT201" i="12"/>
  <c r="BU201" i="12"/>
  <c r="BV201" i="12"/>
  <c r="BZ201" i="12"/>
  <c r="BX97" i="12"/>
  <c r="BY97" i="12"/>
  <c r="BZ97" i="12"/>
  <c r="CA97" i="12"/>
  <c r="CB97" i="12"/>
  <c r="CC97" i="12"/>
  <c r="CD97" i="12"/>
  <c r="CE97" i="12"/>
  <c r="CF97" i="12"/>
  <c r="CG97" i="12"/>
  <c r="CH97" i="12"/>
  <c r="CI97" i="12"/>
  <c r="CJ97" i="12"/>
  <c r="CK97" i="12"/>
  <c r="CL97" i="12"/>
  <c r="CM97" i="12"/>
  <c r="CN97" i="12"/>
  <c r="CO97" i="12"/>
  <c r="CP97" i="12"/>
  <c r="CQ97" i="12"/>
  <c r="CR97" i="12"/>
  <c r="CU97" i="12"/>
  <c r="DC97" i="12"/>
  <c r="CV97" i="12"/>
  <c r="DD97" i="12"/>
  <c r="CW97" i="12"/>
  <c r="DE97" i="12"/>
  <c r="CX97" i="12"/>
  <c r="DF97" i="12"/>
  <c r="CY97" i="12"/>
  <c r="DG97" i="12"/>
  <c r="CZ97" i="12"/>
  <c r="DH97" i="12"/>
  <c r="DI97" i="12"/>
  <c r="BP98" i="12"/>
  <c r="BQ98" i="12"/>
  <c r="BR98" i="12"/>
  <c r="BS98" i="12"/>
  <c r="BT98" i="12"/>
  <c r="BU98" i="12"/>
  <c r="BV98" i="12"/>
  <c r="BT202" i="12"/>
  <c r="BU202" i="12"/>
  <c r="BV202" i="12"/>
  <c r="BZ202" i="12"/>
  <c r="BX98" i="12"/>
  <c r="BY98" i="12"/>
  <c r="BZ98" i="12"/>
  <c r="CA98" i="12"/>
  <c r="CB98" i="12"/>
  <c r="CC98" i="12"/>
  <c r="CD98" i="12"/>
  <c r="CE98" i="12"/>
  <c r="CF98" i="12"/>
  <c r="CG98" i="12"/>
  <c r="CH98" i="12"/>
  <c r="CI98" i="12"/>
  <c r="CJ98" i="12"/>
  <c r="CK98" i="12"/>
  <c r="CL98" i="12"/>
  <c r="CM98" i="12"/>
  <c r="CN98" i="12"/>
  <c r="CO98" i="12"/>
  <c r="CP98" i="12"/>
  <c r="CQ98" i="12"/>
  <c r="CR98" i="12"/>
  <c r="CU98" i="12"/>
  <c r="DC98" i="12"/>
  <c r="CV98" i="12"/>
  <c r="DD98" i="12"/>
  <c r="CW98" i="12"/>
  <c r="DE98" i="12"/>
  <c r="CX98" i="12"/>
  <c r="DF98" i="12"/>
  <c r="CY98" i="12"/>
  <c r="DG98" i="12"/>
  <c r="CZ98" i="12"/>
  <c r="DH98" i="12"/>
  <c r="DI98" i="12"/>
  <c r="BP99" i="12"/>
  <c r="BQ99" i="12"/>
  <c r="BR99" i="12"/>
  <c r="BS99" i="12"/>
  <c r="BT99" i="12"/>
  <c r="BU99" i="12"/>
  <c r="BV99" i="12"/>
  <c r="BT203" i="12"/>
  <c r="BU203" i="12"/>
  <c r="BV203" i="12"/>
  <c r="BZ203" i="12"/>
  <c r="BX99" i="12"/>
  <c r="BY99" i="12"/>
  <c r="BZ99" i="12"/>
  <c r="CA99" i="12"/>
  <c r="CB99" i="12"/>
  <c r="CC99" i="12"/>
  <c r="CD99" i="12"/>
  <c r="CE99" i="12"/>
  <c r="CF99" i="12"/>
  <c r="CG99" i="12"/>
  <c r="CH99" i="12"/>
  <c r="CI99" i="12"/>
  <c r="CJ99" i="12"/>
  <c r="CK99" i="12"/>
  <c r="CL99" i="12"/>
  <c r="CM99" i="12"/>
  <c r="CN99" i="12"/>
  <c r="CO99" i="12"/>
  <c r="CP99" i="12"/>
  <c r="CQ99" i="12"/>
  <c r="CR99" i="12"/>
  <c r="CU99" i="12"/>
  <c r="DC99" i="12"/>
  <c r="CV99" i="12"/>
  <c r="DD99" i="12"/>
  <c r="CW99" i="12"/>
  <c r="DE99" i="12"/>
  <c r="CX99" i="12"/>
  <c r="DF99" i="12"/>
  <c r="CY99" i="12"/>
  <c r="DG99" i="12"/>
  <c r="CZ99" i="12"/>
  <c r="DH99" i="12"/>
  <c r="DI99" i="12"/>
  <c r="BP100" i="12"/>
  <c r="BQ100" i="12"/>
  <c r="BR100" i="12"/>
  <c r="BS100" i="12"/>
  <c r="BT100" i="12"/>
  <c r="BU100" i="12"/>
  <c r="BV100" i="12"/>
  <c r="BT204" i="12"/>
  <c r="BU204" i="12"/>
  <c r="BV204" i="12"/>
  <c r="BZ204" i="12"/>
  <c r="BX100" i="12"/>
  <c r="BY100" i="12"/>
  <c r="BZ100" i="12"/>
  <c r="CA100" i="12"/>
  <c r="CB100" i="12"/>
  <c r="CC100" i="12"/>
  <c r="CD100" i="12"/>
  <c r="CE100" i="12"/>
  <c r="CF100" i="12"/>
  <c r="CG100" i="12"/>
  <c r="CH100" i="12"/>
  <c r="CI100" i="12"/>
  <c r="CJ100" i="12"/>
  <c r="CK100" i="12"/>
  <c r="CL100" i="12"/>
  <c r="CM100" i="12"/>
  <c r="CN100" i="12"/>
  <c r="CO100" i="12"/>
  <c r="CP100" i="12"/>
  <c r="CQ100" i="12"/>
  <c r="CR100" i="12"/>
  <c r="CU100" i="12"/>
  <c r="DC100" i="12"/>
  <c r="CV100" i="12"/>
  <c r="DD100" i="12"/>
  <c r="CW100" i="12"/>
  <c r="DE100" i="12"/>
  <c r="CX100" i="12"/>
  <c r="DF100" i="12"/>
  <c r="CY100" i="12"/>
  <c r="DG100" i="12"/>
  <c r="CZ100" i="12"/>
  <c r="DH100" i="12"/>
  <c r="DI100" i="12"/>
  <c r="BP101" i="12"/>
  <c r="BQ101" i="12"/>
  <c r="BR101" i="12"/>
  <c r="BS101" i="12"/>
  <c r="BT101" i="12"/>
  <c r="BU101" i="12"/>
  <c r="BV101" i="12"/>
  <c r="BT205" i="12"/>
  <c r="BU205" i="12"/>
  <c r="BV205" i="12"/>
  <c r="BZ205" i="12"/>
  <c r="BX101" i="12"/>
  <c r="BY101" i="12"/>
  <c r="BZ101" i="12"/>
  <c r="CA101" i="12"/>
  <c r="CB101" i="12"/>
  <c r="CC101" i="12"/>
  <c r="CD101" i="12"/>
  <c r="CE101" i="12"/>
  <c r="CF101" i="12"/>
  <c r="CG101" i="12"/>
  <c r="CH101" i="12"/>
  <c r="CI101" i="12"/>
  <c r="CJ101" i="12"/>
  <c r="CK101" i="12"/>
  <c r="CL101" i="12"/>
  <c r="CM101" i="12"/>
  <c r="CN101" i="12"/>
  <c r="CO101" i="12"/>
  <c r="CP101" i="12"/>
  <c r="CQ101" i="12"/>
  <c r="CR101" i="12"/>
  <c r="CU101" i="12"/>
  <c r="DC101" i="12"/>
  <c r="CV101" i="12"/>
  <c r="DD101" i="12"/>
  <c r="CW101" i="12"/>
  <c r="DE101" i="12"/>
  <c r="CX101" i="12"/>
  <c r="DF101" i="12"/>
  <c r="CY101" i="12"/>
  <c r="DG101" i="12"/>
  <c r="CZ101" i="12"/>
  <c r="DH101" i="12"/>
  <c r="DI101" i="12"/>
  <c r="BP102" i="12"/>
  <c r="BQ102" i="12"/>
  <c r="BR102" i="12"/>
  <c r="BS102" i="12"/>
  <c r="BT102" i="12"/>
  <c r="BU102" i="12"/>
  <c r="BV102" i="12"/>
  <c r="BT206" i="12"/>
  <c r="BU206" i="12"/>
  <c r="BV206" i="12"/>
  <c r="BZ206" i="12"/>
  <c r="BX102" i="12"/>
  <c r="BY102" i="12"/>
  <c r="BZ102" i="12"/>
  <c r="CA102" i="12"/>
  <c r="CB102" i="12"/>
  <c r="CC102" i="12"/>
  <c r="CD102" i="12"/>
  <c r="CE102" i="12"/>
  <c r="CF102" i="12"/>
  <c r="CG102" i="12"/>
  <c r="CH102" i="12"/>
  <c r="CI102" i="12"/>
  <c r="CJ102" i="12"/>
  <c r="CK102" i="12"/>
  <c r="CL102" i="12"/>
  <c r="CM102" i="12"/>
  <c r="CN102" i="12"/>
  <c r="CO102" i="12"/>
  <c r="CP102" i="12"/>
  <c r="CQ102" i="12"/>
  <c r="CR102" i="12"/>
  <c r="CU102" i="12"/>
  <c r="DC102" i="12"/>
  <c r="CV102" i="12"/>
  <c r="DD102" i="12"/>
  <c r="CW102" i="12"/>
  <c r="DE102" i="12"/>
  <c r="CX102" i="12"/>
  <c r="DF102" i="12"/>
  <c r="CY102" i="12"/>
  <c r="DG102" i="12"/>
  <c r="CZ102" i="12"/>
  <c r="DH102" i="12"/>
  <c r="DI102" i="12"/>
  <c r="BP103" i="12"/>
  <c r="BQ103" i="12"/>
  <c r="BR103" i="12"/>
  <c r="BS103" i="12"/>
  <c r="BT103" i="12"/>
  <c r="BU103" i="12"/>
  <c r="BV103" i="12"/>
  <c r="BT207" i="12"/>
  <c r="BU207" i="12"/>
  <c r="BV207" i="12"/>
  <c r="BZ207" i="12"/>
  <c r="BX103" i="12"/>
  <c r="BY103" i="12"/>
  <c r="BZ103" i="12"/>
  <c r="CA103" i="12"/>
  <c r="CB103" i="12"/>
  <c r="CC103" i="12"/>
  <c r="CD103" i="12"/>
  <c r="CE103" i="12"/>
  <c r="CF103" i="12"/>
  <c r="CG103" i="12"/>
  <c r="CH103" i="12"/>
  <c r="CI103" i="12"/>
  <c r="CJ103" i="12"/>
  <c r="CK103" i="12"/>
  <c r="CL103" i="12"/>
  <c r="CM103" i="12"/>
  <c r="CN103" i="12"/>
  <c r="CO103" i="12"/>
  <c r="CP103" i="12"/>
  <c r="CQ103" i="12"/>
  <c r="CR103" i="12"/>
  <c r="CU103" i="12"/>
  <c r="DC103" i="12"/>
  <c r="CV103" i="12"/>
  <c r="DD103" i="12"/>
  <c r="CW103" i="12"/>
  <c r="DE103" i="12"/>
  <c r="CX103" i="12"/>
  <c r="DF103" i="12"/>
  <c r="CY103" i="12"/>
  <c r="DG103" i="12"/>
  <c r="CZ103" i="12"/>
  <c r="DH103" i="12"/>
  <c r="DI103" i="12"/>
  <c r="BP104" i="12"/>
  <c r="BQ104" i="12"/>
  <c r="BR104" i="12"/>
  <c r="BS104" i="12"/>
  <c r="BT104" i="12"/>
  <c r="BU104" i="12"/>
  <c r="BV104" i="12"/>
  <c r="BT208" i="12"/>
  <c r="BU208" i="12"/>
  <c r="BV208" i="12"/>
  <c r="BZ208" i="12"/>
  <c r="BX104" i="12"/>
  <c r="BY104" i="12"/>
  <c r="BZ104" i="12"/>
  <c r="CA104" i="12"/>
  <c r="CB104" i="12"/>
  <c r="CC104" i="12"/>
  <c r="CD104" i="12"/>
  <c r="CE104" i="12"/>
  <c r="CF104" i="12"/>
  <c r="CG104" i="12"/>
  <c r="CH104" i="12"/>
  <c r="CI104" i="12"/>
  <c r="CJ104" i="12"/>
  <c r="CK104" i="12"/>
  <c r="CL104" i="12"/>
  <c r="CM104" i="12"/>
  <c r="CN104" i="12"/>
  <c r="CO104" i="12"/>
  <c r="CP104" i="12"/>
  <c r="CQ104" i="12"/>
  <c r="CR104" i="12"/>
  <c r="CU104" i="12"/>
  <c r="DC104" i="12"/>
  <c r="CV104" i="12"/>
  <c r="DD104" i="12"/>
  <c r="CW104" i="12"/>
  <c r="DE104" i="12"/>
  <c r="CX104" i="12"/>
  <c r="DF104" i="12"/>
  <c r="CY104" i="12"/>
  <c r="DG104" i="12"/>
  <c r="CZ104" i="12"/>
  <c r="DH104" i="12"/>
  <c r="DI104" i="12"/>
  <c r="BP105" i="12"/>
  <c r="BQ105" i="12"/>
  <c r="BR105" i="12"/>
  <c r="BS105" i="12"/>
  <c r="BT105" i="12"/>
  <c r="BU105" i="12"/>
  <c r="BV105" i="12"/>
  <c r="BT209" i="12"/>
  <c r="BU209" i="12"/>
  <c r="BV209" i="12"/>
  <c r="BZ209" i="12"/>
  <c r="BX105" i="12"/>
  <c r="BY105" i="12"/>
  <c r="BZ105" i="12"/>
  <c r="CA105" i="12"/>
  <c r="CB105" i="12"/>
  <c r="CC105" i="12"/>
  <c r="CD105" i="12"/>
  <c r="CE105" i="12"/>
  <c r="CF105" i="12"/>
  <c r="CG105" i="12"/>
  <c r="CH105" i="12"/>
  <c r="CI105" i="12"/>
  <c r="CJ105" i="12"/>
  <c r="CK105" i="12"/>
  <c r="CL105" i="12"/>
  <c r="CM105" i="12"/>
  <c r="CN105" i="12"/>
  <c r="CO105" i="12"/>
  <c r="CP105" i="12"/>
  <c r="CQ105" i="12"/>
  <c r="CR105" i="12"/>
  <c r="CU105" i="12"/>
  <c r="DC105" i="12"/>
  <c r="CV105" i="12"/>
  <c r="DD105" i="12"/>
  <c r="CW105" i="12"/>
  <c r="DE105" i="12"/>
  <c r="CX105" i="12"/>
  <c r="DF105" i="12"/>
  <c r="CY105" i="12"/>
  <c r="DG105" i="12"/>
  <c r="CZ105" i="12"/>
  <c r="DH105" i="12"/>
  <c r="DI105" i="12"/>
  <c r="BP106" i="12"/>
  <c r="BQ106" i="12"/>
  <c r="BR106" i="12"/>
  <c r="BS106" i="12"/>
  <c r="BT106" i="12"/>
  <c r="BU106" i="12"/>
  <c r="BV106" i="12"/>
  <c r="BT210" i="12"/>
  <c r="BU210" i="12"/>
  <c r="BV210" i="12"/>
  <c r="BZ210" i="12"/>
  <c r="BX106" i="12"/>
  <c r="BY106" i="12"/>
  <c r="BZ106" i="12"/>
  <c r="CA106" i="12"/>
  <c r="CB106" i="12"/>
  <c r="CC106" i="12"/>
  <c r="CD106" i="12"/>
  <c r="CE106" i="12"/>
  <c r="CF106" i="12"/>
  <c r="CG106" i="12"/>
  <c r="CH106" i="12"/>
  <c r="CI106" i="12"/>
  <c r="CJ106" i="12"/>
  <c r="CK106" i="12"/>
  <c r="CL106" i="12"/>
  <c r="CM106" i="12"/>
  <c r="CN106" i="12"/>
  <c r="CO106" i="12"/>
  <c r="CP106" i="12"/>
  <c r="CQ106" i="12"/>
  <c r="CR106" i="12"/>
  <c r="CU106" i="12"/>
  <c r="DC106" i="12"/>
  <c r="CV106" i="12"/>
  <c r="DD106" i="12"/>
  <c r="CW106" i="12"/>
  <c r="DE106" i="12"/>
  <c r="CX106" i="12"/>
  <c r="DF106" i="12"/>
  <c r="CY106" i="12"/>
  <c r="DG106" i="12"/>
  <c r="CZ106" i="12"/>
  <c r="DH106" i="12"/>
  <c r="DI106" i="12"/>
  <c r="BP107" i="12"/>
  <c r="BQ107" i="12"/>
  <c r="BR107" i="12"/>
  <c r="BS107" i="12"/>
  <c r="BT107" i="12"/>
  <c r="BU107" i="12"/>
  <c r="BV107" i="12"/>
  <c r="BT211" i="12"/>
  <c r="BU211" i="12"/>
  <c r="BV211" i="12"/>
  <c r="BZ211" i="12"/>
  <c r="BX107" i="12"/>
  <c r="BY107" i="12"/>
  <c r="BZ107" i="12"/>
  <c r="CA107" i="12"/>
  <c r="CB107" i="12"/>
  <c r="CC107" i="12"/>
  <c r="CD107" i="12"/>
  <c r="CE107" i="12"/>
  <c r="CF107" i="12"/>
  <c r="CG107" i="12"/>
  <c r="CH107" i="12"/>
  <c r="CI107" i="12"/>
  <c r="CJ107" i="12"/>
  <c r="CK107" i="12"/>
  <c r="CL107" i="12"/>
  <c r="CM107" i="12"/>
  <c r="CN107" i="12"/>
  <c r="CO107" i="12"/>
  <c r="CP107" i="12"/>
  <c r="CQ107" i="12"/>
  <c r="CR107" i="12"/>
  <c r="CU107" i="12"/>
  <c r="DC107" i="12"/>
  <c r="CV107" i="12"/>
  <c r="DD107" i="12"/>
  <c r="CW107" i="12"/>
  <c r="DE107" i="12"/>
  <c r="CX107" i="12"/>
  <c r="DF107" i="12"/>
  <c r="CY107" i="12"/>
  <c r="DG107" i="12"/>
  <c r="CZ107" i="12"/>
  <c r="DH107" i="12"/>
  <c r="DI107" i="12"/>
  <c r="BP108" i="12"/>
  <c r="BQ108" i="12"/>
  <c r="BR108" i="12"/>
  <c r="BS108" i="12"/>
  <c r="BT108" i="12"/>
  <c r="BU108" i="12"/>
  <c r="BV108" i="12"/>
  <c r="BT212" i="12"/>
  <c r="BU212" i="12"/>
  <c r="BV212" i="12"/>
  <c r="BZ212" i="12"/>
  <c r="BX108" i="12"/>
  <c r="BY108" i="12"/>
  <c r="BZ108" i="12"/>
  <c r="CA108" i="12"/>
  <c r="CB108" i="12"/>
  <c r="CC108" i="12"/>
  <c r="CD108" i="12"/>
  <c r="CE108" i="12"/>
  <c r="CF108" i="12"/>
  <c r="CG108" i="12"/>
  <c r="CH108" i="12"/>
  <c r="CI108" i="12"/>
  <c r="CJ108" i="12"/>
  <c r="CK108" i="12"/>
  <c r="CL108" i="12"/>
  <c r="CM108" i="12"/>
  <c r="CN108" i="12"/>
  <c r="CO108" i="12"/>
  <c r="CP108" i="12"/>
  <c r="CQ108" i="12"/>
  <c r="CR108" i="12"/>
  <c r="CU108" i="12"/>
  <c r="DC108" i="12"/>
  <c r="CV108" i="12"/>
  <c r="DD108" i="12"/>
  <c r="CW108" i="12"/>
  <c r="DE108" i="12"/>
  <c r="CX108" i="12"/>
  <c r="DF108" i="12"/>
  <c r="CY108" i="12"/>
  <c r="DG108" i="12"/>
  <c r="CZ108" i="12"/>
  <c r="DH108" i="12"/>
  <c r="DI108" i="12"/>
  <c r="BP109" i="12"/>
  <c r="BQ109" i="12"/>
  <c r="BR109" i="12"/>
  <c r="BS109" i="12"/>
  <c r="BT109" i="12"/>
  <c r="BU109" i="12"/>
  <c r="BV109" i="12"/>
  <c r="BT213" i="12"/>
  <c r="BU213" i="12"/>
  <c r="BV213" i="12"/>
  <c r="BZ213" i="12"/>
  <c r="BX109" i="12"/>
  <c r="BY109" i="12"/>
  <c r="BZ109" i="12"/>
  <c r="CA109" i="12"/>
  <c r="CB109" i="12"/>
  <c r="CC109" i="12"/>
  <c r="CD109" i="12"/>
  <c r="CE109" i="12"/>
  <c r="CF109" i="12"/>
  <c r="CG109" i="12"/>
  <c r="CH109" i="12"/>
  <c r="CI109" i="12"/>
  <c r="CJ109" i="12"/>
  <c r="CK109" i="12"/>
  <c r="CL109" i="12"/>
  <c r="CM109" i="12"/>
  <c r="CN109" i="12"/>
  <c r="CO109" i="12"/>
  <c r="CP109" i="12"/>
  <c r="CQ109" i="12"/>
  <c r="CR109" i="12"/>
  <c r="CU109" i="12"/>
  <c r="DC109" i="12"/>
  <c r="CV109" i="12"/>
  <c r="DD109" i="12"/>
  <c r="CW109" i="12"/>
  <c r="DE109" i="12"/>
  <c r="CX109" i="12"/>
  <c r="DF109" i="12"/>
  <c r="CY109" i="12"/>
  <c r="DG109" i="12"/>
  <c r="CZ109" i="12"/>
  <c r="DH109" i="12"/>
  <c r="DI109" i="12"/>
  <c r="BP110" i="12"/>
  <c r="BQ110" i="12"/>
  <c r="BR110" i="12"/>
  <c r="BS110" i="12"/>
  <c r="BT110" i="12"/>
  <c r="BU110" i="12"/>
  <c r="BV110" i="12"/>
  <c r="BT214" i="12"/>
  <c r="BU214" i="12"/>
  <c r="BV214" i="12"/>
  <c r="BZ214" i="12"/>
  <c r="BX110" i="12"/>
  <c r="BY110" i="12"/>
  <c r="BZ110" i="12"/>
  <c r="CA110" i="12"/>
  <c r="CB110" i="12"/>
  <c r="CC110" i="12"/>
  <c r="CD110" i="12"/>
  <c r="CE110" i="12"/>
  <c r="CF110" i="12"/>
  <c r="CG110" i="12"/>
  <c r="CH110" i="12"/>
  <c r="CI110" i="12"/>
  <c r="CJ110" i="12"/>
  <c r="CK110" i="12"/>
  <c r="CL110" i="12"/>
  <c r="CM110" i="12"/>
  <c r="CN110" i="12"/>
  <c r="CO110" i="12"/>
  <c r="CP110" i="12"/>
  <c r="CQ110" i="12"/>
  <c r="CR110" i="12"/>
  <c r="CU110" i="12"/>
  <c r="DC110" i="12"/>
  <c r="CV110" i="12"/>
  <c r="DD110" i="12"/>
  <c r="CW110" i="12"/>
  <c r="DE110" i="12"/>
  <c r="CX110" i="12"/>
  <c r="DF110" i="12"/>
  <c r="CY110" i="12"/>
  <c r="DG110" i="12"/>
  <c r="CZ110" i="12"/>
  <c r="DH110" i="12"/>
  <c r="DI110" i="12"/>
  <c r="BP111" i="12"/>
  <c r="BQ111" i="12"/>
  <c r="BR111" i="12"/>
  <c r="BS111" i="12"/>
  <c r="BT111" i="12"/>
  <c r="BU111" i="12"/>
  <c r="BV111" i="12"/>
  <c r="BT215" i="12"/>
  <c r="BU215" i="12"/>
  <c r="BV215" i="12"/>
  <c r="BZ215" i="12"/>
  <c r="BX111" i="12"/>
  <c r="BY111" i="12"/>
  <c r="BZ111" i="12"/>
  <c r="CA111" i="12"/>
  <c r="CB111" i="12"/>
  <c r="CC111" i="12"/>
  <c r="CD111" i="12"/>
  <c r="CE111" i="12"/>
  <c r="CF111" i="12"/>
  <c r="CG111" i="12"/>
  <c r="CH111" i="12"/>
  <c r="CI111" i="12"/>
  <c r="CJ111" i="12"/>
  <c r="CK111" i="12"/>
  <c r="CL111" i="12"/>
  <c r="CM111" i="12"/>
  <c r="CN111" i="12"/>
  <c r="CO111" i="12"/>
  <c r="CP111" i="12"/>
  <c r="CQ111" i="12"/>
  <c r="CR111" i="12"/>
  <c r="CU111" i="12"/>
  <c r="DC111" i="12"/>
  <c r="CV111" i="12"/>
  <c r="DD111" i="12"/>
  <c r="CW111" i="12"/>
  <c r="DE111" i="12"/>
  <c r="CX111" i="12"/>
  <c r="DF111" i="12"/>
  <c r="CY111" i="12"/>
  <c r="DG111" i="12"/>
  <c r="CZ111" i="12"/>
  <c r="DH111" i="12"/>
  <c r="DI111" i="12"/>
  <c r="BP112" i="12"/>
  <c r="BQ112" i="12"/>
  <c r="BR112" i="12"/>
  <c r="BS112" i="12"/>
  <c r="BT112" i="12"/>
  <c r="BU112" i="12"/>
  <c r="BV112" i="12"/>
  <c r="BT216" i="12"/>
  <c r="BU216" i="12"/>
  <c r="BV216" i="12"/>
  <c r="BZ216" i="12"/>
  <c r="BX112" i="12"/>
  <c r="BY112" i="12"/>
  <c r="BZ112" i="12"/>
  <c r="CA112" i="12"/>
  <c r="CB112" i="12"/>
  <c r="CC112" i="12"/>
  <c r="CD112" i="12"/>
  <c r="CE112" i="12"/>
  <c r="CF112" i="12"/>
  <c r="CG112" i="12"/>
  <c r="CH112" i="12"/>
  <c r="CI112" i="12"/>
  <c r="CJ112" i="12"/>
  <c r="CK112" i="12"/>
  <c r="CL112" i="12"/>
  <c r="CM112" i="12"/>
  <c r="CN112" i="12"/>
  <c r="CO112" i="12"/>
  <c r="CP112" i="12"/>
  <c r="CQ112" i="12"/>
  <c r="CR112" i="12"/>
  <c r="CU112" i="12"/>
  <c r="DC112" i="12"/>
  <c r="CV112" i="12"/>
  <c r="DD112" i="12"/>
  <c r="CW112" i="12"/>
  <c r="DE112" i="12"/>
  <c r="CX112" i="12"/>
  <c r="DF112" i="12"/>
  <c r="CY112" i="12"/>
  <c r="DG112" i="12"/>
  <c r="CZ112" i="12"/>
  <c r="DH112" i="12"/>
  <c r="DI112" i="12"/>
  <c r="BP113" i="12"/>
  <c r="BQ113" i="12"/>
  <c r="BR113" i="12"/>
  <c r="BS113" i="12"/>
  <c r="BT113" i="12"/>
  <c r="BU113" i="12"/>
  <c r="BV113" i="12"/>
  <c r="BT217" i="12"/>
  <c r="BU217" i="12"/>
  <c r="BV217" i="12"/>
  <c r="BZ217" i="12"/>
  <c r="BX113" i="12"/>
  <c r="BY113" i="12"/>
  <c r="BZ113" i="12"/>
  <c r="CA113" i="12"/>
  <c r="CB113" i="12"/>
  <c r="CC113" i="12"/>
  <c r="CD113" i="12"/>
  <c r="CE113" i="12"/>
  <c r="CF113" i="12"/>
  <c r="CG113" i="12"/>
  <c r="CH113" i="12"/>
  <c r="CI113" i="12"/>
  <c r="CJ113" i="12"/>
  <c r="CK113" i="12"/>
  <c r="CL113" i="12"/>
  <c r="CM113" i="12"/>
  <c r="CN113" i="12"/>
  <c r="CO113" i="12"/>
  <c r="CP113" i="12"/>
  <c r="CQ113" i="12"/>
  <c r="CR113" i="12"/>
  <c r="CU113" i="12"/>
  <c r="DC113" i="12"/>
  <c r="CV113" i="12"/>
  <c r="DD113" i="12"/>
  <c r="CW113" i="12"/>
  <c r="DE113" i="12"/>
  <c r="CX113" i="12"/>
  <c r="DF113" i="12"/>
  <c r="CY113" i="12"/>
  <c r="DG113" i="12"/>
  <c r="CZ113" i="12"/>
  <c r="DH113" i="12"/>
  <c r="DI113" i="12"/>
  <c r="BP114" i="12"/>
  <c r="BQ114" i="12"/>
  <c r="BR114" i="12"/>
  <c r="BS114" i="12"/>
  <c r="BT114" i="12"/>
  <c r="BU114" i="12"/>
  <c r="BV114" i="12"/>
  <c r="BT218" i="12"/>
  <c r="BU218" i="12"/>
  <c r="BV218" i="12"/>
  <c r="BZ218" i="12"/>
  <c r="BX114" i="12"/>
  <c r="BY114" i="12"/>
  <c r="BZ114" i="12"/>
  <c r="CA114" i="12"/>
  <c r="CB114" i="12"/>
  <c r="CC114" i="12"/>
  <c r="CD114" i="12"/>
  <c r="CE114" i="12"/>
  <c r="CF114" i="12"/>
  <c r="CG114" i="12"/>
  <c r="CH114" i="12"/>
  <c r="CI114" i="12"/>
  <c r="CJ114" i="12"/>
  <c r="CK114" i="12"/>
  <c r="CL114" i="12"/>
  <c r="CM114" i="12"/>
  <c r="CN114" i="12"/>
  <c r="CO114" i="12"/>
  <c r="CP114" i="12"/>
  <c r="CQ114" i="12"/>
  <c r="CR114" i="12"/>
  <c r="CU114" i="12"/>
  <c r="DC114" i="12"/>
  <c r="CV114" i="12"/>
  <c r="DD114" i="12"/>
  <c r="CW114" i="12"/>
  <c r="DE114" i="12"/>
  <c r="CX114" i="12"/>
  <c r="DF114" i="12"/>
  <c r="CY114" i="12"/>
  <c r="DG114" i="12"/>
  <c r="CZ114" i="12"/>
  <c r="DH114" i="12"/>
  <c r="DI114" i="12"/>
  <c r="BP115" i="12"/>
  <c r="BQ115" i="12"/>
  <c r="BR115" i="12"/>
  <c r="BS115" i="12"/>
  <c r="BT115" i="12"/>
  <c r="BU115" i="12"/>
  <c r="BV115" i="12"/>
  <c r="BT219" i="12"/>
  <c r="BU219" i="12"/>
  <c r="BV219" i="12"/>
  <c r="BZ219" i="12"/>
  <c r="BX115" i="12"/>
  <c r="BY115" i="12"/>
  <c r="BZ115" i="12"/>
  <c r="CA115" i="12"/>
  <c r="CB115" i="12"/>
  <c r="CC115" i="12"/>
  <c r="CD115" i="12"/>
  <c r="CE115" i="12"/>
  <c r="CF115" i="12"/>
  <c r="CG115" i="12"/>
  <c r="CH115" i="12"/>
  <c r="CI115" i="12"/>
  <c r="CJ115" i="12"/>
  <c r="CK115" i="12"/>
  <c r="CL115" i="12"/>
  <c r="CM115" i="12"/>
  <c r="CN115" i="12"/>
  <c r="CO115" i="12"/>
  <c r="CP115" i="12"/>
  <c r="CQ115" i="12"/>
  <c r="CR115" i="12"/>
  <c r="CU115" i="12"/>
  <c r="DC115" i="12"/>
  <c r="CV115" i="12"/>
  <c r="DD115" i="12"/>
  <c r="CW115" i="12"/>
  <c r="DE115" i="12"/>
  <c r="CX115" i="12"/>
  <c r="DF115" i="12"/>
  <c r="CY115" i="12"/>
  <c r="DG115" i="12"/>
  <c r="CZ115" i="12"/>
  <c r="DH115" i="12"/>
  <c r="DI115" i="12"/>
  <c r="BP116" i="12"/>
  <c r="BQ116" i="12"/>
  <c r="BR116" i="12"/>
  <c r="BS116" i="12"/>
  <c r="BT116" i="12"/>
  <c r="BU116" i="12"/>
  <c r="BV116" i="12"/>
  <c r="BT220" i="12"/>
  <c r="BU220" i="12"/>
  <c r="BV220" i="12"/>
  <c r="BZ220" i="12"/>
  <c r="BX116" i="12"/>
  <c r="BY116" i="12"/>
  <c r="BZ116" i="12"/>
  <c r="CA116" i="12"/>
  <c r="CB116" i="12"/>
  <c r="CC116" i="12"/>
  <c r="CD116" i="12"/>
  <c r="CE116" i="12"/>
  <c r="CF116" i="12"/>
  <c r="CG116" i="12"/>
  <c r="CH116" i="12"/>
  <c r="CI116" i="12"/>
  <c r="CJ116" i="12"/>
  <c r="CK116" i="12"/>
  <c r="CL116" i="12"/>
  <c r="CM116" i="12"/>
  <c r="CN116" i="12"/>
  <c r="CO116" i="12"/>
  <c r="CP116" i="12"/>
  <c r="CQ116" i="12"/>
  <c r="CR116" i="12"/>
  <c r="CU116" i="12"/>
  <c r="DC116" i="12"/>
  <c r="CV116" i="12"/>
  <c r="DD116" i="12"/>
  <c r="CW116" i="12"/>
  <c r="DE116" i="12"/>
  <c r="CX116" i="12"/>
  <c r="DF116" i="12"/>
  <c r="CY116" i="12"/>
  <c r="DG116" i="12"/>
  <c r="CZ116" i="12"/>
  <c r="DH116" i="12"/>
  <c r="DI116" i="12"/>
  <c r="BP117" i="12"/>
  <c r="BQ117" i="12"/>
  <c r="BR117" i="12"/>
  <c r="BS117" i="12"/>
  <c r="BT117" i="12"/>
  <c r="BU117" i="12"/>
  <c r="BV117" i="12"/>
  <c r="BT221" i="12"/>
  <c r="BU221" i="12"/>
  <c r="BV221" i="12"/>
  <c r="BZ221" i="12"/>
  <c r="BX117" i="12"/>
  <c r="BY117" i="12"/>
  <c r="BZ117" i="12"/>
  <c r="CA117" i="12"/>
  <c r="CB117" i="12"/>
  <c r="CC117" i="12"/>
  <c r="CD117" i="12"/>
  <c r="CE117" i="12"/>
  <c r="CF117" i="12"/>
  <c r="CG117" i="12"/>
  <c r="CH117" i="12"/>
  <c r="CI117" i="12"/>
  <c r="CJ117" i="12"/>
  <c r="CK117" i="12"/>
  <c r="CL117" i="12"/>
  <c r="CM117" i="12"/>
  <c r="CN117" i="12"/>
  <c r="CO117" i="12"/>
  <c r="CP117" i="12"/>
  <c r="CQ117" i="12"/>
  <c r="CR117" i="12"/>
  <c r="CU117" i="12"/>
  <c r="DC117" i="12"/>
  <c r="CV117" i="12"/>
  <c r="DD117" i="12"/>
  <c r="CW117" i="12"/>
  <c r="DE117" i="12"/>
  <c r="CX117" i="12"/>
  <c r="DF117" i="12"/>
  <c r="CY117" i="12"/>
  <c r="DG117" i="12"/>
  <c r="CZ117" i="12"/>
  <c r="DH117" i="12"/>
  <c r="DI117" i="12"/>
  <c r="BP118" i="12"/>
  <c r="BQ118" i="12"/>
  <c r="BR118" i="12"/>
  <c r="BS118" i="12"/>
  <c r="BT118" i="12"/>
  <c r="BU118" i="12"/>
  <c r="BV118" i="12"/>
  <c r="BT222" i="12"/>
  <c r="BU222" i="12"/>
  <c r="BV222" i="12"/>
  <c r="BZ222" i="12"/>
  <c r="BX118" i="12"/>
  <c r="BY118" i="12"/>
  <c r="BZ118" i="12"/>
  <c r="CA118" i="12"/>
  <c r="CB118" i="12"/>
  <c r="CC118" i="12"/>
  <c r="CD118" i="12"/>
  <c r="CE118" i="12"/>
  <c r="CF118" i="12"/>
  <c r="CG118" i="12"/>
  <c r="CH118" i="12"/>
  <c r="CI118" i="12"/>
  <c r="CJ118" i="12"/>
  <c r="CK118" i="12"/>
  <c r="CL118" i="12"/>
  <c r="CM118" i="12"/>
  <c r="CN118" i="12"/>
  <c r="CO118" i="12"/>
  <c r="CP118" i="12"/>
  <c r="CQ118" i="12"/>
  <c r="CR118" i="12"/>
  <c r="CU118" i="12"/>
  <c r="DC118" i="12"/>
  <c r="CV118" i="12"/>
  <c r="DD118" i="12"/>
  <c r="CW118" i="12"/>
  <c r="DE118" i="12"/>
  <c r="CX118" i="12"/>
  <c r="DF118" i="12"/>
  <c r="CY118" i="12"/>
  <c r="DG118" i="12"/>
  <c r="CZ118" i="12"/>
  <c r="DH118" i="12"/>
  <c r="DI118" i="12"/>
  <c r="BP119" i="12"/>
  <c r="BQ119" i="12"/>
  <c r="BR119" i="12"/>
  <c r="BS119" i="12"/>
  <c r="BT119" i="12"/>
  <c r="BU119" i="12"/>
  <c r="BV119" i="12"/>
  <c r="BT223" i="12"/>
  <c r="BU223" i="12"/>
  <c r="BV223" i="12"/>
  <c r="BZ223" i="12"/>
  <c r="BX119" i="12"/>
  <c r="BY119" i="12"/>
  <c r="BZ119" i="12"/>
  <c r="CA119" i="12"/>
  <c r="CB119" i="12"/>
  <c r="CC119" i="12"/>
  <c r="CD119" i="12"/>
  <c r="CE119" i="12"/>
  <c r="CF119" i="12"/>
  <c r="CG119" i="12"/>
  <c r="CH119" i="12"/>
  <c r="CI119" i="12"/>
  <c r="CJ119" i="12"/>
  <c r="CK119" i="12"/>
  <c r="CL119" i="12"/>
  <c r="CM119" i="12"/>
  <c r="CN119" i="12"/>
  <c r="CO119" i="12"/>
  <c r="CP119" i="12"/>
  <c r="CQ119" i="12"/>
  <c r="CR119" i="12"/>
  <c r="CU119" i="12"/>
  <c r="DC119" i="12"/>
  <c r="CV119" i="12"/>
  <c r="DD119" i="12"/>
  <c r="CW119" i="12"/>
  <c r="DE119" i="12"/>
  <c r="CX119" i="12"/>
  <c r="DF119" i="12"/>
  <c r="CY119" i="12"/>
  <c r="DG119" i="12"/>
  <c r="CZ119" i="12"/>
  <c r="DH119" i="12"/>
  <c r="DI119" i="12"/>
  <c r="BP120" i="12"/>
  <c r="BQ120" i="12"/>
  <c r="BR120" i="12"/>
  <c r="BS120" i="12"/>
  <c r="BT120" i="12"/>
  <c r="BU120" i="12"/>
  <c r="BV120" i="12"/>
  <c r="BT224" i="12"/>
  <c r="BU224" i="12"/>
  <c r="BV224" i="12"/>
  <c r="BZ224" i="12"/>
  <c r="BX120" i="12"/>
  <c r="BY120" i="12"/>
  <c r="BZ120" i="12"/>
  <c r="CA120" i="12"/>
  <c r="CB120" i="12"/>
  <c r="CC120" i="12"/>
  <c r="CD120" i="12"/>
  <c r="CE120" i="12"/>
  <c r="CF120" i="12"/>
  <c r="CG120" i="12"/>
  <c r="CH120" i="12"/>
  <c r="CI120" i="12"/>
  <c r="CJ120" i="12"/>
  <c r="CK120" i="12"/>
  <c r="CL120" i="12"/>
  <c r="CM120" i="12"/>
  <c r="CN120" i="12"/>
  <c r="CO120" i="12"/>
  <c r="CP120" i="12"/>
  <c r="CQ120" i="12"/>
  <c r="CR120" i="12"/>
  <c r="CU120" i="12"/>
  <c r="DC120" i="12"/>
  <c r="CV120" i="12"/>
  <c r="DD120" i="12"/>
  <c r="CW120" i="12"/>
  <c r="DE120" i="12"/>
  <c r="CX120" i="12"/>
  <c r="DF120" i="12"/>
  <c r="CY120" i="12"/>
  <c r="DG120" i="12"/>
  <c r="CZ120" i="12"/>
  <c r="DH120" i="12"/>
  <c r="DI120" i="12"/>
  <c r="BP121" i="12"/>
  <c r="BQ121" i="12"/>
  <c r="BR121" i="12"/>
  <c r="BS121" i="12"/>
  <c r="BT121" i="12"/>
  <c r="BU121" i="12"/>
  <c r="BV121" i="12"/>
  <c r="BT225" i="12"/>
  <c r="BU225" i="12"/>
  <c r="BV225" i="12"/>
  <c r="BZ225" i="12"/>
  <c r="BX121" i="12"/>
  <c r="BY121" i="12"/>
  <c r="BZ121" i="12"/>
  <c r="CA121" i="12"/>
  <c r="CB121" i="12"/>
  <c r="CC121" i="12"/>
  <c r="CD121" i="12"/>
  <c r="CE121" i="12"/>
  <c r="CF121" i="12"/>
  <c r="CG121" i="12"/>
  <c r="CH121" i="12"/>
  <c r="CI121" i="12"/>
  <c r="CJ121" i="12"/>
  <c r="CK121" i="12"/>
  <c r="CL121" i="12"/>
  <c r="CM121" i="12"/>
  <c r="CN121" i="12"/>
  <c r="CO121" i="12"/>
  <c r="CP121" i="12"/>
  <c r="CQ121" i="12"/>
  <c r="CR121" i="12"/>
  <c r="CU121" i="12"/>
  <c r="DC121" i="12"/>
  <c r="CV121" i="12"/>
  <c r="DD121" i="12"/>
  <c r="CW121" i="12"/>
  <c r="DE121" i="12"/>
  <c r="CX121" i="12"/>
  <c r="DF121" i="12"/>
  <c r="CY121" i="12"/>
  <c r="DG121" i="12"/>
  <c r="CZ121" i="12"/>
  <c r="DH121" i="12"/>
  <c r="DI121" i="12"/>
  <c r="BP122" i="12"/>
  <c r="BQ122" i="12"/>
  <c r="BR122" i="12"/>
  <c r="BS122" i="12"/>
  <c r="BT122" i="12"/>
  <c r="BU122" i="12"/>
  <c r="BV122" i="12"/>
  <c r="BT226" i="12"/>
  <c r="BU226" i="12"/>
  <c r="BV226" i="12"/>
  <c r="BZ226" i="12"/>
  <c r="BX122" i="12"/>
  <c r="BY122" i="12"/>
  <c r="BZ122" i="12"/>
  <c r="CA122" i="12"/>
  <c r="CB122" i="12"/>
  <c r="CC122" i="12"/>
  <c r="CD122" i="12"/>
  <c r="CE122" i="12"/>
  <c r="CF122" i="12"/>
  <c r="CG122" i="12"/>
  <c r="CH122" i="12"/>
  <c r="CI122" i="12"/>
  <c r="CJ122" i="12"/>
  <c r="CK122" i="12"/>
  <c r="CL122" i="12"/>
  <c r="CM122" i="12"/>
  <c r="CN122" i="12"/>
  <c r="CO122" i="12"/>
  <c r="CP122" i="12"/>
  <c r="CQ122" i="12"/>
  <c r="CR122" i="12"/>
  <c r="CU122" i="12"/>
  <c r="DC122" i="12"/>
  <c r="CV122" i="12"/>
  <c r="DD122" i="12"/>
  <c r="CW122" i="12"/>
  <c r="DE122" i="12"/>
  <c r="CX122" i="12"/>
  <c r="DF122" i="12"/>
  <c r="CY122" i="12"/>
  <c r="DG122" i="12"/>
  <c r="CZ122" i="12"/>
  <c r="DH122" i="12"/>
  <c r="DI122" i="12"/>
  <c r="BP123" i="12"/>
  <c r="BQ123" i="12"/>
  <c r="BR123" i="12"/>
  <c r="BS123" i="12"/>
  <c r="BT123" i="12"/>
  <c r="BU123" i="12"/>
  <c r="BV123" i="12"/>
  <c r="BT227" i="12"/>
  <c r="BU227" i="12"/>
  <c r="BV227" i="12"/>
  <c r="BZ227" i="12"/>
  <c r="BX123" i="12"/>
  <c r="BY123" i="12"/>
  <c r="BZ123" i="12"/>
  <c r="CA123" i="12"/>
  <c r="CB123" i="12"/>
  <c r="CC123" i="12"/>
  <c r="CD123" i="12"/>
  <c r="CE123" i="12"/>
  <c r="CF123" i="12"/>
  <c r="CG123" i="12"/>
  <c r="CH123" i="12"/>
  <c r="CI123" i="12"/>
  <c r="CJ123" i="12"/>
  <c r="CK123" i="12"/>
  <c r="CL123" i="12"/>
  <c r="CM123" i="12"/>
  <c r="CN123" i="12"/>
  <c r="CO123" i="12"/>
  <c r="CP123" i="12"/>
  <c r="CQ123" i="12"/>
  <c r="CR123" i="12"/>
  <c r="CU123" i="12"/>
  <c r="DC123" i="12"/>
  <c r="CV123" i="12"/>
  <c r="DD123" i="12"/>
  <c r="CW123" i="12"/>
  <c r="DE123" i="12"/>
  <c r="CX123" i="12"/>
  <c r="DF123" i="12"/>
  <c r="CY123" i="12"/>
  <c r="DG123" i="12"/>
  <c r="CZ123" i="12"/>
  <c r="DH123" i="12"/>
  <c r="DI123" i="12"/>
  <c r="BP124" i="12"/>
  <c r="BQ124" i="12"/>
  <c r="BR124" i="12"/>
  <c r="BS124" i="12"/>
  <c r="BT124" i="12"/>
  <c r="BU124" i="12"/>
  <c r="BV124" i="12"/>
  <c r="BT228" i="12"/>
  <c r="BU228" i="12"/>
  <c r="BV228" i="12"/>
  <c r="BZ228" i="12"/>
  <c r="BX124" i="12"/>
  <c r="BY124" i="12"/>
  <c r="BZ124" i="12"/>
  <c r="CA124" i="12"/>
  <c r="CB124" i="12"/>
  <c r="CC124" i="12"/>
  <c r="CD124" i="12"/>
  <c r="CE124" i="12"/>
  <c r="CF124" i="12"/>
  <c r="CG124" i="12"/>
  <c r="CH124" i="12"/>
  <c r="CI124" i="12"/>
  <c r="CJ124" i="12"/>
  <c r="CK124" i="12"/>
  <c r="CL124" i="12"/>
  <c r="CM124" i="12"/>
  <c r="CN124" i="12"/>
  <c r="CO124" i="12"/>
  <c r="CP124" i="12"/>
  <c r="CQ124" i="12"/>
  <c r="CR124" i="12"/>
  <c r="CU124" i="12"/>
  <c r="DC124" i="12"/>
  <c r="CV124" i="12"/>
  <c r="DD124" i="12"/>
  <c r="CW124" i="12"/>
  <c r="DE124" i="12"/>
  <c r="CX124" i="12"/>
  <c r="DF124" i="12"/>
  <c r="CY124" i="12"/>
  <c r="DG124" i="12"/>
  <c r="CZ124" i="12"/>
  <c r="DH124" i="12"/>
  <c r="DI124" i="12"/>
  <c r="BP125" i="12"/>
  <c r="BQ125" i="12"/>
  <c r="BR125" i="12"/>
  <c r="BS125" i="12"/>
  <c r="BT125" i="12"/>
  <c r="BU125" i="12"/>
  <c r="BV125" i="12"/>
  <c r="BT229" i="12"/>
  <c r="BU229" i="12"/>
  <c r="BV229" i="12"/>
  <c r="BZ229" i="12"/>
  <c r="BX125" i="12"/>
  <c r="BY125" i="12"/>
  <c r="BZ125" i="12"/>
  <c r="CA125" i="12"/>
  <c r="CB125" i="12"/>
  <c r="CC125" i="12"/>
  <c r="CD125" i="12"/>
  <c r="CE125" i="12"/>
  <c r="CF125" i="12"/>
  <c r="CG125" i="12"/>
  <c r="CH125" i="12"/>
  <c r="CI125" i="12"/>
  <c r="CJ125" i="12"/>
  <c r="CK125" i="12"/>
  <c r="CL125" i="12"/>
  <c r="CM125" i="12"/>
  <c r="CN125" i="12"/>
  <c r="CO125" i="12"/>
  <c r="CP125" i="12"/>
  <c r="CQ125" i="12"/>
  <c r="CR125" i="12"/>
  <c r="CU125" i="12"/>
  <c r="DC125" i="12"/>
  <c r="CV125" i="12"/>
  <c r="DD125" i="12"/>
  <c r="CW125" i="12"/>
  <c r="DE125" i="12"/>
  <c r="CX125" i="12"/>
  <c r="DF125" i="12"/>
  <c r="CY125" i="12"/>
  <c r="DG125" i="12"/>
  <c r="CZ125" i="12"/>
  <c r="DH125" i="12"/>
  <c r="DI125" i="12"/>
  <c r="BP126" i="12"/>
  <c r="BQ126" i="12"/>
  <c r="BR126" i="12"/>
  <c r="BS126" i="12"/>
  <c r="BT126" i="12"/>
  <c r="BU126" i="12"/>
  <c r="BV126" i="12"/>
  <c r="BT230" i="12"/>
  <c r="BU230" i="12"/>
  <c r="BV230" i="12"/>
  <c r="BZ230" i="12"/>
  <c r="BX126" i="12"/>
  <c r="BY126" i="12"/>
  <c r="BZ126" i="12"/>
  <c r="CA126" i="12"/>
  <c r="CB126" i="12"/>
  <c r="CC126" i="12"/>
  <c r="CD126" i="12"/>
  <c r="CE126" i="12"/>
  <c r="CF126" i="12"/>
  <c r="CG126" i="12"/>
  <c r="CH126" i="12"/>
  <c r="CI126" i="12"/>
  <c r="CJ126" i="12"/>
  <c r="CK126" i="12"/>
  <c r="CL126" i="12"/>
  <c r="CM126" i="12"/>
  <c r="CN126" i="12"/>
  <c r="CO126" i="12"/>
  <c r="CP126" i="12"/>
  <c r="CQ126" i="12"/>
  <c r="CR126" i="12"/>
  <c r="CU126" i="12"/>
  <c r="DC126" i="12"/>
  <c r="CV126" i="12"/>
  <c r="DD126" i="12"/>
  <c r="CW126" i="12"/>
  <c r="DE126" i="12"/>
  <c r="CX126" i="12"/>
  <c r="DF126" i="12"/>
  <c r="CY126" i="12"/>
  <c r="DG126" i="12"/>
  <c r="CZ126" i="12"/>
  <c r="DH126" i="12"/>
  <c r="DI126" i="12"/>
  <c r="BP127" i="12"/>
  <c r="BQ127" i="12"/>
  <c r="BR127" i="12"/>
  <c r="BS127" i="12"/>
  <c r="BT127" i="12"/>
  <c r="BU127" i="12"/>
  <c r="BV127" i="12"/>
  <c r="BT231" i="12"/>
  <c r="BU231" i="12"/>
  <c r="BV231" i="12"/>
  <c r="BZ231" i="12"/>
  <c r="BX127" i="12"/>
  <c r="BY127" i="12"/>
  <c r="BZ127" i="12"/>
  <c r="CA127" i="12"/>
  <c r="CB127" i="12"/>
  <c r="CC127" i="12"/>
  <c r="CD127" i="12"/>
  <c r="CE127" i="12"/>
  <c r="CF127" i="12"/>
  <c r="CG127" i="12"/>
  <c r="CH127" i="12"/>
  <c r="CI127" i="12"/>
  <c r="CJ127" i="12"/>
  <c r="CK127" i="12"/>
  <c r="CL127" i="12"/>
  <c r="CM127" i="12"/>
  <c r="CN127" i="12"/>
  <c r="CO127" i="12"/>
  <c r="CP127" i="12"/>
  <c r="CQ127" i="12"/>
  <c r="CR127" i="12"/>
  <c r="CU127" i="12"/>
  <c r="DC127" i="12"/>
  <c r="CV127" i="12"/>
  <c r="DD127" i="12"/>
  <c r="CW127" i="12"/>
  <c r="DE127" i="12"/>
  <c r="CX127" i="12"/>
  <c r="DF127" i="12"/>
  <c r="CY127" i="12"/>
  <c r="DG127" i="12"/>
  <c r="CZ127" i="12"/>
  <c r="DH127" i="12"/>
  <c r="DI127" i="12"/>
  <c r="BP128" i="12"/>
  <c r="BQ128" i="12"/>
  <c r="BR128" i="12"/>
  <c r="BS128" i="12"/>
  <c r="BT128" i="12"/>
  <c r="BU128" i="12"/>
  <c r="BV128" i="12"/>
  <c r="BT232" i="12"/>
  <c r="BU232" i="12"/>
  <c r="BV232" i="12"/>
  <c r="BZ232" i="12"/>
  <c r="BX128" i="12"/>
  <c r="BY128" i="12"/>
  <c r="BZ128" i="12"/>
  <c r="CA128" i="12"/>
  <c r="CB128" i="12"/>
  <c r="CC128" i="12"/>
  <c r="CD128" i="12"/>
  <c r="CE128" i="12"/>
  <c r="CF128" i="12"/>
  <c r="CG128" i="12"/>
  <c r="CH128" i="12"/>
  <c r="CI128" i="12"/>
  <c r="CJ128" i="12"/>
  <c r="CK128" i="12"/>
  <c r="CL128" i="12"/>
  <c r="CM128" i="12"/>
  <c r="CN128" i="12"/>
  <c r="CO128" i="12"/>
  <c r="CP128" i="12"/>
  <c r="CQ128" i="12"/>
  <c r="CR128" i="12"/>
  <c r="CU128" i="12"/>
  <c r="DC128" i="12"/>
  <c r="CV128" i="12"/>
  <c r="DD128" i="12"/>
  <c r="CW128" i="12"/>
  <c r="DE128" i="12"/>
  <c r="CX128" i="12"/>
  <c r="DF128" i="12"/>
  <c r="CY128" i="12"/>
  <c r="DG128" i="12"/>
  <c r="CZ128" i="12"/>
  <c r="DH128" i="12"/>
  <c r="DI128" i="12"/>
  <c r="BP129" i="12"/>
  <c r="BQ129" i="12"/>
  <c r="BR129" i="12"/>
  <c r="BS129" i="12"/>
  <c r="BT129" i="12"/>
  <c r="BU129" i="12"/>
  <c r="BV129" i="12"/>
  <c r="BT233" i="12"/>
  <c r="BU233" i="12"/>
  <c r="BV233" i="12"/>
  <c r="BZ233" i="12"/>
  <c r="BX129" i="12"/>
  <c r="BY129" i="12"/>
  <c r="BZ129" i="12"/>
  <c r="CA129" i="12"/>
  <c r="CB129" i="12"/>
  <c r="CC129" i="12"/>
  <c r="CD129" i="12"/>
  <c r="CE129" i="12"/>
  <c r="CF129" i="12"/>
  <c r="CG129" i="12"/>
  <c r="CH129" i="12"/>
  <c r="CI129" i="12"/>
  <c r="CJ129" i="12"/>
  <c r="CK129" i="12"/>
  <c r="CL129" i="12"/>
  <c r="CM129" i="12"/>
  <c r="CN129" i="12"/>
  <c r="CO129" i="12"/>
  <c r="CP129" i="12"/>
  <c r="CQ129" i="12"/>
  <c r="CR129" i="12"/>
  <c r="CU129" i="12"/>
  <c r="DC129" i="12"/>
  <c r="CV129" i="12"/>
  <c r="DD129" i="12"/>
  <c r="CW129" i="12"/>
  <c r="DE129" i="12"/>
  <c r="CX129" i="12"/>
  <c r="DF129" i="12"/>
  <c r="CY129" i="12"/>
  <c r="DG129" i="12"/>
  <c r="CZ129" i="12"/>
  <c r="DH129" i="12"/>
  <c r="DI129" i="12"/>
  <c r="BP130" i="12"/>
  <c r="BQ130" i="12"/>
  <c r="BR130" i="12"/>
  <c r="BS130" i="12"/>
  <c r="BT130" i="12"/>
  <c r="BU130" i="12"/>
  <c r="BV130" i="12"/>
  <c r="BT234" i="12"/>
  <c r="BU234" i="12"/>
  <c r="BV234" i="12"/>
  <c r="BZ234" i="12"/>
  <c r="BX130" i="12"/>
  <c r="BY130" i="12"/>
  <c r="BZ130" i="12"/>
  <c r="CA130" i="12"/>
  <c r="CB130" i="12"/>
  <c r="CC130" i="12"/>
  <c r="CD130" i="12"/>
  <c r="CE130" i="12"/>
  <c r="CF130" i="12"/>
  <c r="CG130" i="12"/>
  <c r="CH130" i="12"/>
  <c r="CI130" i="12"/>
  <c r="CJ130" i="12"/>
  <c r="CK130" i="12"/>
  <c r="CL130" i="12"/>
  <c r="CM130" i="12"/>
  <c r="CN130" i="12"/>
  <c r="CO130" i="12"/>
  <c r="CP130" i="12"/>
  <c r="CQ130" i="12"/>
  <c r="CR130" i="12"/>
  <c r="CU130" i="12"/>
  <c r="DC130" i="12"/>
  <c r="CV130" i="12"/>
  <c r="DD130" i="12"/>
  <c r="CW130" i="12"/>
  <c r="DE130" i="12"/>
  <c r="CX130" i="12"/>
  <c r="DF130" i="12"/>
  <c r="CY130" i="12"/>
  <c r="DG130" i="12"/>
  <c r="CZ130" i="12"/>
  <c r="DH130" i="12"/>
  <c r="DI130" i="12"/>
  <c r="BP131" i="12"/>
  <c r="BQ131" i="12"/>
  <c r="BR131" i="12"/>
  <c r="BS131" i="12"/>
  <c r="BT131" i="12"/>
  <c r="BU131" i="12"/>
  <c r="BV131" i="12"/>
  <c r="BT235" i="12"/>
  <c r="BU235" i="12"/>
  <c r="BV235" i="12"/>
  <c r="BZ235" i="12"/>
  <c r="BX131" i="12"/>
  <c r="BY131" i="12"/>
  <c r="BZ131" i="12"/>
  <c r="CA131" i="12"/>
  <c r="CB131" i="12"/>
  <c r="CC131" i="12"/>
  <c r="CD131" i="12"/>
  <c r="CE131" i="12"/>
  <c r="CF131" i="12"/>
  <c r="CG131" i="12"/>
  <c r="CH131" i="12"/>
  <c r="CI131" i="12"/>
  <c r="CJ131" i="12"/>
  <c r="CK131" i="12"/>
  <c r="CL131" i="12"/>
  <c r="CM131" i="12"/>
  <c r="CN131" i="12"/>
  <c r="CO131" i="12"/>
  <c r="CP131" i="12"/>
  <c r="CQ131" i="12"/>
  <c r="CR131" i="12"/>
  <c r="CU131" i="12"/>
  <c r="DC131" i="12"/>
  <c r="CV131" i="12"/>
  <c r="DD131" i="12"/>
  <c r="CW131" i="12"/>
  <c r="DE131" i="12"/>
  <c r="CX131" i="12"/>
  <c r="DF131" i="12"/>
  <c r="CY131" i="12"/>
  <c r="DG131" i="12"/>
  <c r="CZ131" i="12"/>
  <c r="DH131" i="12"/>
  <c r="DI131" i="12"/>
  <c r="BP132" i="12"/>
  <c r="BQ132" i="12"/>
  <c r="BR132" i="12"/>
  <c r="BS132" i="12"/>
  <c r="BT132" i="12"/>
  <c r="BU132" i="12"/>
  <c r="BV132" i="12"/>
  <c r="BT236" i="12"/>
  <c r="BU236" i="12"/>
  <c r="BV236" i="12"/>
  <c r="BZ236" i="12"/>
  <c r="BX132" i="12"/>
  <c r="BY132" i="12"/>
  <c r="BZ132" i="12"/>
  <c r="CA132" i="12"/>
  <c r="CB132" i="12"/>
  <c r="CC132" i="12"/>
  <c r="CD132" i="12"/>
  <c r="CE132" i="12"/>
  <c r="CF132" i="12"/>
  <c r="CG132" i="12"/>
  <c r="CH132" i="12"/>
  <c r="CI132" i="12"/>
  <c r="CJ132" i="12"/>
  <c r="CK132" i="12"/>
  <c r="CL132" i="12"/>
  <c r="CM132" i="12"/>
  <c r="CN132" i="12"/>
  <c r="CO132" i="12"/>
  <c r="CP132" i="12"/>
  <c r="CQ132" i="12"/>
  <c r="CR132" i="12"/>
  <c r="CU132" i="12"/>
  <c r="DC132" i="12"/>
  <c r="CV132" i="12"/>
  <c r="DD132" i="12"/>
  <c r="CW132" i="12"/>
  <c r="DE132" i="12"/>
  <c r="CX132" i="12"/>
  <c r="DF132" i="12"/>
  <c r="CY132" i="12"/>
  <c r="DG132" i="12"/>
  <c r="CZ132" i="12"/>
  <c r="DH132" i="12"/>
  <c r="DI132" i="12"/>
  <c r="BP133" i="12"/>
  <c r="BQ133" i="12"/>
  <c r="BR133" i="12"/>
  <c r="BS133" i="12"/>
  <c r="BT133" i="12"/>
  <c r="BU133" i="12"/>
  <c r="BV133" i="12"/>
  <c r="BT237" i="12"/>
  <c r="BU237" i="12"/>
  <c r="BV237" i="12"/>
  <c r="BZ237" i="12"/>
  <c r="BX133" i="12"/>
  <c r="BY133" i="12"/>
  <c r="BZ133" i="12"/>
  <c r="CA133" i="12"/>
  <c r="CB133" i="12"/>
  <c r="CC133" i="12"/>
  <c r="CD133" i="12"/>
  <c r="CE133" i="12"/>
  <c r="CF133" i="12"/>
  <c r="CG133" i="12"/>
  <c r="CH133" i="12"/>
  <c r="CI133" i="12"/>
  <c r="CJ133" i="12"/>
  <c r="CK133" i="12"/>
  <c r="CL133" i="12"/>
  <c r="CM133" i="12"/>
  <c r="CN133" i="12"/>
  <c r="CO133" i="12"/>
  <c r="CP133" i="12"/>
  <c r="CQ133" i="12"/>
  <c r="CR133" i="12"/>
  <c r="CU133" i="12"/>
  <c r="DC133" i="12"/>
  <c r="CV133" i="12"/>
  <c r="DD133" i="12"/>
  <c r="CW133" i="12"/>
  <c r="DE133" i="12"/>
  <c r="CX133" i="12"/>
  <c r="DF133" i="12"/>
  <c r="CY133" i="12"/>
  <c r="DG133" i="12"/>
  <c r="CZ133" i="12"/>
  <c r="DH133" i="12"/>
  <c r="DI133" i="12"/>
  <c r="BP134" i="12"/>
  <c r="BQ134" i="12"/>
  <c r="BR134" i="12"/>
  <c r="BS134" i="12"/>
  <c r="BT134" i="12"/>
  <c r="BU134" i="12"/>
  <c r="BV134" i="12"/>
  <c r="BT238" i="12"/>
  <c r="BU238" i="12"/>
  <c r="BV238" i="12"/>
  <c r="BZ238" i="12"/>
  <c r="BX134" i="12"/>
  <c r="BY134" i="12"/>
  <c r="BZ134" i="12"/>
  <c r="CA134" i="12"/>
  <c r="CB134" i="12"/>
  <c r="CC134" i="12"/>
  <c r="CD134" i="12"/>
  <c r="CE134" i="12"/>
  <c r="CF134" i="12"/>
  <c r="CG134" i="12"/>
  <c r="CH134" i="12"/>
  <c r="CI134" i="12"/>
  <c r="CJ134" i="12"/>
  <c r="CK134" i="12"/>
  <c r="CL134" i="12"/>
  <c r="CM134" i="12"/>
  <c r="CN134" i="12"/>
  <c r="CO134" i="12"/>
  <c r="CP134" i="12"/>
  <c r="CQ134" i="12"/>
  <c r="CR134" i="12"/>
  <c r="CU134" i="12"/>
  <c r="DC134" i="12"/>
  <c r="CV134" i="12"/>
  <c r="DD134" i="12"/>
  <c r="CW134" i="12"/>
  <c r="DE134" i="12"/>
  <c r="CX134" i="12"/>
  <c r="DF134" i="12"/>
  <c r="CY134" i="12"/>
  <c r="DG134" i="12"/>
  <c r="CZ134" i="12"/>
  <c r="DH134" i="12"/>
  <c r="DI134" i="12"/>
  <c r="BP135" i="12"/>
  <c r="BQ135" i="12"/>
  <c r="BR135" i="12"/>
  <c r="BS135" i="12"/>
  <c r="BT135" i="12"/>
  <c r="BU135" i="12"/>
  <c r="BV135" i="12"/>
  <c r="BT239" i="12"/>
  <c r="BU239" i="12"/>
  <c r="BV239" i="12"/>
  <c r="BZ239" i="12"/>
  <c r="BX135" i="12"/>
  <c r="BY135" i="12"/>
  <c r="BZ135" i="12"/>
  <c r="CA135" i="12"/>
  <c r="CB135" i="12"/>
  <c r="CC135" i="12"/>
  <c r="CD135" i="12"/>
  <c r="CE135" i="12"/>
  <c r="CF135" i="12"/>
  <c r="CG135" i="12"/>
  <c r="CH135" i="12"/>
  <c r="CI135" i="12"/>
  <c r="CJ135" i="12"/>
  <c r="CK135" i="12"/>
  <c r="CL135" i="12"/>
  <c r="CM135" i="12"/>
  <c r="CN135" i="12"/>
  <c r="CO135" i="12"/>
  <c r="CP135" i="12"/>
  <c r="CQ135" i="12"/>
  <c r="CR135" i="12"/>
  <c r="CU135" i="12"/>
  <c r="DC135" i="12"/>
  <c r="CV135" i="12"/>
  <c r="DD135" i="12"/>
  <c r="CW135" i="12"/>
  <c r="DE135" i="12"/>
  <c r="CX135" i="12"/>
  <c r="DF135" i="12"/>
  <c r="CY135" i="12"/>
  <c r="DG135" i="12"/>
  <c r="CZ135" i="12"/>
  <c r="DH135" i="12"/>
  <c r="DI135" i="12"/>
  <c r="BP136" i="12"/>
  <c r="BQ136" i="12"/>
  <c r="BR136" i="12"/>
  <c r="BS136" i="12"/>
  <c r="BT136" i="12"/>
  <c r="BU136" i="12"/>
  <c r="BV136" i="12"/>
  <c r="BT240" i="12"/>
  <c r="BU240" i="12"/>
  <c r="BV240" i="12"/>
  <c r="BZ240" i="12"/>
  <c r="BX136" i="12"/>
  <c r="BY136" i="12"/>
  <c r="BZ136" i="12"/>
  <c r="CA136" i="12"/>
  <c r="CB136" i="12"/>
  <c r="CC136" i="12"/>
  <c r="CD136" i="12"/>
  <c r="CE136" i="12"/>
  <c r="CF136" i="12"/>
  <c r="CG136" i="12"/>
  <c r="CH136" i="12"/>
  <c r="CI136" i="12"/>
  <c r="CJ136" i="12"/>
  <c r="CK136" i="12"/>
  <c r="CL136" i="12"/>
  <c r="CM136" i="12"/>
  <c r="CN136" i="12"/>
  <c r="CO136" i="12"/>
  <c r="CP136" i="12"/>
  <c r="CQ136" i="12"/>
  <c r="CR136" i="12"/>
  <c r="CU136" i="12"/>
  <c r="DC136" i="12"/>
  <c r="CV136" i="12"/>
  <c r="DD136" i="12"/>
  <c r="CW136" i="12"/>
  <c r="DE136" i="12"/>
  <c r="CX136" i="12"/>
  <c r="DF136" i="12"/>
  <c r="CY136" i="12"/>
  <c r="DG136" i="12"/>
  <c r="CZ136" i="12"/>
  <c r="DH136" i="12"/>
  <c r="DI136" i="12"/>
  <c r="BP137" i="12"/>
  <c r="BQ137" i="12"/>
  <c r="BR137" i="12"/>
  <c r="BS137" i="12"/>
  <c r="BT137" i="12"/>
  <c r="BU137" i="12"/>
  <c r="BV137" i="12"/>
  <c r="BT241" i="12"/>
  <c r="BU241" i="12"/>
  <c r="BV241" i="12"/>
  <c r="BZ241" i="12"/>
  <c r="BX137" i="12"/>
  <c r="BY137" i="12"/>
  <c r="BZ137" i="12"/>
  <c r="CA137" i="12"/>
  <c r="CB137" i="12"/>
  <c r="CC137" i="12"/>
  <c r="CD137" i="12"/>
  <c r="CE137" i="12"/>
  <c r="CF137" i="12"/>
  <c r="CG137" i="12"/>
  <c r="CH137" i="12"/>
  <c r="CI137" i="12"/>
  <c r="CJ137" i="12"/>
  <c r="CK137" i="12"/>
  <c r="CL137" i="12"/>
  <c r="CM137" i="12"/>
  <c r="CN137" i="12"/>
  <c r="CO137" i="12"/>
  <c r="CP137" i="12"/>
  <c r="CQ137" i="12"/>
  <c r="CR137" i="12"/>
  <c r="CU137" i="12"/>
  <c r="DC137" i="12"/>
  <c r="CV137" i="12"/>
  <c r="DD137" i="12"/>
  <c r="CW137" i="12"/>
  <c r="DE137" i="12"/>
  <c r="CX137" i="12"/>
  <c r="DF137" i="12"/>
  <c r="CY137" i="12"/>
  <c r="DG137" i="12"/>
  <c r="CZ137" i="12"/>
  <c r="DH137" i="12"/>
  <c r="DI137" i="12"/>
  <c r="BP138" i="12"/>
  <c r="BQ138" i="12"/>
  <c r="BR138" i="12"/>
  <c r="BS138" i="12"/>
  <c r="BT138" i="12"/>
  <c r="BU138" i="12"/>
  <c r="BV138" i="12"/>
  <c r="BT242" i="12"/>
  <c r="BU242" i="12"/>
  <c r="BV242" i="12"/>
  <c r="BZ242" i="12"/>
  <c r="BX138" i="12"/>
  <c r="BY138" i="12"/>
  <c r="BZ138" i="12"/>
  <c r="CA138" i="12"/>
  <c r="CB138" i="12"/>
  <c r="CC138" i="12"/>
  <c r="CD138" i="12"/>
  <c r="CE138" i="12"/>
  <c r="CF138" i="12"/>
  <c r="CG138" i="12"/>
  <c r="CH138" i="12"/>
  <c r="CI138" i="12"/>
  <c r="CJ138" i="12"/>
  <c r="CK138" i="12"/>
  <c r="CL138" i="12"/>
  <c r="CM138" i="12"/>
  <c r="CN138" i="12"/>
  <c r="CO138" i="12"/>
  <c r="CP138" i="12"/>
  <c r="CQ138" i="12"/>
  <c r="CR138" i="12"/>
  <c r="CU138" i="12"/>
  <c r="DC138" i="12"/>
  <c r="CV138" i="12"/>
  <c r="DD138" i="12"/>
  <c r="CW138" i="12"/>
  <c r="DE138" i="12"/>
  <c r="CX138" i="12"/>
  <c r="DF138" i="12"/>
  <c r="CY138" i="12"/>
  <c r="DG138" i="12"/>
  <c r="CZ138" i="12"/>
  <c r="DH138" i="12"/>
  <c r="DI138" i="12"/>
  <c r="BP139" i="12"/>
  <c r="BQ139" i="12"/>
  <c r="BR139" i="12"/>
  <c r="BS139" i="12"/>
  <c r="BT139" i="12"/>
  <c r="BU139" i="12"/>
  <c r="BV139" i="12"/>
  <c r="BT243" i="12"/>
  <c r="BU243" i="12"/>
  <c r="BV243" i="12"/>
  <c r="BZ243" i="12"/>
  <c r="BX139" i="12"/>
  <c r="BY139" i="12"/>
  <c r="BZ139" i="12"/>
  <c r="CA139" i="12"/>
  <c r="CB139" i="12"/>
  <c r="CC139" i="12"/>
  <c r="CD139" i="12"/>
  <c r="CE139" i="12"/>
  <c r="CF139" i="12"/>
  <c r="CG139" i="12"/>
  <c r="CH139" i="12"/>
  <c r="CI139" i="12"/>
  <c r="CJ139" i="12"/>
  <c r="CK139" i="12"/>
  <c r="CL139" i="12"/>
  <c r="CM139" i="12"/>
  <c r="CN139" i="12"/>
  <c r="CO139" i="12"/>
  <c r="CP139" i="12"/>
  <c r="CQ139" i="12"/>
  <c r="CR139" i="12"/>
  <c r="CU139" i="12"/>
  <c r="DC139" i="12"/>
  <c r="CV139" i="12"/>
  <c r="DD139" i="12"/>
  <c r="CW139" i="12"/>
  <c r="DE139" i="12"/>
  <c r="CX139" i="12"/>
  <c r="DF139" i="12"/>
  <c r="CY139" i="12"/>
  <c r="DG139" i="12"/>
  <c r="CZ139" i="12"/>
  <c r="DH139" i="12"/>
  <c r="DI139" i="12"/>
  <c r="BP140" i="12"/>
  <c r="BQ140" i="12"/>
  <c r="BR140" i="12"/>
  <c r="BS140" i="12"/>
  <c r="BT140" i="12"/>
  <c r="BU140" i="12"/>
  <c r="BV140" i="12"/>
  <c r="BT244" i="12"/>
  <c r="BU244" i="12"/>
  <c r="BV244" i="12"/>
  <c r="BZ244" i="12"/>
  <c r="BX140" i="12"/>
  <c r="BY140" i="12"/>
  <c r="BZ140" i="12"/>
  <c r="CA140" i="12"/>
  <c r="CB140" i="12"/>
  <c r="CC140" i="12"/>
  <c r="CD140" i="12"/>
  <c r="CE140" i="12"/>
  <c r="CF140" i="12"/>
  <c r="CG140" i="12"/>
  <c r="CH140" i="12"/>
  <c r="CI140" i="12"/>
  <c r="CJ140" i="12"/>
  <c r="CK140" i="12"/>
  <c r="CL140" i="12"/>
  <c r="CM140" i="12"/>
  <c r="CN140" i="12"/>
  <c r="CO140" i="12"/>
  <c r="CP140" i="12"/>
  <c r="CQ140" i="12"/>
  <c r="CR140" i="12"/>
  <c r="CU140" i="12"/>
  <c r="DC140" i="12"/>
  <c r="CV140" i="12"/>
  <c r="DD140" i="12"/>
  <c r="CW140" i="12"/>
  <c r="DE140" i="12"/>
  <c r="CX140" i="12"/>
  <c r="DF140" i="12"/>
  <c r="CY140" i="12"/>
  <c r="DG140" i="12"/>
  <c r="CZ140" i="12"/>
  <c r="DH140" i="12"/>
  <c r="DI140" i="12"/>
  <c r="BP141" i="12"/>
  <c r="BQ141" i="12"/>
  <c r="BR141" i="12"/>
  <c r="BS141" i="12"/>
  <c r="BT141" i="12"/>
  <c r="BU141" i="12"/>
  <c r="BV141" i="12"/>
  <c r="BT245" i="12"/>
  <c r="BU245" i="12"/>
  <c r="BV245" i="12"/>
  <c r="BZ245" i="12"/>
  <c r="BX141" i="12"/>
  <c r="BY141" i="12"/>
  <c r="BZ141" i="12"/>
  <c r="CA141" i="12"/>
  <c r="CB141" i="12"/>
  <c r="CC141" i="12"/>
  <c r="CD141" i="12"/>
  <c r="CE141" i="12"/>
  <c r="CF141" i="12"/>
  <c r="CG141" i="12"/>
  <c r="CH141" i="12"/>
  <c r="CI141" i="12"/>
  <c r="CJ141" i="12"/>
  <c r="CK141" i="12"/>
  <c r="CL141" i="12"/>
  <c r="CM141" i="12"/>
  <c r="CN141" i="12"/>
  <c r="CO141" i="12"/>
  <c r="CP141" i="12"/>
  <c r="CQ141" i="12"/>
  <c r="CR141" i="12"/>
  <c r="CU141" i="12"/>
  <c r="DC141" i="12"/>
  <c r="CV141" i="12"/>
  <c r="DD141" i="12"/>
  <c r="CW141" i="12"/>
  <c r="DE141" i="12"/>
  <c r="CX141" i="12"/>
  <c r="DF141" i="12"/>
  <c r="CY141" i="12"/>
  <c r="DG141" i="12"/>
  <c r="CZ141" i="12"/>
  <c r="DH141" i="12"/>
  <c r="DI141" i="12"/>
  <c r="BP142" i="12"/>
  <c r="BQ142" i="12"/>
  <c r="BR142" i="12"/>
  <c r="BS142" i="12"/>
  <c r="BT142" i="12"/>
  <c r="BU142" i="12"/>
  <c r="BV142" i="12"/>
  <c r="BT246" i="12"/>
  <c r="BU246" i="12"/>
  <c r="BV246" i="12"/>
  <c r="BZ246" i="12"/>
  <c r="BX142" i="12"/>
  <c r="BY142" i="12"/>
  <c r="BZ142" i="12"/>
  <c r="CA142" i="12"/>
  <c r="CB142" i="12"/>
  <c r="CC142" i="12"/>
  <c r="CD142" i="12"/>
  <c r="CE142" i="12"/>
  <c r="CF142" i="12"/>
  <c r="CG142" i="12"/>
  <c r="CH142" i="12"/>
  <c r="CI142" i="12"/>
  <c r="CJ142" i="12"/>
  <c r="CK142" i="12"/>
  <c r="CL142" i="12"/>
  <c r="CM142" i="12"/>
  <c r="CN142" i="12"/>
  <c r="CO142" i="12"/>
  <c r="CP142" i="12"/>
  <c r="CQ142" i="12"/>
  <c r="CR142" i="12"/>
  <c r="CU142" i="12"/>
  <c r="DC142" i="12"/>
  <c r="CV142" i="12"/>
  <c r="DD142" i="12"/>
  <c r="CW142" i="12"/>
  <c r="DE142" i="12"/>
  <c r="CX142" i="12"/>
  <c r="DF142" i="12"/>
  <c r="CY142" i="12"/>
  <c r="DG142" i="12"/>
  <c r="CZ142" i="12"/>
  <c r="DH142" i="12"/>
  <c r="DI142" i="12"/>
  <c r="BP143" i="12"/>
  <c r="BQ143" i="12"/>
  <c r="BR143" i="12"/>
  <c r="BS143" i="12"/>
  <c r="BT143" i="12"/>
  <c r="BU143" i="12"/>
  <c r="BV143" i="12"/>
  <c r="BT247" i="12"/>
  <c r="BU247" i="12"/>
  <c r="BV247" i="12"/>
  <c r="BZ247" i="12"/>
  <c r="BX143" i="12"/>
  <c r="BY143" i="12"/>
  <c r="BZ143" i="12"/>
  <c r="CA143" i="12"/>
  <c r="CB143" i="12"/>
  <c r="CC143" i="12"/>
  <c r="CD143" i="12"/>
  <c r="CE143" i="12"/>
  <c r="CF143" i="12"/>
  <c r="CG143" i="12"/>
  <c r="CH143" i="12"/>
  <c r="CI143" i="12"/>
  <c r="CJ143" i="12"/>
  <c r="CK143" i="12"/>
  <c r="CL143" i="12"/>
  <c r="CM143" i="12"/>
  <c r="CN143" i="12"/>
  <c r="CO143" i="12"/>
  <c r="CP143" i="12"/>
  <c r="CQ143" i="12"/>
  <c r="CR143" i="12"/>
  <c r="CU143" i="12"/>
  <c r="DC143" i="12"/>
  <c r="CV143" i="12"/>
  <c r="DD143" i="12"/>
  <c r="CW143" i="12"/>
  <c r="DE143" i="12"/>
  <c r="CX143" i="12"/>
  <c r="DF143" i="12"/>
  <c r="CY143" i="12"/>
  <c r="DG143" i="12"/>
  <c r="CZ143" i="12"/>
  <c r="DH143" i="12"/>
  <c r="DI143" i="12"/>
  <c r="BP144" i="12"/>
  <c r="BQ144" i="12"/>
  <c r="BR144" i="12"/>
  <c r="BS144" i="12"/>
  <c r="BT144" i="12"/>
  <c r="BU144" i="12"/>
  <c r="BV144" i="12"/>
  <c r="BT248" i="12"/>
  <c r="BU248" i="12"/>
  <c r="BV248" i="12"/>
  <c r="BZ248" i="12"/>
  <c r="BX144" i="12"/>
  <c r="BY144" i="12"/>
  <c r="BZ144" i="12"/>
  <c r="CA144" i="12"/>
  <c r="CB144" i="12"/>
  <c r="CC144" i="12"/>
  <c r="CD144" i="12"/>
  <c r="CE144" i="12"/>
  <c r="CF144" i="12"/>
  <c r="CG144" i="12"/>
  <c r="CH144" i="12"/>
  <c r="CI144" i="12"/>
  <c r="CJ144" i="12"/>
  <c r="CK144" i="12"/>
  <c r="CL144" i="12"/>
  <c r="CM144" i="12"/>
  <c r="CN144" i="12"/>
  <c r="CO144" i="12"/>
  <c r="CP144" i="12"/>
  <c r="CQ144" i="12"/>
  <c r="CR144" i="12"/>
  <c r="CU144" i="12"/>
  <c r="DC144" i="12"/>
  <c r="CV144" i="12"/>
  <c r="DD144" i="12"/>
  <c r="CW144" i="12"/>
  <c r="DE144" i="12"/>
  <c r="CX144" i="12"/>
  <c r="DF144" i="12"/>
  <c r="CY144" i="12"/>
  <c r="DG144" i="12"/>
  <c r="CZ144" i="12"/>
  <c r="DH144" i="12"/>
  <c r="DI144" i="12"/>
  <c r="BP145" i="12"/>
  <c r="BQ145" i="12"/>
  <c r="BR145" i="12"/>
  <c r="BS145" i="12"/>
  <c r="BT145" i="12"/>
  <c r="BU145" i="12"/>
  <c r="BV145" i="12"/>
  <c r="BT249" i="12"/>
  <c r="BU249" i="12"/>
  <c r="BV249" i="12"/>
  <c r="BZ249" i="12"/>
  <c r="BX145" i="12"/>
  <c r="BY145" i="12"/>
  <c r="BZ145" i="12"/>
  <c r="CA145" i="12"/>
  <c r="CB145" i="12"/>
  <c r="CC145" i="12"/>
  <c r="CD145" i="12"/>
  <c r="CE145" i="12"/>
  <c r="CF145" i="12"/>
  <c r="CG145" i="12"/>
  <c r="CH145" i="12"/>
  <c r="CI145" i="12"/>
  <c r="CJ145" i="12"/>
  <c r="CK145" i="12"/>
  <c r="CL145" i="12"/>
  <c r="CM145" i="12"/>
  <c r="CN145" i="12"/>
  <c r="CO145" i="12"/>
  <c r="CP145" i="12"/>
  <c r="CQ145" i="12"/>
  <c r="CR145" i="12"/>
  <c r="CU145" i="12"/>
  <c r="DC145" i="12"/>
  <c r="CV145" i="12"/>
  <c r="DD145" i="12"/>
  <c r="CW145" i="12"/>
  <c r="DE145" i="12"/>
  <c r="CX145" i="12"/>
  <c r="DF145" i="12"/>
  <c r="CY145" i="12"/>
  <c r="DG145" i="12"/>
  <c r="CZ145" i="12"/>
  <c r="DH145" i="12"/>
  <c r="DI145" i="12"/>
  <c r="BP146" i="12"/>
  <c r="BQ146" i="12"/>
  <c r="BR146" i="12"/>
  <c r="BS146" i="12"/>
  <c r="BT146" i="12"/>
  <c r="BU146" i="12"/>
  <c r="BV146" i="12"/>
  <c r="BT250" i="12"/>
  <c r="BU250" i="12"/>
  <c r="BV250" i="12"/>
  <c r="BZ250" i="12"/>
  <c r="BX146" i="12"/>
  <c r="BY146" i="12"/>
  <c r="BZ146" i="12"/>
  <c r="CA146" i="12"/>
  <c r="CB146" i="12"/>
  <c r="CC146" i="12"/>
  <c r="CD146" i="12"/>
  <c r="CE146" i="12"/>
  <c r="CF146" i="12"/>
  <c r="CG146" i="12"/>
  <c r="CH146" i="12"/>
  <c r="CI146" i="12"/>
  <c r="CJ146" i="12"/>
  <c r="CK146" i="12"/>
  <c r="CL146" i="12"/>
  <c r="CM146" i="12"/>
  <c r="CN146" i="12"/>
  <c r="CO146" i="12"/>
  <c r="CP146" i="12"/>
  <c r="CQ146" i="12"/>
  <c r="CR146" i="12"/>
  <c r="CU146" i="12"/>
  <c r="DC146" i="12"/>
  <c r="CV146" i="12"/>
  <c r="DD146" i="12"/>
  <c r="CW146" i="12"/>
  <c r="DE146" i="12"/>
  <c r="CX146" i="12"/>
  <c r="DF146" i="12"/>
  <c r="CY146" i="12"/>
  <c r="DG146" i="12"/>
  <c r="CZ146" i="12"/>
  <c r="DH146" i="12"/>
  <c r="DI146" i="12"/>
  <c r="BP147" i="12"/>
  <c r="BQ147" i="12"/>
  <c r="BR147" i="12"/>
  <c r="BS147" i="12"/>
  <c r="BT147" i="12"/>
  <c r="BU147" i="12"/>
  <c r="BV147" i="12"/>
  <c r="BT251" i="12"/>
  <c r="BU251" i="12"/>
  <c r="BV251" i="12"/>
  <c r="BZ251" i="12"/>
  <c r="BX147" i="12"/>
  <c r="BY147" i="12"/>
  <c r="BZ147" i="12"/>
  <c r="CA147" i="12"/>
  <c r="CB147" i="12"/>
  <c r="CC147" i="12"/>
  <c r="CD147" i="12"/>
  <c r="CE147" i="12"/>
  <c r="CF147" i="12"/>
  <c r="CG147" i="12"/>
  <c r="CH147" i="12"/>
  <c r="CI147" i="12"/>
  <c r="CJ147" i="12"/>
  <c r="CK147" i="12"/>
  <c r="CL147" i="12"/>
  <c r="CM147" i="12"/>
  <c r="CN147" i="12"/>
  <c r="CO147" i="12"/>
  <c r="CP147" i="12"/>
  <c r="CQ147" i="12"/>
  <c r="CR147" i="12"/>
  <c r="CU147" i="12"/>
  <c r="DC147" i="12"/>
  <c r="CV147" i="12"/>
  <c r="DD147" i="12"/>
  <c r="CW147" i="12"/>
  <c r="DE147" i="12"/>
  <c r="CX147" i="12"/>
  <c r="DF147" i="12"/>
  <c r="CY147" i="12"/>
  <c r="DG147" i="12"/>
  <c r="CZ147" i="12"/>
  <c r="DH147" i="12"/>
  <c r="DI147" i="12"/>
  <c r="BP148" i="12"/>
  <c r="BQ148" i="12"/>
  <c r="BR148" i="12"/>
  <c r="BS148" i="12"/>
  <c r="BT148" i="12"/>
  <c r="BU148" i="12"/>
  <c r="BV148" i="12"/>
  <c r="BT252" i="12"/>
  <c r="BU252" i="12"/>
  <c r="BV252" i="12"/>
  <c r="BZ252" i="12"/>
  <c r="BX148" i="12"/>
  <c r="BY148" i="12"/>
  <c r="BZ148" i="12"/>
  <c r="CA148" i="12"/>
  <c r="CB148" i="12"/>
  <c r="CC148" i="12"/>
  <c r="CD148" i="12"/>
  <c r="CE148" i="12"/>
  <c r="CF148" i="12"/>
  <c r="CG148" i="12"/>
  <c r="CH148" i="12"/>
  <c r="CI148" i="12"/>
  <c r="CJ148" i="12"/>
  <c r="CK148" i="12"/>
  <c r="CL148" i="12"/>
  <c r="CM148" i="12"/>
  <c r="CN148" i="12"/>
  <c r="CO148" i="12"/>
  <c r="CP148" i="12"/>
  <c r="CQ148" i="12"/>
  <c r="CR148" i="12"/>
  <c r="CU148" i="12"/>
  <c r="DC148" i="12"/>
  <c r="CV148" i="12"/>
  <c r="DD148" i="12"/>
  <c r="CW148" i="12"/>
  <c r="DE148" i="12"/>
  <c r="CX148" i="12"/>
  <c r="DF148" i="12"/>
  <c r="CY148" i="12"/>
  <c r="DG148" i="12"/>
  <c r="CZ148" i="12"/>
  <c r="DH148" i="12"/>
  <c r="DI148" i="12"/>
  <c r="BP149" i="12"/>
  <c r="BQ149" i="12"/>
  <c r="BR149" i="12"/>
  <c r="BS149" i="12"/>
  <c r="BT149" i="12"/>
  <c r="BU149" i="12"/>
  <c r="BV149" i="12"/>
  <c r="BT253" i="12"/>
  <c r="BU253" i="12"/>
  <c r="BV253" i="12"/>
  <c r="BZ253" i="12"/>
  <c r="BX149" i="12"/>
  <c r="BY149" i="12"/>
  <c r="BZ149" i="12"/>
  <c r="CA149" i="12"/>
  <c r="CB149" i="12"/>
  <c r="CC149" i="12"/>
  <c r="CD149" i="12"/>
  <c r="CE149" i="12"/>
  <c r="CF149" i="12"/>
  <c r="CG149" i="12"/>
  <c r="CH149" i="12"/>
  <c r="CI149" i="12"/>
  <c r="CJ149" i="12"/>
  <c r="CK149" i="12"/>
  <c r="CL149" i="12"/>
  <c r="CM149" i="12"/>
  <c r="CN149" i="12"/>
  <c r="CO149" i="12"/>
  <c r="CP149" i="12"/>
  <c r="CQ149" i="12"/>
  <c r="CR149" i="12"/>
  <c r="CU149" i="12"/>
  <c r="DC149" i="12"/>
  <c r="CV149" i="12"/>
  <c r="DD149" i="12"/>
  <c r="CW149" i="12"/>
  <c r="DE149" i="12"/>
  <c r="CX149" i="12"/>
  <c r="DF149" i="12"/>
  <c r="CY149" i="12"/>
  <c r="DG149" i="12"/>
  <c r="CZ149" i="12"/>
  <c r="DH149" i="12"/>
  <c r="DI149" i="12"/>
  <c r="BP150" i="12"/>
  <c r="BQ150" i="12"/>
  <c r="BR150" i="12"/>
  <c r="BS150" i="12"/>
  <c r="BT150" i="12"/>
  <c r="BU150" i="12"/>
  <c r="BV150" i="12"/>
  <c r="BT254" i="12"/>
  <c r="BU254" i="12"/>
  <c r="BV254" i="12"/>
  <c r="BZ254" i="12"/>
  <c r="BX150" i="12"/>
  <c r="BY150" i="12"/>
  <c r="BZ150" i="12"/>
  <c r="CA150" i="12"/>
  <c r="CB150" i="12"/>
  <c r="CC150" i="12"/>
  <c r="CD150" i="12"/>
  <c r="CE150" i="12"/>
  <c r="CF150" i="12"/>
  <c r="CG150" i="12"/>
  <c r="CH150" i="12"/>
  <c r="CI150" i="12"/>
  <c r="CJ150" i="12"/>
  <c r="CK150" i="12"/>
  <c r="CL150" i="12"/>
  <c r="CM150" i="12"/>
  <c r="CN150" i="12"/>
  <c r="CO150" i="12"/>
  <c r="CP150" i="12"/>
  <c r="CQ150" i="12"/>
  <c r="CR150" i="12"/>
  <c r="CU150" i="12"/>
  <c r="DC150" i="12"/>
  <c r="CV150" i="12"/>
  <c r="DD150" i="12"/>
  <c r="CW150" i="12"/>
  <c r="DE150" i="12"/>
  <c r="CX150" i="12"/>
  <c r="DF150" i="12"/>
  <c r="CY150" i="12"/>
  <c r="DG150" i="12"/>
  <c r="CZ150" i="12"/>
  <c r="DH150" i="12"/>
  <c r="DI150" i="12"/>
  <c r="BP151" i="12"/>
  <c r="BQ151" i="12"/>
  <c r="BR151" i="12"/>
  <c r="BS151" i="12"/>
  <c r="BT151" i="12"/>
  <c r="BU151" i="12"/>
  <c r="BV151" i="12"/>
  <c r="BT255" i="12"/>
  <c r="BU255" i="12"/>
  <c r="BV255" i="12"/>
  <c r="BZ255" i="12"/>
  <c r="BX151" i="12"/>
  <c r="BY151" i="12"/>
  <c r="BZ151" i="12"/>
  <c r="CA151" i="12"/>
  <c r="CB151" i="12"/>
  <c r="CC151" i="12"/>
  <c r="CD151" i="12"/>
  <c r="CE151" i="12"/>
  <c r="CF151" i="12"/>
  <c r="CG151" i="12"/>
  <c r="CH151" i="12"/>
  <c r="CI151" i="12"/>
  <c r="CJ151" i="12"/>
  <c r="CK151" i="12"/>
  <c r="CL151" i="12"/>
  <c r="CM151" i="12"/>
  <c r="CN151" i="12"/>
  <c r="CO151" i="12"/>
  <c r="CP151" i="12"/>
  <c r="CQ151" i="12"/>
  <c r="CR151" i="12"/>
  <c r="CU151" i="12"/>
  <c r="DC151" i="12"/>
  <c r="CV151" i="12"/>
  <c r="DD151" i="12"/>
  <c r="CW151" i="12"/>
  <c r="DE151" i="12"/>
  <c r="CX151" i="12"/>
  <c r="DF151" i="12"/>
  <c r="CY151" i="12"/>
  <c r="DG151" i="12"/>
  <c r="CZ151" i="12"/>
  <c r="DH151" i="12"/>
  <c r="DI151" i="12"/>
  <c r="BP152" i="12"/>
  <c r="BQ152" i="12"/>
  <c r="BR152" i="12"/>
  <c r="BS152" i="12"/>
  <c r="BT152" i="12"/>
  <c r="BU152" i="12"/>
  <c r="BV152" i="12"/>
  <c r="BT256" i="12"/>
  <c r="BU256" i="12"/>
  <c r="BV256" i="12"/>
  <c r="BZ256" i="12"/>
  <c r="BX152" i="12"/>
  <c r="BY152" i="12"/>
  <c r="BZ152" i="12"/>
  <c r="CA152" i="12"/>
  <c r="CB152" i="12"/>
  <c r="CC152" i="12"/>
  <c r="CD152" i="12"/>
  <c r="CE152" i="12"/>
  <c r="CF152" i="12"/>
  <c r="CG152" i="12"/>
  <c r="CH152" i="12"/>
  <c r="CI152" i="12"/>
  <c r="CJ152" i="12"/>
  <c r="CK152" i="12"/>
  <c r="CL152" i="12"/>
  <c r="CM152" i="12"/>
  <c r="CN152" i="12"/>
  <c r="CO152" i="12"/>
  <c r="CP152" i="12"/>
  <c r="CQ152" i="12"/>
  <c r="CR152" i="12"/>
  <c r="CU152" i="12"/>
  <c r="DC152" i="12"/>
  <c r="CV152" i="12"/>
  <c r="DD152" i="12"/>
  <c r="CW152" i="12"/>
  <c r="DE152" i="12"/>
  <c r="CX152" i="12"/>
  <c r="DF152" i="12"/>
  <c r="CY152" i="12"/>
  <c r="DG152" i="12"/>
  <c r="CZ152" i="12"/>
  <c r="DH152" i="12"/>
  <c r="DI152" i="12"/>
  <c r="BP153" i="12"/>
  <c r="BQ153" i="12"/>
  <c r="BR153" i="12"/>
  <c r="BS153" i="12"/>
  <c r="BT153" i="12"/>
  <c r="BU153" i="12"/>
  <c r="BV153" i="12"/>
  <c r="BT257" i="12"/>
  <c r="BU257" i="12"/>
  <c r="BV257" i="12"/>
  <c r="BZ257" i="12"/>
  <c r="BX153" i="12"/>
  <c r="BY153" i="12"/>
  <c r="BZ153" i="12"/>
  <c r="CA153" i="12"/>
  <c r="CB153" i="12"/>
  <c r="CC153" i="12"/>
  <c r="CD153" i="12"/>
  <c r="CE153" i="12"/>
  <c r="CF153" i="12"/>
  <c r="CG153" i="12"/>
  <c r="CH153" i="12"/>
  <c r="CI153" i="12"/>
  <c r="CJ153" i="12"/>
  <c r="CK153" i="12"/>
  <c r="CL153" i="12"/>
  <c r="CM153" i="12"/>
  <c r="CN153" i="12"/>
  <c r="CO153" i="12"/>
  <c r="CP153" i="12"/>
  <c r="CQ153" i="12"/>
  <c r="CR153" i="12"/>
  <c r="CU153" i="12"/>
  <c r="DC153" i="12"/>
  <c r="CV153" i="12"/>
  <c r="DD153" i="12"/>
  <c r="CW153" i="12"/>
  <c r="DE153" i="12"/>
  <c r="CX153" i="12"/>
  <c r="DF153" i="12"/>
  <c r="CY153" i="12"/>
  <c r="DG153" i="12"/>
  <c r="CZ153" i="12"/>
  <c r="DH153" i="12"/>
  <c r="DI153" i="12"/>
  <c r="BP154" i="12"/>
  <c r="BQ154" i="12"/>
  <c r="BR154" i="12"/>
  <c r="BS154" i="12"/>
  <c r="BT154" i="12"/>
  <c r="BU154" i="12"/>
  <c r="BV154" i="12"/>
  <c r="BT258" i="12"/>
  <c r="BU258" i="12"/>
  <c r="BV258" i="12"/>
  <c r="BZ258" i="12"/>
  <c r="BX154" i="12"/>
  <c r="BY154" i="12"/>
  <c r="BZ154" i="12"/>
  <c r="CA154" i="12"/>
  <c r="CB154" i="12"/>
  <c r="CC154" i="12"/>
  <c r="CD154" i="12"/>
  <c r="CE154" i="12"/>
  <c r="CF154" i="12"/>
  <c r="CG154" i="12"/>
  <c r="CH154" i="12"/>
  <c r="CI154" i="12"/>
  <c r="CJ154" i="12"/>
  <c r="CK154" i="12"/>
  <c r="CL154" i="12"/>
  <c r="CM154" i="12"/>
  <c r="CN154" i="12"/>
  <c r="CO154" i="12"/>
  <c r="CP154" i="12"/>
  <c r="CQ154" i="12"/>
  <c r="CR154" i="12"/>
  <c r="CU154" i="12"/>
  <c r="DC154" i="12"/>
  <c r="CV154" i="12"/>
  <c r="DD154" i="12"/>
  <c r="CW154" i="12"/>
  <c r="DE154" i="12"/>
  <c r="CX154" i="12"/>
  <c r="DF154" i="12"/>
  <c r="CY154" i="12"/>
  <c r="DG154" i="12"/>
  <c r="CZ154" i="12"/>
  <c r="DH154" i="12"/>
  <c r="DI154" i="12"/>
  <c r="BP155" i="12"/>
  <c r="BQ155" i="12"/>
  <c r="BR155" i="12"/>
  <c r="BS155" i="12"/>
  <c r="BT155" i="12"/>
  <c r="BU155" i="12"/>
  <c r="BV155" i="12"/>
  <c r="BT259" i="12"/>
  <c r="BU259" i="12"/>
  <c r="BV259" i="12"/>
  <c r="BZ259" i="12"/>
  <c r="BX155" i="12"/>
  <c r="BY155" i="12"/>
  <c r="BZ155" i="12"/>
  <c r="CA155" i="12"/>
  <c r="CB155" i="12"/>
  <c r="CC155" i="12"/>
  <c r="CD155" i="12"/>
  <c r="CE155" i="12"/>
  <c r="CF155" i="12"/>
  <c r="CG155" i="12"/>
  <c r="CH155" i="12"/>
  <c r="CI155" i="12"/>
  <c r="CJ155" i="12"/>
  <c r="CK155" i="12"/>
  <c r="CL155" i="12"/>
  <c r="CM155" i="12"/>
  <c r="CN155" i="12"/>
  <c r="CO155" i="12"/>
  <c r="CP155" i="12"/>
  <c r="CQ155" i="12"/>
  <c r="CR155" i="12"/>
  <c r="CU155" i="12"/>
  <c r="DC155" i="12"/>
  <c r="CV155" i="12"/>
  <c r="DD155" i="12"/>
  <c r="CW155" i="12"/>
  <c r="DE155" i="12"/>
  <c r="CX155" i="12"/>
  <c r="DF155" i="12"/>
  <c r="CY155" i="12"/>
  <c r="DG155" i="12"/>
  <c r="CZ155" i="12"/>
  <c r="DH155" i="12"/>
  <c r="DI155" i="12"/>
  <c r="BP156" i="12"/>
  <c r="BQ156" i="12"/>
  <c r="BR156" i="12"/>
  <c r="BS156" i="12"/>
  <c r="BT156" i="12"/>
  <c r="BU156" i="12"/>
  <c r="BV156" i="12"/>
  <c r="BT260" i="12"/>
  <c r="BU260" i="12"/>
  <c r="BV260" i="12"/>
  <c r="BZ260" i="12"/>
  <c r="BX156" i="12"/>
  <c r="BY156" i="12"/>
  <c r="BZ156" i="12"/>
  <c r="CA156" i="12"/>
  <c r="CB156" i="12"/>
  <c r="CC156" i="12"/>
  <c r="CD156" i="12"/>
  <c r="CE156" i="12"/>
  <c r="CF156" i="12"/>
  <c r="CG156" i="12"/>
  <c r="CH156" i="12"/>
  <c r="CI156" i="12"/>
  <c r="CJ156" i="12"/>
  <c r="CK156" i="12"/>
  <c r="CL156" i="12"/>
  <c r="CM156" i="12"/>
  <c r="CN156" i="12"/>
  <c r="CO156" i="12"/>
  <c r="CP156" i="12"/>
  <c r="CQ156" i="12"/>
  <c r="CR156" i="12"/>
  <c r="CU156" i="12"/>
  <c r="DC156" i="12"/>
  <c r="CV156" i="12"/>
  <c r="DD156" i="12"/>
  <c r="CW156" i="12"/>
  <c r="DE156" i="12"/>
  <c r="CX156" i="12"/>
  <c r="DF156" i="12"/>
  <c r="CY156" i="12"/>
  <c r="DG156" i="12"/>
  <c r="CZ156" i="12"/>
  <c r="DH156" i="12"/>
  <c r="DI156" i="12"/>
  <c r="BP157" i="12"/>
  <c r="BQ157" i="12"/>
  <c r="BR157" i="12"/>
  <c r="BS157" i="12"/>
  <c r="BT157" i="12"/>
  <c r="BU157" i="12"/>
  <c r="BV157" i="12"/>
  <c r="BT261" i="12"/>
  <c r="BU261" i="12"/>
  <c r="BV261" i="12"/>
  <c r="BZ261" i="12"/>
  <c r="BX157" i="12"/>
  <c r="BY157" i="12"/>
  <c r="BZ157" i="12"/>
  <c r="CA157" i="12"/>
  <c r="CB157" i="12"/>
  <c r="CC157" i="12"/>
  <c r="CD157" i="12"/>
  <c r="CE157" i="12"/>
  <c r="CF157" i="12"/>
  <c r="CG157" i="12"/>
  <c r="CH157" i="12"/>
  <c r="CI157" i="12"/>
  <c r="CJ157" i="12"/>
  <c r="CK157" i="12"/>
  <c r="CL157" i="12"/>
  <c r="CM157" i="12"/>
  <c r="CN157" i="12"/>
  <c r="CO157" i="12"/>
  <c r="CP157" i="12"/>
  <c r="CQ157" i="12"/>
  <c r="CR157" i="12"/>
  <c r="CU157" i="12"/>
  <c r="DC157" i="12"/>
  <c r="CV157" i="12"/>
  <c r="DD157" i="12"/>
  <c r="CW157" i="12"/>
  <c r="DE157" i="12"/>
  <c r="CX157" i="12"/>
  <c r="DF157" i="12"/>
  <c r="CY157" i="12"/>
  <c r="DG157" i="12"/>
  <c r="CZ157" i="12"/>
  <c r="DH157" i="12"/>
  <c r="DI157" i="12"/>
  <c r="BP158" i="12"/>
  <c r="BQ158" i="12"/>
  <c r="BR158" i="12"/>
  <c r="BS158" i="12"/>
  <c r="BT158" i="12"/>
  <c r="BU158" i="12"/>
  <c r="BV158" i="12"/>
  <c r="BT262" i="12"/>
  <c r="BU262" i="12"/>
  <c r="BV262" i="12"/>
  <c r="BZ262" i="12"/>
  <c r="BX158" i="12"/>
  <c r="BY158" i="12"/>
  <c r="BZ158" i="12"/>
  <c r="CA158" i="12"/>
  <c r="CB158" i="12"/>
  <c r="CC158" i="12"/>
  <c r="CD158" i="12"/>
  <c r="CE158" i="12"/>
  <c r="CF158" i="12"/>
  <c r="CG158" i="12"/>
  <c r="CH158" i="12"/>
  <c r="CI158" i="12"/>
  <c r="CJ158" i="12"/>
  <c r="CK158" i="12"/>
  <c r="CL158" i="12"/>
  <c r="CM158" i="12"/>
  <c r="CN158" i="12"/>
  <c r="CO158" i="12"/>
  <c r="CP158" i="12"/>
  <c r="CQ158" i="12"/>
  <c r="CR158" i="12"/>
  <c r="CU158" i="12"/>
  <c r="DC158" i="12"/>
  <c r="CV158" i="12"/>
  <c r="DD158" i="12"/>
  <c r="CW158" i="12"/>
  <c r="DE158" i="12"/>
  <c r="CX158" i="12"/>
  <c r="DF158" i="12"/>
  <c r="CY158" i="12"/>
  <c r="DG158" i="12"/>
  <c r="CZ158" i="12"/>
  <c r="DH158" i="12"/>
  <c r="DI158" i="12"/>
  <c r="BP159" i="12"/>
  <c r="BQ159" i="12"/>
  <c r="BR159" i="12"/>
  <c r="BS159" i="12"/>
  <c r="BT159" i="12"/>
  <c r="BU159" i="12"/>
  <c r="BV159" i="12"/>
  <c r="BT263" i="12"/>
  <c r="BU263" i="12"/>
  <c r="BV263" i="12"/>
  <c r="BZ263" i="12"/>
  <c r="BX159" i="12"/>
  <c r="BY159" i="12"/>
  <c r="BZ159" i="12"/>
  <c r="CA159" i="12"/>
  <c r="CB159" i="12"/>
  <c r="CC159" i="12"/>
  <c r="CD159" i="12"/>
  <c r="CE159" i="12"/>
  <c r="CF159" i="12"/>
  <c r="CG159" i="12"/>
  <c r="CH159" i="12"/>
  <c r="CI159" i="12"/>
  <c r="CJ159" i="12"/>
  <c r="CK159" i="12"/>
  <c r="CL159" i="12"/>
  <c r="CM159" i="12"/>
  <c r="CN159" i="12"/>
  <c r="CO159" i="12"/>
  <c r="CP159" i="12"/>
  <c r="CQ159" i="12"/>
  <c r="CR159" i="12"/>
  <c r="CU159" i="12"/>
  <c r="DC159" i="12"/>
  <c r="CV159" i="12"/>
  <c r="DD159" i="12"/>
  <c r="CW159" i="12"/>
  <c r="DE159" i="12"/>
  <c r="CX159" i="12"/>
  <c r="DF159" i="12"/>
  <c r="CY159" i="12"/>
  <c r="DG159" i="12"/>
  <c r="CZ159" i="12"/>
  <c r="DH159" i="12"/>
  <c r="DI159" i="12"/>
  <c r="BP160" i="12"/>
  <c r="BQ160" i="12"/>
  <c r="BR160" i="12"/>
  <c r="BS160" i="12"/>
  <c r="BT160" i="12"/>
  <c r="BU160" i="12"/>
  <c r="BV160" i="12"/>
  <c r="BT264" i="12"/>
  <c r="BU264" i="12"/>
  <c r="BV264" i="12"/>
  <c r="BZ264" i="12"/>
  <c r="BX160" i="12"/>
  <c r="BY160" i="12"/>
  <c r="BZ160" i="12"/>
  <c r="CA160" i="12"/>
  <c r="CB160" i="12"/>
  <c r="CC160" i="12"/>
  <c r="CD160" i="12"/>
  <c r="CE160" i="12"/>
  <c r="CF160" i="12"/>
  <c r="CG160" i="12"/>
  <c r="CH160" i="12"/>
  <c r="CI160" i="12"/>
  <c r="CJ160" i="12"/>
  <c r="CK160" i="12"/>
  <c r="CL160" i="12"/>
  <c r="CM160" i="12"/>
  <c r="CN160" i="12"/>
  <c r="CO160" i="12"/>
  <c r="CP160" i="12"/>
  <c r="CQ160" i="12"/>
  <c r="CR160" i="12"/>
  <c r="CU160" i="12"/>
  <c r="DC160" i="12"/>
  <c r="CV160" i="12"/>
  <c r="DD160" i="12"/>
  <c r="CW160" i="12"/>
  <c r="DE160" i="12"/>
  <c r="CX160" i="12"/>
  <c r="DF160" i="12"/>
  <c r="CY160" i="12"/>
  <c r="DG160" i="12"/>
  <c r="CZ160" i="12"/>
  <c r="DH160" i="12"/>
  <c r="DI160" i="12"/>
  <c r="BP161" i="12"/>
  <c r="BQ161" i="12"/>
  <c r="BR161" i="12"/>
  <c r="BS161" i="12"/>
  <c r="BT161" i="12"/>
  <c r="BU161" i="12"/>
  <c r="BV161" i="12"/>
  <c r="BT265" i="12"/>
  <c r="BU265" i="12"/>
  <c r="BV265" i="12"/>
  <c r="BZ265" i="12"/>
  <c r="BT165" i="12"/>
  <c r="BU165" i="12"/>
  <c r="BV165" i="12"/>
  <c r="BZ165" i="12"/>
  <c r="BP265" i="12"/>
  <c r="G162" i="12"/>
  <c r="BP264" i="12"/>
  <c r="G161" i="12"/>
  <c r="BP263" i="12"/>
  <c r="G160" i="12"/>
  <c r="BP262" i="12"/>
  <c r="G159" i="12"/>
  <c r="BP261" i="12"/>
  <c r="G158" i="12"/>
  <c r="BP260" i="12"/>
  <c r="G157" i="12"/>
  <c r="BP259" i="12"/>
  <c r="G156" i="12"/>
  <c r="BP258" i="12"/>
  <c r="G155" i="12"/>
  <c r="BP257" i="12"/>
  <c r="G154" i="12"/>
  <c r="BP256" i="12"/>
  <c r="G153" i="12"/>
  <c r="BP255" i="12"/>
  <c r="G152" i="12"/>
  <c r="BP254" i="12"/>
  <c r="G151" i="12"/>
  <c r="BP253" i="12"/>
  <c r="G150" i="12"/>
  <c r="BP252" i="12"/>
  <c r="G149" i="12"/>
  <c r="BP251" i="12"/>
  <c r="G148" i="12"/>
  <c r="BP250" i="12"/>
  <c r="G147" i="12"/>
  <c r="BP249" i="12"/>
  <c r="G146" i="12"/>
  <c r="BP248" i="12"/>
  <c r="G145" i="12"/>
  <c r="BP247" i="12"/>
  <c r="G144" i="12"/>
  <c r="BP246" i="12"/>
  <c r="G143" i="12"/>
  <c r="BP245" i="12"/>
  <c r="G142" i="12"/>
  <c r="BP244" i="12"/>
  <c r="G141" i="12"/>
  <c r="BP243" i="12"/>
  <c r="G140" i="12"/>
  <c r="BP242" i="12"/>
  <c r="G139" i="12"/>
  <c r="BP241" i="12"/>
  <c r="G138" i="12"/>
  <c r="BP240" i="12"/>
  <c r="G137" i="12"/>
  <c r="BP239" i="12"/>
  <c r="G136" i="12"/>
  <c r="BP238" i="12"/>
  <c r="G135" i="12"/>
  <c r="BP237" i="12"/>
  <c r="G134" i="12"/>
  <c r="BP236" i="12"/>
  <c r="G133" i="12"/>
  <c r="BP235" i="12"/>
  <c r="G132" i="12"/>
  <c r="BP234" i="12"/>
  <c r="G131" i="12"/>
  <c r="BP233" i="12"/>
  <c r="G130" i="12"/>
  <c r="BP232" i="12"/>
  <c r="G129" i="12"/>
  <c r="BP231" i="12"/>
  <c r="G128" i="12"/>
  <c r="BP230" i="12"/>
  <c r="G127" i="12"/>
  <c r="BP229" i="12"/>
  <c r="G126" i="12"/>
  <c r="BP228" i="12"/>
  <c r="G125" i="12"/>
  <c r="BP227" i="12"/>
  <c r="G124" i="12"/>
  <c r="BP226" i="12"/>
  <c r="G123" i="12"/>
  <c r="BP225" i="12"/>
  <c r="G122" i="12"/>
  <c r="BP224" i="12"/>
  <c r="G121" i="12"/>
  <c r="BP223" i="12"/>
  <c r="G120" i="12"/>
  <c r="BP222" i="12"/>
  <c r="G119" i="12"/>
  <c r="BP221" i="12"/>
  <c r="G118" i="12"/>
  <c r="BP220" i="12"/>
  <c r="G117" i="12"/>
  <c r="BP219" i="12"/>
  <c r="G116" i="12"/>
  <c r="BP218" i="12"/>
  <c r="G115" i="12"/>
  <c r="BP217" i="12"/>
  <c r="G114" i="12"/>
  <c r="BP216" i="12"/>
  <c r="G113" i="12"/>
  <c r="BP215" i="12"/>
  <c r="G112" i="12"/>
  <c r="BP214" i="12"/>
  <c r="G111" i="12"/>
  <c r="BP213" i="12"/>
  <c r="G110" i="12"/>
  <c r="BP212" i="12"/>
  <c r="G109" i="12"/>
  <c r="BP211" i="12"/>
  <c r="G108" i="12"/>
  <c r="BP210" i="12"/>
  <c r="G107" i="12"/>
  <c r="BP209" i="12"/>
  <c r="G106" i="12"/>
  <c r="BP208" i="12"/>
  <c r="G105" i="12"/>
  <c r="BP207" i="12"/>
  <c r="G104" i="12"/>
  <c r="BP206" i="12"/>
  <c r="G103" i="12"/>
  <c r="BP205" i="12"/>
  <c r="G102" i="12"/>
  <c r="BP204" i="12"/>
  <c r="G101" i="12"/>
  <c r="BP203" i="12"/>
  <c r="G100" i="12"/>
  <c r="BP202" i="12"/>
  <c r="G99" i="12"/>
  <c r="BP201" i="12"/>
  <c r="G98" i="12"/>
  <c r="BP200" i="12"/>
  <c r="G97" i="12"/>
  <c r="BP199" i="12"/>
  <c r="G96" i="12"/>
  <c r="BP198" i="12"/>
  <c r="G95" i="12"/>
  <c r="BP197" i="12"/>
  <c r="G94" i="12"/>
  <c r="BP196" i="12"/>
  <c r="G93" i="12"/>
  <c r="BP195" i="12"/>
  <c r="G92" i="12"/>
  <c r="BP194" i="12"/>
  <c r="G91" i="12"/>
  <c r="BP193" i="12"/>
  <c r="G90" i="12"/>
  <c r="BP192" i="12"/>
  <c r="G89" i="12"/>
  <c r="BP191" i="12"/>
  <c r="G88" i="12"/>
  <c r="BP190" i="12"/>
  <c r="G87" i="12"/>
  <c r="BP189" i="12"/>
  <c r="G86" i="12"/>
  <c r="BP188" i="12"/>
  <c r="G85" i="12"/>
  <c r="BP187" i="12"/>
  <c r="G84" i="12"/>
  <c r="BP186" i="12"/>
  <c r="G83" i="12"/>
  <c r="BP185" i="12"/>
  <c r="G82" i="12"/>
  <c r="BP184" i="12"/>
  <c r="G81" i="12"/>
  <c r="BP183" i="12"/>
  <c r="G80" i="12"/>
  <c r="BP182" i="12"/>
  <c r="G79" i="12"/>
  <c r="BP166" i="12"/>
  <c r="G63" i="12"/>
  <c r="BP165" i="12"/>
  <c r="G62" i="12"/>
  <c r="BP167" i="12"/>
  <c r="G64" i="12"/>
  <c r="BP168" i="12"/>
  <c r="G65" i="12"/>
  <c r="BP169" i="12"/>
  <c r="G66" i="12"/>
  <c r="BP170" i="12"/>
  <c r="G67" i="12"/>
  <c r="BP171" i="12"/>
  <c r="G68" i="12"/>
  <c r="BP172" i="12"/>
  <c r="G69" i="12"/>
  <c r="BP173" i="12"/>
  <c r="G70" i="12"/>
  <c r="BP174" i="12"/>
  <c r="G71" i="12"/>
  <c r="BP175" i="12"/>
  <c r="G72" i="12"/>
  <c r="BP176" i="12"/>
  <c r="G73" i="12"/>
  <c r="BP177" i="12"/>
  <c r="G74" i="12"/>
  <c r="BP178" i="12"/>
  <c r="G75" i="12"/>
  <c r="BP179" i="12"/>
  <c r="G76" i="12"/>
  <c r="BP180" i="12"/>
  <c r="G77" i="12"/>
  <c r="BP181" i="12"/>
  <c r="G78" i="12"/>
  <c r="H6" i="13"/>
  <c r="BW265" i="12"/>
  <c r="BX265" i="12"/>
  <c r="BY265" i="12"/>
  <c r="CA265" i="12"/>
  <c r="BR265" i="12"/>
  <c r="BQ265" i="12"/>
  <c r="BO62" i="12"/>
  <c r="BO63" i="12"/>
  <c r="BO64" i="12"/>
  <c r="BO65" i="12"/>
  <c r="BO66" i="12"/>
  <c r="BO67" i="12"/>
  <c r="BO68" i="12"/>
  <c r="BO69" i="12"/>
  <c r="BO70" i="12"/>
  <c r="BO71" i="12"/>
  <c r="BO72" i="12"/>
  <c r="BO73" i="12"/>
  <c r="BO74" i="12"/>
  <c r="BO75" i="12"/>
  <c r="BO76" i="12"/>
  <c r="BO77" i="12"/>
  <c r="BO78" i="12"/>
  <c r="BO79" i="12"/>
  <c r="BO80" i="12"/>
  <c r="BO81" i="12"/>
  <c r="BO82" i="12"/>
  <c r="BO83" i="12"/>
  <c r="BO84" i="12"/>
  <c r="BO85" i="12"/>
  <c r="BO86" i="12"/>
  <c r="BO87" i="12"/>
  <c r="BO88" i="12"/>
  <c r="BO89" i="12"/>
  <c r="BO90" i="12"/>
  <c r="BO91" i="12"/>
  <c r="BO92" i="12"/>
  <c r="BO93" i="12"/>
  <c r="BO94" i="12"/>
  <c r="BO95" i="12"/>
  <c r="BO96" i="12"/>
  <c r="BO97" i="12"/>
  <c r="BO98" i="12"/>
  <c r="BO99" i="12"/>
  <c r="BO100" i="12"/>
  <c r="BO101" i="12"/>
  <c r="BO102" i="12"/>
  <c r="BO103" i="12"/>
  <c r="BO104" i="12"/>
  <c r="BO105" i="12"/>
  <c r="BO106" i="12"/>
  <c r="BO107" i="12"/>
  <c r="BO108" i="12"/>
  <c r="BO109" i="12"/>
  <c r="BO110" i="12"/>
  <c r="BO111" i="12"/>
  <c r="BO112" i="12"/>
  <c r="BO113" i="12"/>
  <c r="BO114" i="12"/>
  <c r="BO115" i="12"/>
  <c r="BO116" i="12"/>
  <c r="BO117" i="12"/>
  <c r="BO118" i="12"/>
  <c r="BO119" i="12"/>
  <c r="BO120" i="12"/>
  <c r="BO121" i="12"/>
  <c r="BO122" i="12"/>
  <c r="BO123" i="12"/>
  <c r="BO124" i="12"/>
  <c r="BO125" i="12"/>
  <c r="BO126" i="12"/>
  <c r="BO127" i="12"/>
  <c r="BO128" i="12"/>
  <c r="BO129" i="12"/>
  <c r="BO130" i="12"/>
  <c r="BO131" i="12"/>
  <c r="BO132" i="12"/>
  <c r="BO133" i="12"/>
  <c r="BO134" i="12"/>
  <c r="BO135" i="12"/>
  <c r="BO136" i="12"/>
  <c r="BO137" i="12"/>
  <c r="BO138" i="12"/>
  <c r="BO139" i="12"/>
  <c r="BO140" i="12"/>
  <c r="BO141" i="12"/>
  <c r="BO142" i="12"/>
  <c r="BO143" i="12"/>
  <c r="BO144" i="12"/>
  <c r="BO145" i="12"/>
  <c r="BO146" i="12"/>
  <c r="BO147" i="12"/>
  <c r="BO148" i="12"/>
  <c r="BO149" i="12"/>
  <c r="BO150" i="12"/>
  <c r="BO151" i="12"/>
  <c r="BO152" i="12"/>
  <c r="BO153" i="12"/>
  <c r="BO154" i="12"/>
  <c r="BO155" i="12"/>
  <c r="BO156" i="12"/>
  <c r="BO157" i="12"/>
  <c r="BO158" i="12"/>
  <c r="BO159" i="12"/>
  <c r="BO160" i="12"/>
  <c r="BO161" i="12"/>
  <c r="BO265" i="12"/>
  <c r="BW264" i="12"/>
  <c r="BX264" i="12"/>
  <c r="BY264" i="12"/>
  <c r="CA264" i="12"/>
  <c r="BR264" i="12"/>
  <c r="BQ264" i="12"/>
  <c r="BO264" i="12"/>
  <c r="BW263" i="12"/>
  <c r="BX263" i="12"/>
  <c r="BY263" i="12"/>
  <c r="CA263" i="12"/>
  <c r="BR263" i="12"/>
  <c r="BQ263" i="12"/>
  <c r="BO263" i="12"/>
  <c r="BW262" i="12"/>
  <c r="BX262" i="12"/>
  <c r="BY262" i="12"/>
  <c r="CA262" i="12"/>
  <c r="BR262" i="12"/>
  <c r="BQ262" i="12"/>
  <c r="BO262" i="12"/>
  <c r="BW261" i="12"/>
  <c r="BX261" i="12"/>
  <c r="BY261" i="12"/>
  <c r="CA261" i="12"/>
  <c r="BR261" i="12"/>
  <c r="BQ261" i="12"/>
  <c r="BO261" i="12"/>
  <c r="BW260" i="12"/>
  <c r="BX260" i="12"/>
  <c r="BY260" i="12"/>
  <c r="CA260" i="12"/>
  <c r="BR260" i="12"/>
  <c r="BQ260" i="12"/>
  <c r="BO260" i="12"/>
  <c r="BW259" i="12"/>
  <c r="BX259" i="12"/>
  <c r="BY259" i="12"/>
  <c r="CA259" i="12"/>
  <c r="BR259" i="12"/>
  <c r="BQ259" i="12"/>
  <c r="BO259" i="12"/>
  <c r="BW258" i="12"/>
  <c r="BX258" i="12"/>
  <c r="BY258" i="12"/>
  <c r="CA258" i="12"/>
  <c r="BR258" i="12"/>
  <c r="BQ258" i="12"/>
  <c r="BO258" i="12"/>
  <c r="BW257" i="12"/>
  <c r="BX257" i="12"/>
  <c r="BY257" i="12"/>
  <c r="CA257" i="12"/>
  <c r="BR257" i="12"/>
  <c r="BQ257" i="12"/>
  <c r="BO257" i="12"/>
  <c r="BW256" i="12"/>
  <c r="BX256" i="12"/>
  <c r="BY256" i="12"/>
  <c r="CA256" i="12"/>
  <c r="BR256" i="12"/>
  <c r="BQ256" i="12"/>
  <c r="BO256" i="12"/>
  <c r="BW255" i="12"/>
  <c r="BX255" i="12"/>
  <c r="BY255" i="12"/>
  <c r="CA255" i="12"/>
  <c r="BR255" i="12"/>
  <c r="BQ255" i="12"/>
  <c r="BO255" i="12"/>
  <c r="BW254" i="12"/>
  <c r="BX254" i="12"/>
  <c r="BY254" i="12"/>
  <c r="CA254" i="12"/>
  <c r="BR254" i="12"/>
  <c r="BQ254" i="12"/>
  <c r="BO254" i="12"/>
  <c r="BW253" i="12"/>
  <c r="BX253" i="12"/>
  <c r="BY253" i="12"/>
  <c r="CA253" i="12"/>
  <c r="BR253" i="12"/>
  <c r="BQ253" i="12"/>
  <c r="BO253" i="12"/>
  <c r="BW252" i="12"/>
  <c r="BX252" i="12"/>
  <c r="BY252" i="12"/>
  <c r="CA252" i="12"/>
  <c r="BR252" i="12"/>
  <c r="BQ252" i="12"/>
  <c r="BO252" i="12"/>
  <c r="BW251" i="12"/>
  <c r="BX251" i="12"/>
  <c r="BY251" i="12"/>
  <c r="CA251" i="12"/>
  <c r="BR251" i="12"/>
  <c r="BQ251" i="12"/>
  <c r="BO251" i="12"/>
  <c r="BW250" i="12"/>
  <c r="BX250" i="12"/>
  <c r="BY250" i="12"/>
  <c r="CA250" i="12"/>
  <c r="BR250" i="12"/>
  <c r="BQ250" i="12"/>
  <c r="BO250" i="12"/>
  <c r="BW249" i="12"/>
  <c r="BX249" i="12"/>
  <c r="BY249" i="12"/>
  <c r="CA249" i="12"/>
  <c r="BR249" i="12"/>
  <c r="BQ249" i="12"/>
  <c r="BO249" i="12"/>
  <c r="BW248" i="12"/>
  <c r="BX248" i="12"/>
  <c r="BY248" i="12"/>
  <c r="CA248" i="12"/>
  <c r="BR248" i="12"/>
  <c r="BQ248" i="12"/>
  <c r="BO248" i="12"/>
  <c r="BW247" i="12"/>
  <c r="BX247" i="12"/>
  <c r="BY247" i="12"/>
  <c r="CA247" i="12"/>
  <c r="BR247" i="12"/>
  <c r="BQ247" i="12"/>
  <c r="BO247" i="12"/>
  <c r="BW246" i="12"/>
  <c r="BX246" i="12"/>
  <c r="BY246" i="12"/>
  <c r="CA246" i="12"/>
  <c r="BR246" i="12"/>
  <c r="BQ246" i="12"/>
  <c r="BO246" i="12"/>
  <c r="BW245" i="12"/>
  <c r="BX245" i="12"/>
  <c r="BY245" i="12"/>
  <c r="CA245" i="12"/>
  <c r="BR245" i="12"/>
  <c r="BQ245" i="12"/>
  <c r="BO245" i="12"/>
  <c r="BW244" i="12"/>
  <c r="BX244" i="12"/>
  <c r="BY244" i="12"/>
  <c r="CA244" i="12"/>
  <c r="BR244" i="12"/>
  <c r="BQ244" i="12"/>
  <c r="BO244" i="12"/>
  <c r="BW243" i="12"/>
  <c r="BX243" i="12"/>
  <c r="BY243" i="12"/>
  <c r="CA243" i="12"/>
  <c r="BR243" i="12"/>
  <c r="BQ243" i="12"/>
  <c r="BO243" i="12"/>
  <c r="BW242" i="12"/>
  <c r="BX242" i="12"/>
  <c r="BY242" i="12"/>
  <c r="CA242" i="12"/>
  <c r="BR242" i="12"/>
  <c r="BQ242" i="12"/>
  <c r="BO242" i="12"/>
  <c r="BW241" i="12"/>
  <c r="BX241" i="12"/>
  <c r="BY241" i="12"/>
  <c r="CA241" i="12"/>
  <c r="BR241" i="12"/>
  <c r="BQ241" i="12"/>
  <c r="BO241" i="12"/>
  <c r="BW240" i="12"/>
  <c r="BX240" i="12"/>
  <c r="BY240" i="12"/>
  <c r="CA240" i="12"/>
  <c r="BR240" i="12"/>
  <c r="BQ240" i="12"/>
  <c r="BO240" i="12"/>
  <c r="BW239" i="12"/>
  <c r="BX239" i="12"/>
  <c r="BY239" i="12"/>
  <c r="CA239" i="12"/>
  <c r="BR239" i="12"/>
  <c r="BQ239" i="12"/>
  <c r="BO239" i="12"/>
  <c r="BW238" i="12"/>
  <c r="BX238" i="12"/>
  <c r="BY238" i="12"/>
  <c r="CA238" i="12"/>
  <c r="BR238" i="12"/>
  <c r="BQ238" i="12"/>
  <c r="BO238" i="12"/>
  <c r="BW237" i="12"/>
  <c r="BX237" i="12"/>
  <c r="BY237" i="12"/>
  <c r="CA237" i="12"/>
  <c r="BR237" i="12"/>
  <c r="BQ237" i="12"/>
  <c r="BO237" i="12"/>
  <c r="BW236" i="12"/>
  <c r="BX236" i="12"/>
  <c r="BY236" i="12"/>
  <c r="CA236" i="12"/>
  <c r="BR236" i="12"/>
  <c r="BQ236" i="12"/>
  <c r="BO236" i="12"/>
  <c r="BW235" i="12"/>
  <c r="BX235" i="12"/>
  <c r="BY235" i="12"/>
  <c r="CA235" i="12"/>
  <c r="BR235" i="12"/>
  <c r="BQ235" i="12"/>
  <c r="BO235" i="12"/>
  <c r="BW234" i="12"/>
  <c r="BX234" i="12"/>
  <c r="BY234" i="12"/>
  <c r="CA234" i="12"/>
  <c r="BR234" i="12"/>
  <c r="BQ234" i="12"/>
  <c r="BO234" i="12"/>
  <c r="BW233" i="12"/>
  <c r="BX233" i="12"/>
  <c r="BY233" i="12"/>
  <c r="CA233" i="12"/>
  <c r="BR233" i="12"/>
  <c r="BQ233" i="12"/>
  <c r="BO233" i="12"/>
  <c r="BW232" i="12"/>
  <c r="BX232" i="12"/>
  <c r="BY232" i="12"/>
  <c r="CA232" i="12"/>
  <c r="BR232" i="12"/>
  <c r="BQ232" i="12"/>
  <c r="BO232" i="12"/>
  <c r="BW231" i="12"/>
  <c r="BX231" i="12"/>
  <c r="BY231" i="12"/>
  <c r="CA231" i="12"/>
  <c r="BR231" i="12"/>
  <c r="BQ231" i="12"/>
  <c r="BO231" i="12"/>
  <c r="BW230" i="12"/>
  <c r="BX230" i="12"/>
  <c r="BY230" i="12"/>
  <c r="CA230" i="12"/>
  <c r="BR230" i="12"/>
  <c r="BQ230" i="12"/>
  <c r="BO230" i="12"/>
  <c r="BW229" i="12"/>
  <c r="BX229" i="12"/>
  <c r="BY229" i="12"/>
  <c r="CA229" i="12"/>
  <c r="BR229" i="12"/>
  <c r="BQ229" i="12"/>
  <c r="BO229" i="12"/>
  <c r="BW228" i="12"/>
  <c r="BX228" i="12"/>
  <c r="BY228" i="12"/>
  <c r="CA228" i="12"/>
  <c r="BR228" i="12"/>
  <c r="BQ228" i="12"/>
  <c r="BO228" i="12"/>
  <c r="BW227" i="12"/>
  <c r="BX227" i="12"/>
  <c r="BY227" i="12"/>
  <c r="CA227" i="12"/>
  <c r="BR227" i="12"/>
  <c r="BQ227" i="12"/>
  <c r="BO227" i="12"/>
  <c r="BW226" i="12"/>
  <c r="BX226" i="12"/>
  <c r="BY226" i="12"/>
  <c r="CA226" i="12"/>
  <c r="BR226" i="12"/>
  <c r="BQ226" i="12"/>
  <c r="BO226" i="12"/>
  <c r="BW225" i="12"/>
  <c r="BX225" i="12"/>
  <c r="BY225" i="12"/>
  <c r="CA225" i="12"/>
  <c r="BR225" i="12"/>
  <c r="BQ225" i="12"/>
  <c r="BO225" i="12"/>
  <c r="BW224" i="12"/>
  <c r="BX224" i="12"/>
  <c r="BY224" i="12"/>
  <c r="CA224" i="12"/>
  <c r="BR224" i="12"/>
  <c r="BQ224" i="12"/>
  <c r="BO224" i="12"/>
  <c r="BW223" i="12"/>
  <c r="BX223" i="12"/>
  <c r="BY223" i="12"/>
  <c r="CA223" i="12"/>
  <c r="BR223" i="12"/>
  <c r="BQ223" i="12"/>
  <c r="BO223" i="12"/>
  <c r="BW222" i="12"/>
  <c r="BX222" i="12"/>
  <c r="BY222" i="12"/>
  <c r="CA222" i="12"/>
  <c r="BR222" i="12"/>
  <c r="BQ222" i="12"/>
  <c r="BO222" i="12"/>
  <c r="BW221" i="12"/>
  <c r="BX221" i="12"/>
  <c r="BY221" i="12"/>
  <c r="CA221" i="12"/>
  <c r="BR221" i="12"/>
  <c r="BQ221" i="12"/>
  <c r="BO221" i="12"/>
  <c r="BW220" i="12"/>
  <c r="BX220" i="12"/>
  <c r="BY220" i="12"/>
  <c r="CA220" i="12"/>
  <c r="BR220" i="12"/>
  <c r="BQ220" i="12"/>
  <c r="BO220" i="12"/>
  <c r="BW219" i="12"/>
  <c r="BX219" i="12"/>
  <c r="BY219" i="12"/>
  <c r="CA219" i="12"/>
  <c r="BR219" i="12"/>
  <c r="BQ219" i="12"/>
  <c r="BO219" i="12"/>
  <c r="BW218" i="12"/>
  <c r="BX218" i="12"/>
  <c r="BY218" i="12"/>
  <c r="CA218" i="12"/>
  <c r="BR218" i="12"/>
  <c r="BQ218" i="12"/>
  <c r="BO218" i="12"/>
  <c r="BW217" i="12"/>
  <c r="BX217" i="12"/>
  <c r="BY217" i="12"/>
  <c r="CA217" i="12"/>
  <c r="BR217" i="12"/>
  <c r="BQ217" i="12"/>
  <c r="BO217" i="12"/>
  <c r="BW216" i="12"/>
  <c r="BX216" i="12"/>
  <c r="BY216" i="12"/>
  <c r="CA216" i="12"/>
  <c r="BR216" i="12"/>
  <c r="BQ216" i="12"/>
  <c r="BO216" i="12"/>
  <c r="BW215" i="12"/>
  <c r="BX215" i="12"/>
  <c r="BY215" i="12"/>
  <c r="CA215" i="12"/>
  <c r="BR215" i="12"/>
  <c r="BQ215" i="12"/>
  <c r="BO215" i="12"/>
  <c r="BW214" i="12"/>
  <c r="BX214" i="12"/>
  <c r="BY214" i="12"/>
  <c r="CA214" i="12"/>
  <c r="BR214" i="12"/>
  <c r="BQ214" i="12"/>
  <c r="BO214" i="12"/>
  <c r="BW213" i="12"/>
  <c r="BX213" i="12"/>
  <c r="BY213" i="12"/>
  <c r="CA213" i="12"/>
  <c r="BR213" i="12"/>
  <c r="BQ213" i="12"/>
  <c r="BO213" i="12"/>
  <c r="BW212" i="12"/>
  <c r="BX212" i="12"/>
  <c r="BY212" i="12"/>
  <c r="CA212" i="12"/>
  <c r="BR212" i="12"/>
  <c r="BQ212" i="12"/>
  <c r="BO212" i="12"/>
  <c r="BW211" i="12"/>
  <c r="BX211" i="12"/>
  <c r="BY211" i="12"/>
  <c r="CA211" i="12"/>
  <c r="BR211" i="12"/>
  <c r="BQ211" i="12"/>
  <c r="BO211" i="12"/>
  <c r="BW210" i="12"/>
  <c r="BX210" i="12"/>
  <c r="BY210" i="12"/>
  <c r="CA210" i="12"/>
  <c r="BR210" i="12"/>
  <c r="BQ210" i="12"/>
  <c r="BO210" i="12"/>
  <c r="BW209" i="12"/>
  <c r="BX209" i="12"/>
  <c r="BY209" i="12"/>
  <c r="CA209" i="12"/>
  <c r="BR209" i="12"/>
  <c r="BQ209" i="12"/>
  <c r="BO209" i="12"/>
  <c r="BW208" i="12"/>
  <c r="BX208" i="12"/>
  <c r="BY208" i="12"/>
  <c r="CA208" i="12"/>
  <c r="BR208" i="12"/>
  <c r="BQ208" i="12"/>
  <c r="BO208" i="12"/>
  <c r="BW207" i="12"/>
  <c r="BX207" i="12"/>
  <c r="BY207" i="12"/>
  <c r="CA207" i="12"/>
  <c r="BR207" i="12"/>
  <c r="BQ207" i="12"/>
  <c r="BO207" i="12"/>
  <c r="BW206" i="12"/>
  <c r="BX206" i="12"/>
  <c r="BY206" i="12"/>
  <c r="CA206" i="12"/>
  <c r="BR206" i="12"/>
  <c r="BQ206" i="12"/>
  <c r="BO206" i="12"/>
  <c r="BW205" i="12"/>
  <c r="BX205" i="12"/>
  <c r="BY205" i="12"/>
  <c r="CA205" i="12"/>
  <c r="BR205" i="12"/>
  <c r="BQ205" i="12"/>
  <c r="BO205" i="12"/>
  <c r="BW204" i="12"/>
  <c r="BX204" i="12"/>
  <c r="BY204" i="12"/>
  <c r="CA204" i="12"/>
  <c r="BR204" i="12"/>
  <c r="BQ204" i="12"/>
  <c r="BO204" i="12"/>
  <c r="BW203" i="12"/>
  <c r="BX203" i="12"/>
  <c r="BY203" i="12"/>
  <c r="CA203" i="12"/>
  <c r="BR203" i="12"/>
  <c r="BQ203" i="12"/>
  <c r="BO203" i="12"/>
  <c r="BW202" i="12"/>
  <c r="BX202" i="12"/>
  <c r="BY202" i="12"/>
  <c r="CA202" i="12"/>
  <c r="BR202" i="12"/>
  <c r="BQ202" i="12"/>
  <c r="BO202" i="12"/>
  <c r="BW201" i="12"/>
  <c r="BX201" i="12"/>
  <c r="BY201" i="12"/>
  <c r="CA201" i="12"/>
  <c r="BR201" i="12"/>
  <c r="BQ201" i="12"/>
  <c r="BO201" i="12"/>
  <c r="BW200" i="12"/>
  <c r="BX200" i="12"/>
  <c r="BY200" i="12"/>
  <c r="CA200" i="12"/>
  <c r="BR200" i="12"/>
  <c r="BQ200" i="12"/>
  <c r="BO200" i="12"/>
  <c r="BW199" i="12"/>
  <c r="BX199" i="12"/>
  <c r="BY199" i="12"/>
  <c r="CA199" i="12"/>
  <c r="BR199" i="12"/>
  <c r="BQ199" i="12"/>
  <c r="BO199" i="12"/>
  <c r="BW198" i="12"/>
  <c r="BX198" i="12"/>
  <c r="BY198" i="12"/>
  <c r="CA198" i="12"/>
  <c r="BR198" i="12"/>
  <c r="BQ198" i="12"/>
  <c r="BO198" i="12"/>
  <c r="BW197" i="12"/>
  <c r="BX197" i="12"/>
  <c r="BY197" i="12"/>
  <c r="CA197" i="12"/>
  <c r="BR197" i="12"/>
  <c r="BQ197" i="12"/>
  <c r="BO197" i="12"/>
  <c r="BW196" i="12"/>
  <c r="BX196" i="12"/>
  <c r="BY196" i="12"/>
  <c r="CA196" i="12"/>
  <c r="BR196" i="12"/>
  <c r="BQ196" i="12"/>
  <c r="BO196" i="12"/>
  <c r="BW195" i="12"/>
  <c r="BX195" i="12"/>
  <c r="BY195" i="12"/>
  <c r="CA195" i="12"/>
  <c r="BR195" i="12"/>
  <c r="BQ195" i="12"/>
  <c r="BO195" i="12"/>
  <c r="BW194" i="12"/>
  <c r="BX194" i="12"/>
  <c r="BY194" i="12"/>
  <c r="CA194" i="12"/>
  <c r="BR194" i="12"/>
  <c r="BQ194" i="12"/>
  <c r="BO194" i="12"/>
  <c r="BW193" i="12"/>
  <c r="BX193" i="12"/>
  <c r="BY193" i="12"/>
  <c r="CA193" i="12"/>
  <c r="BR193" i="12"/>
  <c r="BQ193" i="12"/>
  <c r="BO193" i="12"/>
  <c r="BW192" i="12"/>
  <c r="BX192" i="12"/>
  <c r="BY192" i="12"/>
  <c r="CA192" i="12"/>
  <c r="BR192" i="12"/>
  <c r="BQ192" i="12"/>
  <c r="BO192" i="12"/>
  <c r="BW191" i="12"/>
  <c r="BX191" i="12"/>
  <c r="BY191" i="12"/>
  <c r="CA191" i="12"/>
  <c r="BR191" i="12"/>
  <c r="BQ191" i="12"/>
  <c r="BO191" i="12"/>
  <c r="BW190" i="12"/>
  <c r="BX190" i="12"/>
  <c r="BY190" i="12"/>
  <c r="CA190" i="12"/>
  <c r="BR190" i="12"/>
  <c r="BQ190" i="12"/>
  <c r="BO190" i="12"/>
  <c r="BW189" i="12"/>
  <c r="BX189" i="12"/>
  <c r="BY189" i="12"/>
  <c r="CA189" i="12"/>
  <c r="BR189" i="12"/>
  <c r="BQ189" i="12"/>
  <c r="BO189" i="12"/>
  <c r="BW188" i="12"/>
  <c r="BX188" i="12"/>
  <c r="BY188" i="12"/>
  <c r="CA188" i="12"/>
  <c r="BR188" i="12"/>
  <c r="BQ188" i="12"/>
  <c r="BO188" i="12"/>
  <c r="BW187" i="12"/>
  <c r="BX187" i="12"/>
  <c r="BY187" i="12"/>
  <c r="CA187" i="12"/>
  <c r="BR187" i="12"/>
  <c r="BQ187" i="12"/>
  <c r="BO187" i="12"/>
  <c r="BW186" i="12"/>
  <c r="BX186" i="12"/>
  <c r="BY186" i="12"/>
  <c r="CA186" i="12"/>
  <c r="BR186" i="12"/>
  <c r="BQ186" i="12"/>
  <c r="BO186" i="12"/>
  <c r="BW185" i="12"/>
  <c r="BX185" i="12"/>
  <c r="BY185" i="12"/>
  <c r="CA185" i="12"/>
  <c r="BR185" i="12"/>
  <c r="BQ185" i="12"/>
  <c r="BO185" i="12"/>
  <c r="BW184" i="12"/>
  <c r="BX184" i="12"/>
  <c r="BY184" i="12"/>
  <c r="CA184" i="12"/>
  <c r="BR184" i="12"/>
  <c r="BQ184" i="12"/>
  <c r="BO184" i="12"/>
  <c r="BW183" i="12"/>
  <c r="BX183" i="12"/>
  <c r="BY183" i="12"/>
  <c r="CA183" i="12"/>
  <c r="BR183" i="12"/>
  <c r="BQ183" i="12"/>
  <c r="BO183" i="12"/>
  <c r="BW182" i="12"/>
  <c r="BX182" i="12"/>
  <c r="BY182" i="12"/>
  <c r="CA182" i="12"/>
  <c r="BR182" i="12"/>
  <c r="BQ182" i="12"/>
  <c r="BO182" i="12"/>
  <c r="BW181" i="12"/>
  <c r="BX181" i="12"/>
  <c r="BY181" i="12"/>
  <c r="CA181" i="12"/>
  <c r="BR181" i="12"/>
  <c r="BQ181" i="12"/>
  <c r="BO181" i="12"/>
  <c r="BW180" i="12"/>
  <c r="BX180" i="12"/>
  <c r="BY180" i="12"/>
  <c r="CA180" i="12"/>
  <c r="BR180" i="12"/>
  <c r="BQ180" i="12"/>
  <c r="BO180" i="12"/>
  <c r="BW179" i="12"/>
  <c r="BX179" i="12"/>
  <c r="BY179" i="12"/>
  <c r="CA179" i="12"/>
  <c r="BR179" i="12"/>
  <c r="BQ179" i="12"/>
  <c r="BO179" i="12"/>
  <c r="BW178" i="12"/>
  <c r="BX178" i="12"/>
  <c r="BY178" i="12"/>
  <c r="CA178" i="12"/>
  <c r="BR178" i="12"/>
  <c r="BQ178" i="12"/>
  <c r="BO178" i="12"/>
  <c r="BW177" i="12"/>
  <c r="BX177" i="12"/>
  <c r="BY177" i="12"/>
  <c r="CA177" i="12"/>
  <c r="BR177" i="12"/>
  <c r="BQ177" i="12"/>
  <c r="BO177" i="12"/>
  <c r="BW176" i="12"/>
  <c r="BX176" i="12"/>
  <c r="BY176" i="12"/>
  <c r="CA176" i="12"/>
  <c r="BR176" i="12"/>
  <c r="BQ176" i="12"/>
  <c r="BO176" i="12"/>
  <c r="BW175" i="12"/>
  <c r="BX175" i="12"/>
  <c r="BY175" i="12"/>
  <c r="CA175" i="12"/>
  <c r="BR175" i="12"/>
  <c r="BQ175" i="12"/>
  <c r="BO175" i="12"/>
  <c r="BW174" i="12"/>
  <c r="BX174" i="12"/>
  <c r="BY174" i="12"/>
  <c r="CA174" i="12"/>
  <c r="BR174" i="12"/>
  <c r="BQ174" i="12"/>
  <c r="BO174" i="12"/>
  <c r="BW173" i="12"/>
  <c r="BX173" i="12"/>
  <c r="BY173" i="12"/>
  <c r="CA173" i="12"/>
  <c r="BR173" i="12"/>
  <c r="BQ173" i="12"/>
  <c r="BO173" i="12"/>
  <c r="BW172" i="12"/>
  <c r="BX172" i="12"/>
  <c r="BY172" i="12"/>
  <c r="CA172" i="12"/>
  <c r="BR172" i="12"/>
  <c r="BQ172" i="12"/>
  <c r="BO172" i="12"/>
  <c r="BW171" i="12"/>
  <c r="BX171" i="12"/>
  <c r="BY171" i="12"/>
  <c r="CA171" i="12"/>
  <c r="BR171" i="12"/>
  <c r="BQ171" i="12"/>
  <c r="BO171" i="12"/>
  <c r="BW170" i="12"/>
  <c r="BX170" i="12"/>
  <c r="BY170" i="12"/>
  <c r="CA170" i="12"/>
  <c r="BR170" i="12"/>
  <c r="BQ170" i="12"/>
  <c r="BO170" i="12"/>
  <c r="BW169" i="12"/>
  <c r="BX169" i="12"/>
  <c r="BY169" i="12"/>
  <c r="CA169" i="12"/>
  <c r="BR169" i="12"/>
  <c r="BQ169" i="12"/>
  <c r="BO169" i="12"/>
  <c r="BW168" i="12"/>
  <c r="BX168" i="12"/>
  <c r="BY168" i="12"/>
  <c r="CA168" i="12"/>
  <c r="BR168" i="12"/>
  <c r="BQ168" i="12"/>
  <c r="BO168" i="12"/>
  <c r="BW167" i="12"/>
  <c r="BX167" i="12"/>
  <c r="BY167" i="12"/>
  <c r="CA167" i="12"/>
  <c r="BR167" i="12"/>
  <c r="BQ167" i="12"/>
  <c r="BO167" i="12"/>
  <c r="BW166" i="12"/>
  <c r="BX166" i="12"/>
  <c r="BY166" i="12"/>
  <c r="CA166" i="12"/>
  <c r="BR166" i="12"/>
  <c r="BQ166" i="12"/>
  <c r="BO166" i="12"/>
  <c r="BW165" i="12"/>
  <c r="BX165" i="12"/>
  <c r="BY165" i="12"/>
  <c r="CA165" i="12"/>
  <c r="BR165" i="12"/>
  <c r="BQ165" i="12"/>
  <c r="BO165" i="12"/>
  <c r="BV164" i="12"/>
  <c r="BU164" i="12"/>
  <c r="BT164" i="12"/>
  <c r="H162" i="12"/>
  <c r="F162" i="12"/>
  <c r="BX161" i="12"/>
  <c r="BY161" i="12"/>
  <c r="BZ161" i="12"/>
  <c r="CA161" i="12"/>
  <c r="CB161" i="12"/>
  <c r="CC161" i="12"/>
  <c r="CD161" i="12"/>
  <c r="CE161" i="12"/>
  <c r="CF161" i="12"/>
  <c r="CG161" i="12"/>
  <c r="CH161" i="12"/>
  <c r="CI161" i="12"/>
  <c r="CJ161" i="12"/>
  <c r="CK161" i="12"/>
  <c r="CL161" i="12"/>
  <c r="CM161" i="12"/>
  <c r="CN161" i="12"/>
  <c r="CO161" i="12"/>
  <c r="CP161" i="12"/>
  <c r="CQ161" i="12"/>
  <c r="CR161" i="12"/>
  <c r="CU161" i="12"/>
  <c r="DC161" i="12"/>
  <c r="CV161" i="12"/>
  <c r="DD161" i="12"/>
  <c r="CW161" i="12"/>
  <c r="DE161" i="12"/>
  <c r="CX161" i="12"/>
  <c r="DF161" i="12"/>
  <c r="CY161" i="12"/>
  <c r="DG161" i="12"/>
  <c r="CZ161" i="12"/>
  <c r="DH161" i="12"/>
  <c r="DI161" i="12"/>
  <c r="DA161" i="12"/>
  <c r="CS161" i="12"/>
  <c r="H161" i="12"/>
  <c r="F161" i="12"/>
  <c r="DA160" i="12"/>
  <c r="CS160" i="12"/>
  <c r="H160" i="12"/>
  <c r="F160" i="12"/>
  <c r="DA159" i="12"/>
  <c r="CS159" i="12"/>
  <c r="H159" i="12"/>
  <c r="F159" i="12"/>
  <c r="DA158" i="12"/>
  <c r="CS158" i="12"/>
  <c r="H158" i="12"/>
  <c r="F158" i="12"/>
  <c r="DA157" i="12"/>
  <c r="CS157" i="12"/>
  <c r="H157" i="12"/>
  <c r="F157" i="12"/>
  <c r="DA156" i="12"/>
  <c r="CS156" i="12"/>
  <c r="H156" i="12"/>
  <c r="F156" i="12"/>
  <c r="DA155" i="12"/>
  <c r="CS155" i="12"/>
  <c r="H155" i="12"/>
  <c r="F155" i="12"/>
  <c r="DA154" i="12"/>
  <c r="CS154" i="12"/>
  <c r="H154" i="12"/>
  <c r="F154" i="12"/>
  <c r="DA153" i="12"/>
  <c r="CS153" i="12"/>
  <c r="H153" i="12"/>
  <c r="F153" i="12"/>
  <c r="DA152" i="12"/>
  <c r="CS152" i="12"/>
  <c r="H152" i="12"/>
  <c r="F152" i="12"/>
  <c r="DA151" i="12"/>
  <c r="CS151" i="12"/>
  <c r="H151" i="12"/>
  <c r="F151" i="12"/>
  <c r="DA150" i="12"/>
  <c r="CS150" i="12"/>
  <c r="H150" i="12"/>
  <c r="F150" i="12"/>
  <c r="DA149" i="12"/>
  <c r="CS149" i="12"/>
  <c r="H149" i="12"/>
  <c r="F149" i="12"/>
  <c r="DA148" i="12"/>
  <c r="CS148" i="12"/>
  <c r="H148" i="12"/>
  <c r="F148" i="12"/>
  <c r="DA147" i="12"/>
  <c r="CS147" i="12"/>
  <c r="H147" i="12"/>
  <c r="F147" i="12"/>
  <c r="DA146" i="12"/>
  <c r="CS146" i="12"/>
  <c r="H146" i="12"/>
  <c r="F146" i="12"/>
  <c r="DA145" i="12"/>
  <c r="CS145" i="12"/>
  <c r="H145" i="12"/>
  <c r="F145" i="12"/>
  <c r="DA144" i="12"/>
  <c r="CS144" i="12"/>
  <c r="H144" i="12"/>
  <c r="F144" i="12"/>
  <c r="DA143" i="12"/>
  <c r="CS143" i="12"/>
  <c r="H143" i="12"/>
  <c r="F143" i="12"/>
  <c r="DA142" i="12"/>
  <c r="CS142" i="12"/>
  <c r="H142" i="12"/>
  <c r="F142" i="12"/>
  <c r="DA141" i="12"/>
  <c r="CS141" i="12"/>
  <c r="H141" i="12"/>
  <c r="F141" i="12"/>
  <c r="DA140" i="12"/>
  <c r="CS140" i="12"/>
  <c r="H140" i="12"/>
  <c r="F140" i="12"/>
  <c r="DA139" i="12"/>
  <c r="CS139" i="12"/>
  <c r="H139" i="12"/>
  <c r="F139" i="12"/>
  <c r="DA138" i="12"/>
  <c r="CS138" i="12"/>
  <c r="H138" i="12"/>
  <c r="F138" i="12"/>
  <c r="DA137" i="12"/>
  <c r="CS137" i="12"/>
  <c r="H137" i="12"/>
  <c r="F137" i="12"/>
  <c r="DA136" i="12"/>
  <c r="CS136" i="12"/>
  <c r="H136" i="12"/>
  <c r="F136" i="12"/>
  <c r="DA135" i="12"/>
  <c r="CS135" i="12"/>
  <c r="H135" i="12"/>
  <c r="F135" i="12"/>
  <c r="DA134" i="12"/>
  <c r="CS134" i="12"/>
  <c r="H134" i="12"/>
  <c r="F134" i="12"/>
  <c r="DA133" i="12"/>
  <c r="CS133" i="12"/>
  <c r="H133" i="12"/>
  <c r="F133" i="12"/>
  <c r="DA132" i="12"/>
  <c r="CS132" i="12"/>
  <c r="H132" i="12"/>
  <c r="F132" i="12"/>
  <c r="DA131" i="12"/>
  <c r="CS131" i="12"/>
  <c r="H131" i="12"/>
  <c r="F131" i="12"/>
  <c r="DA130" i="12"/>
  <c r="CS130" i="12"/>
  <c r="H130" i="12"/>
  <c r="F130" i="12"/>
  <c r="DA129" i="12"/>
  <c r="CS129" i="12"/>
  <c r="H129" i="12"/>
  <c r="F129" i="12"/>
  <c r="DA128" i="12"/>
  <c r="CS128" i="12"/>
  <c r="H128" i="12"/>
  <c r="F128" i="12"/>
  <c r="DA127" i="12"/>
  <c r="CS127" i="12"/>
  <c r="H127" i="12"/>
  <c r="F127" i="12"/>
  <c r="DA126" i="12"/>
  <c r="CS126" i="12"/>
  <c r="H126" i="12"/>
  <c r="F126" i="12"/>
  <c r="DA125" i="12"/>
  <c r="CS125" i="12"/>
  <c r="H125" i="12"/>
  <c r="F125" i="12"/>
  <c r="DA124" i="12"/>
  <c r="CS124" i="12"/>
  <c r="H124" i="12"/>
  <c r="F124" i="12"/>
  <c r="DA123" i="12"/>
  <c r="CS123" i="12"/>
  <c r="H123" i="12"/>
  <c r="F123" i="12"/>
  <c r="DA122" i="12"/>
  <c r="CS122" i="12"/>
  <c r="H122" i="12"/>
  <c r="F122" i="12"/>
  <c r="DA121" i="12"/>
  <c r="CS121" i="12"/>
  <c r="H121" i="12"/>
  <c r="F121" i="12"/>
  <c r="DA120" i="12"/>
  <c r="CS120" i="12"/>
  <c r="H120" i="12"/>
  <c r="F120" i="12"/>
  <c r="DA119" i="12"/>
  <c r="CS119" i="12"/>
  <c r="H119" i="12"/>
  <c r="F119" i="12"/>
  <c r="DA118" i="12"/>
  <c r="CS118" i="12"/>
  <c r="H118" i="12"/>
  <c r="F118" i="12"/>
  <c r="DA117" i="12"/>
  <c r="CS117" i="12"/>
  <c r="H117" i="12"/>
  <c r="F117" i="12"/>
  <c r="DA116" i="12"/>
  <c r="CS116" i="12"/>
  <c r="H116" i="12"/>
  <c r="F116" i="12"/>
  <c r="DA115" i="12"/>
  <c r="CS115" i="12"/>
  <c r="H115" i="12"/>
  <c r="F115" i="12"/>
  <c r="DA114" i="12"/>
  <c r="CS114" i="12"/>
  <c r="H114" i="12"/>
  <c r="F114" i="12"/>
  <c r="DA113" i="12"/>
  <c r="CS113" i="12"/>
  <c r="H113" i="12"/>
  <c r="F113" i="12"/>
  <c r="DA112" i="12"/>
  <c r="CS112" i="12"/>
  <c r="H112" i="12"/>
  <c r="F112" i="12"/>
  <c r="DA111" i="12"/>
  <c r="CS111" i="12"/>
  <c r="H111" i="12"/>
  <c r="F111" i="12"/>
  <c r="DA110" i="12"/>
  <c r="CS110" i="12"/>
  <c r="H110" i="12"/>
  <c r="F110" i="12"/>
  <c r="DA109" i="12"/>
  <c r="CS109" i="12"/>
  <c r="H109" i="12"/>
  <c r="F109" i="12"/>
  <c r="DA108" i="12"/>
  <c r="CS108" i="12"/>
  <c r="H108" i="12"/>
  <c r="F108" i="12"/>
  <c r="DA107" i="12"/>
  <c r="CS107" i="12"/>
  <c r="H107" i="12"/>
  <c r="F107" i="12"/>
  <c r="DA106" i="12"/>
  <c r="CS106" i="12"/>
  <c r="H106" i="12"/>
  <c r="F106" i="12"/>
  <c r="DA105" i="12"/>
  <c r="CS105" i="12"/>
  <c r="H105" i="12"/>
  <c r="F105" i="12"/>
  <c r="DA104" i="12"/>
  <c r="CS104" i="12"/>
  <c r="H104" i="12"/>
  <c r="F104" i="12"/>
  <c r="DA103" i="12"/>
  <c r="CS103" i="12"/>
  <c r="H103" i="12"/>
  <c r="F103" i="12"/>
  <c r="DA102" i="12"/>
  <c r="CS102" i="12"/>
  <c r="H102" i="12"/>
  <c r="F102" i="12"/>
  <c r="DA101" i="12"/>
  <c r="CS101" i="12"/>
  <c r="H101" i="12"/>
  <c r="F101" i="12"/>
  <c r="DA100" i="12"/>
  <c r="CS100" i="12"/>
  <c r="H100" i="12"/>
  <c r="F100" i="12"/>
  <c r="DA99" i="12"/>
  <c r="CS99" i="12"/>
  <c r="H99" i="12"/>
  <c r="F99" i="12"/>
  <c r="DA98" i="12"/>
  <c r="CS98" i="12"/>
  <c r="H98" i="12"/>
  <c r="F98" i="12"/>
  <c r="DA97" i="12"/>
  <c r="CS97" i="12"/>
  <c r="H97" i="12"/>
  <c r="F97" i="12"/>
  <c r="DA96" i="12"/>
  <c r="CS96" i="12"/>
  <c r="H96" i="12"/>
  <c r="F96" i="12"/>
  <c r="DA95" i="12"/>
  <c r="CS95" i="12"/>
  <c r="H95" i="12"/>
  <c r="F95" i="12"/>
  <c r="DA94" i="12"/>
  <c r="CS94" i="12"/>
  <c r="H94" i="12"/>
  <c r="F94" i="12"/>
  <c r="DA93" i="12"/>
  <c r="CS93" i="12"/>
  <c r="H93" i="12"/>
  <c r="F93" i="12"/>
  <c r="DA92" i="12"/>
  <c r="CS92" i="12"/>
  <c r="H92" i="12"/>
  <c r="F92" i="12"/>
  <c r="DA91" i="12"/>
  <c r="CS91" i="12"/>
  <c r="H91" i="12"/>
  <c r="F91" i="12"/>
  <c r="DA90" i="12"/>
  <c r="CS90" i="12"/>
  <c r="H90" i="12"/>
  <c r="F90" i="12"/>
  <c r="DA89" i="12"/>
  <c r="CS89" i="12"/>
  <c r="H89" i="12"/>
  <c r="F89" i="12"/>
  <c r="DA88" i="12"/>
  <c r="CS88" i="12"/>
  <c r="H88" i="12"/>
  <c r="F88" i="12"/>
  <c r="DA87" i="12"/>
  <c r="CS87" i="12"/>
  <c r="H87" i="12"/>
  <c r="F87" i="12"/>
  <c r="DA86" i="12"/>
  <c r="CS86" i="12"/>
  <c r="H86" i="12"/>
  <c r="F86" i="12"/>
  <c r="DA85" i="12"/>
  <c r="CS85" i="12"/>
  <c r="H85" i="12"/>
  <c r="F85" i="12"/>
  <c r="DA84" i="12"/>
  <c r="CS84" i="12"/>
  <c r="H84" i="12"/>
  <c r="F84" i="12"/>
  <c r="DA83" i="12"/>
  <c r="CS83" i="12"/>
  <c r="H83" i="12"/>
  <c r="F83" i="12"/>
  <c r="DA82" i="12"/>
  <c r="CS82" i="12"/>
  <c r="H82" i="12"/>
  <c r="F82" i="12"/>
  <c r="D82" i="12"/>
  <c r="C82" i="12"/>
  <c r="DA81" i="12"/>
  <c r="CS81" i="12"/>
  <c r="H81" i="12"/>
  <c r="F81" i="12"/>
  <c r="D81" i="12"/>
  <c r="C81" i="12"/>
  <c r="DA80" i="12"/>
  <c r="CS80" i="12"/>
  <c r="H80" i="12"/>
  <c r="F80" i="12"/>
  <c r="D80" i="12"/>
  <c r="C80" i="12"/>
  <c r="DA79" i="12"/>
  <c r="CS79" i="12"/>
  <c r="H79" i="12"/>
  <c r="F79" i="12"/>
  <c r="D79" i="12"/>
  <c r="C79" i="12"/>
  <c r="DA78" i="12"/>
  <c r="CS78" i="12"/>
  <c r="H78" i="12"/>
  <c r="F78" i="12"/>
  <c r="D78" i="12"/>
  <c r="C78" i="12"/>
  <c r="DA77" i="12"/>
  <c r="CS77" i="12"/>
  <c r="H77" i="12"/>
  <c r="F77" i="12"/>
  <c r="D77" i="12"/>
  <c r="C77" i="12"/>
  <c r="DA76" i="12"/>
  <c r="CS76" i="12"/>
  <c r="H76" i="12"/>
  <c r="F76" i="12"/>
  <c r="D76" i="12"/>
  <c r="C76" i="12"/>
  <c r="DA75" i="12"/>
  <c r="CS75" i="12"/>
  <c r="H75" i="12"/>
  <c r="F75" i="12"/>
  <c r="D75" i="12"/>
  <c r="C75" i="12"/>
  <c r="DA74" i="12"/>
  <c r="CS74" i="12"/>
  <c r="H74" i="12"/>
  <c r="F74" i="12"/>
  <c r="D74" i="12"/>
  <c r="C74" i="12"/>
  <c r="DA73" i="12"/>
  <c r="CS73" i="12"/>
  <c r="H73" i="12"/>
  <c r="F73" i="12"/>
  <c r="D73" i="12"/>
  <c r="C73" i="12"/>
  <c r="DA72" i="12"/>
  <c r="CS72" i="12"/>
  <c r="H72" i="12"/>
  <c r="F72" i="12"/>
  <c r="D72" i="12"/>
  <c r="C72" i="12"/>
  <c r="DA71" i="12"/>
  <c r="CS71" i="12"/>
  <c r="H71" i="12"/>
  <c r="F71" i="12"/>
  <c r="D71" i="12"/>
  <c r="C71" i="12"/>
  <c r="DA70" i="12"/>
  <c r="CS70" i="12"/>
  <c r="H70" i="12"/>
  <c r="F70" i="12"/>
  <c r="D70" i="12"/>
  <c r="C70" i="12"/>
  <c r="DA69" i="12"/>
  <c r="CS69" i="12"/>
  <c r="H69" i="12"/>
  <c r="F69" i="12"/>
  <c r="D69" i="12"/>
  <c r="C69" i="12"/>
  <c r="DA68" i="12"/>
  <c r="CS68" i="12"/>
  <c r="H68" i="12"/>
  <c r="F68" i="12"/>
  <c r="D68" i="12"/>
  <c r="C68" i="12"/>
  <c r="DA67" i="12"/>
  <c r="CS67" i="12"/>
  <c r="H67" i="12"/>
  <c r="F67" i="12"/>
  <c r="D67" i="12"/>
  <c r="C67" i="12"/>
  <c r="DA66" i="12"/>
  <c r="CS66" i="12"/>
  <c r="H66" i="12"/>
  <c r="F66" i="12"/>
  <c r="D66" i="12"/>
  <c r="C66" i="12"/>
  <c r="DA65" i="12"/>
  <c r="CS65" i="12"/>
  <c r="H65" i="12"/>
  <c r="F65" i="12"/>
  <c r="D65" i="12"/>
  <c r="C65" i="12"/>
  <c r="DA64" i="12"/>
  <c r="CS64" i="12"/>
  <c r="H64" i="12"/>
  <c r="F64" i="12"/>
  <c r="D64" i="12"/>
  <c r="C64" i="12"/>
  <c r="DA63" i="12"/>
  <c r="CS63" i="12"/>
  <c r="H63" i="12"/>
  <c r="F63" i="12"/>
  <c r="D63" i="12"/>
  <c r="C63" i="12"/>
  <c r="DA62" i="12"/>
  <c r="CS62" i="12"/>
  <c r="H62" i="12"/>
  <c r="F62" i="12"/>
  <c r="D62" i="12"/>
  <c r="C62" i="12"/>
  <c r="DA61" i="12"/>
  <c r="CS61" i="12"/>
  <c r="CM23" i="12"/>
  <c r="CV33" i="12"/>
  <c r="CM24" i="12"/>
  <c r="CV34" i="12"/>
  <c r="CM25" i="12"/>
  <c r="CV35" i="12"/>
  <c r="CM27" i="12"/>
  <c r="CV52" i="12"/>
  <c r="CM28" i="12"/>
  <c r="CV53" i="12"/>
  <c r="CM29" i="12"/>
  <c r="CV54" i="12"/>
  <c r="CV55" i="12"/>
  <c r="DI59" i="12"/>
  <c r="DH59" i="12"/>
  <c r="DG59" i="12"/>
  <c r="DF59" i="12"/>
  <c r="DE59" i="12"/>
  <c r="DD59" i="12"/>
  <c r="DC59" i="12"/>
  <c r="CM30" i="12"/>
  <c r="DA59" i="12"/>
  <c r="CZ59" i="12"/>
  <c r="CY59" i="12"/>
  <c r="CX59" i="12"/>
  <c r="CW59" i="12"/>
  <c r="CV59" i="12"/>
  <c r="CU59" i="12"/>
  <c r="F15" i="12"/>
  <c r="BX58" i="12"/>
  <c r="G15" i="12"/>
  <c r="BY58" i="12"/>
  <c r="F18" i="12"/>
  <c r="BZ58" i="12"/>
  <c r="H15" i="12"/>
  <c r="CA58" i="12"/>
  <c r="G18" i="12"/>
  <c r="CB58" i="12"/>
  <c r="H19" i="12"/>
  <c r="CC58" i="12"/>
  <c r="CD58" i="12"/>
  <c r="CE58" i="12"/>
  <c r="CF58" i="12"/>
  <c r="CG58" i="12"/>
  <c r="CH58" i="12"/>
  <c r="CI58" i="12"/>
  <c r="CJ58" i="12"/>
  <c r="CK58" i="12"/>
  <c r="CL58" i="12"/>
  <c r="CM58" i="12"/>
  <c r="CN58" i="12"/>
  <c r="CO58" i="12"/>
  <c r="CP58" i="12"/>
  <c r="CQ58" i="12"/>
  <c r="CR58" i="12"/>
  <c r="CS58" i="12"/>
  <c r="H58" i="12"/>
  <c r="G58" i="12"/>
  <c r="E58" i="12"/>
  <c r="D58" i="12"/>
  <c r="C58" i="12"/>
  <c r="B58" i="12"/>
  <c r="H57" i="12"/>
  <c r="G57" i="12"/>
  <c r="D57" i="12"/>
  <c r="C57" i="12"/>
  <c r="B57" i="12"/>
  <c r="CL29" i="12"/>
  <c r="CU54" i="12"/>
  <c r="H54" i="12"/>
  <c r="G54" i="12"/>
  <c r="F54" i="12"/>
  <c r="CL28" i="12"/>
  <c r="CU53" i="12"/>
  <c r="H53" i="12"/>
  <c r="G53" i="12"/>
  <c r="F53" i="12"/>
  <c r="CL27" i="12"/>
  <c r="CU52" i="12"/>
  <c r="H52" i="12"/>
  <c r="G52" i="12"/>
  <c r="F52" i="12"/>
  <c r="H51" i="12"/>
  <c r="G51" i="12"/>
  <c r="F51" i="12"/>
  <c r="H50" i="12"/>
  <c r="G50" i="12"/>
  <c r="F50" i="12"/>
  <c r="C50" i="12"/>
  <c r="B50" i="12"/>
  <c r="C49" i="12"/>
  <c r="B49" i="12"/>
  <c r="E48" i="12"/>
  <c r="F48" i="12"/>
  <c r="G48" i="12"/>
  <c r="H48" i="12"/>
  <c r="C48" i="12"/>
  <c r="B48" i="12"/>
  <c r="G45" i="12"/>
  <c r="F45" i="12"/>
  <c r="C45" i="12"/>
  <c r="B45" i="12"/>
  <c r="C44" i="12"/>
  <c r="F42" i="12"/>
  <c r="F40" i="12"/>
  <c r="E40" i="12"/>
  <c r="CL25" i="12"/>
  <c r="CU35" i="12"/>
  <c r="CL24" i="12"/>
  <c r="CU34" i="12"/>
  <c r="CL23" i="12"/>
  <c r="CU33" i="12"/>
  <c r="CN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H26" i="12"/>
  <c r="G26" i="12"/>
  <c r="F26" i="12"/>
  <c r="G19" i="12"/>
  <c r="CE14" i="12"/>
  <c r="CD14" i="12"/>
  <c r="CA14" i="12"/>
  <c r="BZ14" i="12"/>
  <c r="BY14" i="12"/>
  <c r="BX14" i="12"/>
  <c r="BW14" i="12"/>
  <c r="BV14" i="12"/>
  <c r="CE13" i="12"/>
  <c r="CD13" i="12"/>
  <c r="CA13" i="12"/>
  <c r="BZ13" i="12"/>
  <c r="BY13" i="12"/>
  <c r="BX13" i="12"/>
  <c r="BW13" i="12"/>
  <c r="BV13" i="12"/>
  <c r="CA12" i="12"/>
  <c r="BZ12" i="12"/>
  <c r="BY12" i="12"/>
  <c r="BX12" i="12"/>
  <c r="BW12" i="12"/>
  <c r="BV12" i="12"/>
  <c r="CA11" i="12"/>
  <c r="BZ11" i="12"/>
  <c r="BY11" i="12"/>
  <c r="BX11" i="12"/>
  <c r="BW11" i="12"/>
  <c r="BV11" i="12"/>
  <c r="CA10" i="12"/>
  <c r="BZ10" i="12"/>
  <c r="BY10" i="12"/>
  <c r="BX10" i="12"/>
  <c r="BW10" i="12"/>
  <c r="BV10" i="12"/>
  <c r="CA7" i="12"/>
  <c r="BZ7" i="12"/>
  <c r="BY7" i="12"/>
  <c r="BX7" i="12"/>
  <c r="BW7" i="12"/>
  <c r="BV7" i="12"/>
  <c r="L16" i="11"/>
  <c r="M16" i="11"/>
  <c r="N16" i="11"/>
  <c r="O16" i="11"/>
  <c r="P16" i="11"/>
  <c r="Q16" i="11"/>
  <c r="R16" i="11"/>
  <c r="S16" i="11"/>
  <c r="T16" i="11"/>
  <c r="U16" i="11"/>
  <c r="K16" i="11"/>
  <c r="L22" i="11"/>
  <c r="M22" i="11"/>
  <c r="N22" i="11"/>
  <c r="O22" i="11"/>
  <c r="P22" i="11"/>
  <c r="Q22" i="11"/>
  <c r="R22" i="11"/>
  <c r="S22" i="11"/>
  <c r="T22" i="11"/>
  <c r="U22" i="11"/>
  <c r="K22" i="11"/>
  <c r="L17" i="11"/>
  <c r="L23" i="11"/>
  <c r="M17" i="11"/>
  <c r="M23" i="11"/>
  <c r="N17" i="11"/>
  <c r="N23" i="11"/>
  <c r="O17" i="11"/>
  <c r="O23" i="11"/>
  <c r="P17" i="11"/>
  <c r="P23" i="11"/>
  <c r="Q17" i="11"/>
  <c r="Q23" i="11"/>
  <c r="R17" i="11"/>
  <c r="R23" i="11"/>
  <c r="S17" i="11"/>
  <c r="S23" i="11"/>
  <c r="T17" i="11"/>
  <c r="T23" i="11"/>
  <c r="U17" i="11"/>
  <c r="U23" i="11"/>
  <c r="L13" i="11"/>
  <c r="L18" i="11"/>
  <c r="L24" i="11"/>
  <c r="M13" i="11"/>
  <c r="M18" i="11"/>
  <c r="M24" i="11"/>
  <c r="N13" i="11"/>
  <c r="N18" i="11"/>
  <c r="N24" i="11"/>
  <c r="O13" i="11"/>
  <c r="O18" i="11"/>
  <c r="O24" i="11"/>
  <c r="P13" i="11"/>
  <c r="P18" i="11"/>
  <c r="P24" i="11"/>
  <c r="Q13" i="11"/>
  <c r="Q18" i="11"/>
  <c r="Q24" i="11"/>
  <c r="R13" i="11"/>
  <c r="R18" i="11"/>
  <c r="R24" i="11"/>
  <c r="S13" i="11"/>
  <c r="S18" i="11"/>
  <c r="S24" i="11"/>
  <c r="T13" i="11"/>
  <c r="T18" i="11"/>
  <c r="T24" i="11"/>
  <c r="U13" i="11"/>
  <c r="U18" i="11"/>
  <c r="U24" i="11"/>
  <c r="L19" i="11"/>
  <c r="L25" i="11"/>
  <c r="M19" i="11"/>
  <c r="M25" i="11"/>
  <c r="N19" i="11"/>
  <c r="N25" i="11"/>
  <c r="O19" i="11"/>
  <c r="O25" i="11"/>
  <c r="P19" i="11"/>
  <c r="P25" i="11"/>
  <c r="Q19" i="11"/>
  <c r="Q25" i="11"/>
  <c r="R19" i="11"/>
  <c r="R25" i="11"/>
  <c r="S19" i="11"/>
  <c r="S25" i="11"/>
  <c r="T19" i="11"/>
  <c r="T25" i="11"/>
  <c r="U19" i="11"/>
  <c r="U25" i="11"/>
  <c r="L26" i="11"/>
  <c r="M26" i="11"/>
  <c r="N26" i="11"/>
  <c r="O26" i="11"/>
  <c r="P26" i="11"/>
  <c r="Q26" i="11"/>
  <c r="R26" i="11"/>
  <c r="S26" i="11"/>
  <c r="T26" i="11"/>
  <c r="U26" i="11"/>
  <c r="L27" i="11"/>
  <c r="M27" i="11"/>
  <c r="N27" i="11"/>
  <c r="O27" i="11"/>
  <c r="P27" i="11"/>
  <c r="Q27" i="11"/>
  <c r="R27" i="11"/>
  <c r="S27" i="11"/>
  <c r="T27" i="11"/>
  <c r="U27" i="11"/>
  <c r="L28" i="11"/>
  <c r="M28" i="11"/>
  <c r="N28" i="11"/>
  <c r="O28" i="11"/>
  <c r="P28" i="11"/>
  <c r="Q28" i="11"/>
  <c r="R28" i="11"/>
  <c r="S28" i="11"/>
  <c r="T28" i="11"/>
  <c r="U28" i="11"/>
  <c r="L29" i="11"/>
  <c r="M29" i="11"/>
  <c r="N29" i="11"/>
  <c r="O29" i="11"/>
  <c r="P29" i="11"/>
  <c r="Q29" i="11"/>
  <c r="R29" i="11"/>
  <c r="S29" i="11"/>
  <c r="T29" i="11"/>
  <c r="U29" i="11"/>
  <c r="L20" i="11"/>
  <c r="M20" i="11"/>
  <c r="N20" i="11"/>
  <c r="O20" i="11"/>
  <c r="P20" i="11"/>
  <c r="Q20" i="11"/>
  <c r="R20" i="11"/>
  <c r="S20" i="11"/>
  <c r="T20" i="11"/>
  <c r="U20" i="11"/>
  <c r="K17" i="11"/>
  <c r="K13" i="11"/>
  <c r="K19" i="11"/>
  <c r="K25" i="11"/>
  <c r="K18" i="11"/>
  <c r="K27" i="11"/>
  <c r="K24" i="11"/>
  <c r="K23" i="11"/>
  <c r="K26" i="11"/>
  <c r="K28" i="11"/>
  <c r="K29" i="11"/>
  <c r="K20" i="11"/>
</calcChain>
</file>

<file path=xl/sharedStrings.xml><?xml version="1.0" encoding="utf-8"?>
<sst xmlns="http://schemas.openxmlformats.org/spreadsheetml/2006/main" count="948" uniqueCount="178">
  <si>
    <t>Gen</t>
    <phoneticPr fontId="3" type="noConversion"/>
  </si>
  <si>
    <t>P[B]</t>
    <phoneticPr fontId="3" type="noConversion"/>
  </si>
  <si>
    <t>Summary: every 5 Generations</t>
    <phoneticPr fontId="3" type="noConversion"/>
  </si>
  <si>
    <t>Details: Every Generations</t>
    <phoneticPr fontId="3" type="noConversion"/>
  </si>
  <si>
    <t>in.Num BB</t>
  </si>
  <si>
    <t>in.Num AC</t>
  </si>
  <si>
    <t>in.Num BC</t>
  </si>
  <si>
    <t>in.Num CC</t>
  </si>
  <si>
    <t>sur.AA</t>
  </si>
  <si>
    <t>sur.AB</t>
  </si>
  <si>
    <t>sur.BB</t>
  </si>
  <si>
    <t>sur.AC</t>
  </si>
  <si>
    <t>sur.BC</t>
  </si>
  <si>
    <t>sur.CC</t>
  </si>
  <si>
    <t>rep.AA</t>
  </si>
  <si>
    <t>rep.AB</t>
  </si>
  <si>
    <t>rep.AC</t>
  </si>
  <si>
    <t>rep.BC</t>
  </si>
  <si>
    <t>in.Fr B</t>
  </si>
  <si>
    <t>in.Fr C</t>
  </si>
  <si>
    <t>in.Fr A</t>
  </si>
  <si>
    <t>in.Fr AC</t>
  </si>
  <si>
    <t>in.Fr BC</t>
  </si>
  <si>
    <t>in.Fr CC</t>
  </si>
  <si>
    <t>in.Pop</t>
  </si>
  <si>
    <t># AA</t>
  </si>
  <si>
    <t>#AB</t>
  </si>
  <si>
    <t>#AC</t>
  </si>
  <si>
    <t>#BB</t>
  </si>
  <si>
    <t>#BC</t>
  </si>
  <si>
    <t>#CC</t>
  </si>
  <si>
    <t>AA-AA</t>
  </si>
  <si>
    <t>AA-AB</t>
  </si>
  <si>
    <t>AA-AC</t>
  </si>
  <si>
    <t>BB-BB</t>
  </si>
  <si>
    <t>AB-AB</t>
  </si>
  <si>
    <t>AB-AC</t>
  </si>
  <si>
    <t>AC-AC</t>
  </si>
  <si>
    <t>AA-BB</t>
  </si>
  <si>
    <t>AB-BB</t>
  </si>
  <si>
    <t>AC-BB</t>
  </si>
  <si>
    <t>AA-BC</t>
  </si>
  <si>
    <t>AB-BC</t>
  </si>
  <si>
    <t>AC-BC</t>
  </si>
  <si>
    <t>BB-BC</t>
  </si>
  <si>
    <t>BC-BC</t>
  </si>
  <si>
    <t>AA-CC</t>
  </si>
  <si>
    <t>AB-CC</t>
  </si>
  <si>
    <t>AC-CC</t>
  </si>
  <si>
    <t>BB-CC</t>
  </si>
  <si>
    <t>BC-CC</t>
  </si>
  <si>
    <t>CC-CC</t>
  </si>
  <si>
    <t>Mating array</t>
  </si>
  <si>
    <t>Matings</t>
  </si>
  <si>
    <t>Total Matings</t>
  </si>
  <si>
    <t>Young array</t>
  </si>
  <si>
    <t># Young</t>
  </si>
  <si>
    <t># Adults</t>
  </si>
  <si>
    <t># young</t>
  </si>
  <si>
    <t>Total Pop.</t>
  </si>
  <si>
    <t>Title</t>
  </si>
  <si>
    <t>Absolute Fitness</t>
  </si>
  <si>
    <t>AFit.AA</t>
  </si>
  <si>
    <t>rep.CC</t>
  </si>
  <si>
    <t>AFit.AB</t>
  </si>
  <si>
    <t>AFit.BB</t>
  </si>
  <si>
    <t>AFit.AC</t>
  </si>
  <si>
    <t>AFit.BC</t>
  </si>
  <si>
    <t>AFit.CC</t>
  </si>
  <si>
    <t>Relative Fitness</t>
  </si>
  <si>
    <t>Freq.AA</t>
  </si>
  <si>
    <t>Freq.AB</t>
  </si>
  <si>
    <t>Freg.BB</t>
  </si>
  <si>
    <t>Freq.AC</t>
  </si>
  <si>
    <t>Freq.BC</t>
  </si>
  <si>
    <t>Freq.CC</t>
  </si>
  <si>
    <t>Genotype Freq.s</t>
  </si>
  <si>
    <t>Allele Freq.s</t>
  </si>
  <si>
    <t>Post-crash Pop</t>
    <phoneticPr fontId="3" type="noConversion"/>
  </si>
  <si>
    <t>Cells w/ computed values</t>
  </si>
  <si>
    <t>Num AA</t>
  </si>
  <si>
    <t>Num AB</t>
  </si>
  <si>
    <t>Num BB</t>
  </si>
  <si>
    <t>Fr A</t>
  </si>
  <si>
    <t>Fr B</t>
  </si>
  <si>
    <t>Alleles are A &amp; B</t>
  </si>
  <si>
    <t>Initial Pop. (Generation 1)</t>
  </si>
  <si>
    <t>Allele Frequencies (0.00 - 1.00)</t>
  </si>
  <si>
    <t>Reproductive Rates (0-10.0)</t>
  </si>
  <si>
    <t>RFit.AA</t>
    <phoneticPr fontId="3" type="noConversion"/>
  </si>
  <si>
    <t>RFit.AB</t>
    <phoneticPr fontId="3" type="noConversion"/>
  </si>
  <si>
    <t>RFit.BB</t>
    <phoneticPr fontId="3" type="noConversion"/>
  </si>
  <si>
    <t>RFit.AC</t>
    <phoneticPr fontId="3" type="noConversion"/>
  </si>
  <si>
    <t>RFit.BC</t>
    <phoneticPr fontId="3" type="noConversion"/>
  </si>
  <si>
    <t>RFit.CC</t>
    <phoneticPr fontId="3" type="noConversion"/>
  </si>
  <si>
    <t>Sum</t>
  </si>
  <si>
    <t>Gen</t>
  </si>
  <si>
    <t>Freq. A</t>
  </si>
  <si>
    <t>Freq. B</t>
  </si>
  <si>
    <t>Freq. C</t>
  </si>
  <si>
    <t>AA</t>
  </si>
  <si>
    <t>AB</t>
  </si>
  <si>
    <t>BB</t>
  </si>
  <si>
    <t>AC</t>
  </si>
  <si>
    <t>BC</t>
  </si>
  <si>
    <t>CC</t>
  </si>
  <si>
    <t>Total</t>
  </si>
  <si>
    <t>A</t>
  </si>
  <si>
    <t>B</t>
  </si>
  <si>
    <t>C</t>
  </si>
  <si>
    <t>Selection</t>
  </si>
  <si>
    <t>in.Total Pop</t>
  </si>
  <si>
    <t>in.Fr AA</t>
  </si>
  <si>
    <t>in.Fr AB</t>
  </si>
  <si>
    <t>in.Fr BB</t>
  </si>
  <si>
    <t>in.Num AA</t>
  </si>
  <si>
    <t>in.Num AB</t>
  </si>
  <si>
    <t>P[A]</t>
    <phoneticPr fontId="3" type="noConversion"/>
  </si>
  <si>
    <t>Gen 100</t>
  </si>
  <si>
    <t>Gen 1</t>
  </si>
  <si>
    <t>A allele name</t>
  </si>
  <si>
    <t>B alllele name</t>
  </si>
  <si>
    <t>Max Pop (K)</t>
  </si>
  <si>
    <t>Surv. Rates</t>
  </si>
  <si>
    <t>Reprod. Rates</t>
  </si>
  <si>
    <t>Absol. Fit.</t>
  </si>
  <si>
    <t>Rel. Fit</t>
  </si>
  <si>
    <t>Frequencies</t>
  </si>
  <si>
    <t>Numbers</t>
  </si>
  <si>
    <t>Genetic Drift (Population Limits)</t>
  </si>
  <si>
    <t xml:space="preserve"> (if population has a positive growth rate)</t>
  </si>
  <si>
    <t>Copy the cells enclosed in red to Appendices</t>
  </si>
  <si>
    <t>SUMMARY</t>
  </si>
  <si>
    <t>Red</t>
  </si>
  <si>
    <t>Yellow</t>
  </si>
  <si>
    <t>Total Pop</t>
  </si>
  <si>
    <t>Enter values in green cells. If needed, press [ctrl]+[=] to graph results.</t>
  </si>
  <si>
    <t>Phenotypes</t>
  </si>
  <si>
    <t xml:space="preserve">AA = </t>
  </si>
  <si>
    <t xml:space="preserve">AB = </t>
  </si>
  <si>
    <t xml:space="preserve">BB = </t>
  </si>
  <si>
    <t>Post-crash Pop</t>
  </si>
  <si>
    <t>Summary: every 5 Generations</t>
  </si>
  <si>
    <t>Details: Every Generations</t>
  </si>
  <si>
    <t>P[A]</t>
  </si>
  <si>
    <t>P[B]</t>
  </si>
  <si>
    <t>P[AA]</t>
  </si>
  <si>
    <t>P[AB]</t>
  </si>
  <si>
    <t>P[BB]</t>
  </si>
  <si>
    <t>P[AA-AA]</t>
  </si>
  <si>
    <t>P[BB-BB]</t>
  </si>
  <si>
    <t>P[AA-AB]</t>
  </si>
  <si>
    <t>P[AB-AB]</t>
  </si>
  <si>
    <t>P[AB-BB]</t>
  </si>
  <si>
    <t>P[AA-BB]</t>
  </si>
  <si>
    <t>Obs. Freq.s</t>
  </si>
  <si>
    <t>Expected Genotype Freq.s</t>
  </si>
  <si>
    <t>Expected Matings</t>
  </si>
  <si>
    <t>Generation</t>
  </si>
  <si>
    <t>Orange</t>
  </si>
  <si>
    <t>Team</t>
    <phoneticPr fontId="5" type="noConversion"/>
  </si>
  <si>
    <t>P[A]</t>
    <phoneticPr fontId="5" type="noConversion"/>
  </si>
  <si>
    <t>Change in P[A]</t>
  </si>
  <si>
    <t>Gen</t>
    <phoneticPr fontId="5" type="noConversion"/>
  </si>
  <si>
    <t>Dom.</t>
  </si>
  <si>
    <t>Inc. Dom.</t>
  </si>
  <si>
    <t>Lab06: Comparing Selection Types</t>
  </si>
  <si>
    <t>Survival Rates (0-1.00</t>
  </si>
  <si>
    <r>
      <t xml:space="preserve">Cells allowing input. </t>
    </r>
    <r>
      <rPr>
        <b/>
        <sz val="12"/>
        <color rgb="FFFF0000"/>
        <rFont val="Verdana"/>
      </rPr>
      <t>Only change these cells; DON'T edit any others.</t>
    </r>
  </si>
  <si>
    <t>Lab06.1b: Selection for Red as a Dominant Phenotype</t>
  </si>
  <si>
    <t>Mean Fit</t>
  </si>
  <si>
    <t>Mean Fitness</t>
  </si>
  <si>
    <t>Lab06.1b: Selection for Red as a Recessive Phenotype</t>
  </si>
  <si>
    <t>Lab06.1b: Selection for Red as a Incompletely Dominant Phenotype</t>
  </si>
  <si>
    <t>Rec</t>
  </si>
  <si>
    <t>Heteros.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</si>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</sst>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"/>
    <numFmt numFmtId="166" formatCode="_(* #,##0.0_);_(* \(#,##0.0\);_(* &quot;-&quot;??_);_(@_)"/>
    <numFmt numFmtId="167" formatCode="0.0000000000000000000000000000"/>
    <numFmt numFmtId="168" formatCode="_(* #,##0_);_(* \(#,##0\);_(* &quot;-&quot;??_);_(@_)"/>
    <numFmt numFmtId="169" formatCode="0.0"/>
  </numFmts>
  <fonts count="19" x14ac:knownFonts="1">
    <font>
      <sz val="9"/>
      <name val="Geneva"/>
    </font>
    <font>
      <sz val="9"/>
      <name val="Geneva"/>
    </font>
    <font>
      <b/>
      <sz val="10"/>
      <name val="Verdana"/>
    </font>
    <font>
      <sz val="8"/>
      <name val="Verdana"/>
    </font>
    <font>
      <b/>
      <sz val="11"/>
      <name val="Verdana"/>
    </font>
    <font>
      <b/>
      <sz val="12"/>
      <name val="Verdana"/>
    </font>
    <font>
      <sz val="9"/>
      <name val="Verdana"/>
    </font>
    <font>
      <b/>
      <sz val="9"/>
      <name val="Verdana"/>
    </font>
    <font>
      <sz val="11"/>
      <name val="Verdana"/>
    </font>
    <font>
      <sz val="10"/>
      <name val="Verdana"/>
    </font>
    <font>
      <b/>
      <sz val="9"/>
      <color rgb="FFFF0000"/>
      <name val="Verdana"/>
    </font>
    <font>
      <b/>
      <sz val="11"/>
      <color rgb="FFFF0000"/>
      <name val="Verdana"/>
    </font>
    <font>
      <u/>
      <sz val="9"/>
      <color theme="10"/>
      <name val="Geneva"/>
    </font>
    <font>
      <u/>
      <sz val="9"/>
      <color theme="11"/>
      <name val="Geneva"/>
    </font>
    <font>
      <sz val="9"/>
      <color rgb="FFFF0000"/>
      <name val="Verdana"/>
    </font>
    <font>
      <b/>
      <sz val="11"/>
      <color theme="3" tint="-0.249977111117893"/>
      <name val="Verdana"/>
    </font>
    <font>
      <b/>
      <sz val="9"/>
      <name val="Geneva"/>
    </font>
    <font>
      <b/>
      <sz val="10"/>
      <color rgb="FFFF0000"/>
      <name val="Verdana"/>
    </font>
    <font>
      <b/>
      <sz val="12"/>
      <color rgb="FFFF0000"/>
      <name val="Verdana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auto="1"/>
      </left>
      <right/>
      <top/>
      <bottom style="thick">
        <color rgb="FFFF0000"/>
      </bottom>
      <diagonal/>
    </border>
    <border>
      <left/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/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 style="thin">
        <color auto="1"/>
      </right>
      <top style="thick">
        <color rgb="FFFF0000"/>
      </top>
      <bottom style="thin">
        <color auto="1"/>
      </bottom>
      <diagonal/>
    </border>
    <border>
      <left/>
      <right style="medium">
        <color auto="1"/>
      </right>
      <top style="thick">
        <color rgb="FFFF0000"/>
      </top>
      <bottom/>
      <diagonal/>
    </border>
    <border>
      <left style="thick">
        <color rgb="FFFF0000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320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6">
    <xf numFmtId="0" fontId="0" fillId="0" borderId="0" xfId="0"/>
    <xf numFmtId="0" fontId="4" fillId="2" borderId="1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0" fontId="4" fillId="3" borderId="2" xfId="0" applyFont="1" applyFill="1" applyBorder="1"/>
    <xf numFmtId="165" fontId="4" fillId="2" borderId="3" xfId="0" applyNumberFormat="1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165" fontId="4" fillId="2" borderId="6" xfId="0" applyNumberFormat="1" applyFont="1" applyFill="1" applyBorder="1"/>
    <xf numFmtId="0" fontId="4" fillId="5" borderId="1" xfId="0" applyFont="1" applyFill="1" applyBorder="1"/>
    <xf numFmtId="0" fontId="4" fillId="5" borderId="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9" fontId="4" fillId="5" borderId="0" xfId="3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6" borderId="2" xfId="0" applyFont="1" applyFill="1" applyBorder="1" applyProtection="1">
      <protection locked="0"/>
    </xf>
    <xf numFmtId="9" fontId="4" fillId="6" borderId="2" xfId="3" applyFont="1" applyFill="1" applyBorder="1" applyAlignment="1" applyProtection="1">
      <alignment horizontal="center"/>
      <protection locked="0"/>
    </xf>
    <xf numFmtId="0" fontId="4" fillId="6" borderId="2" xfId="0" applyFont="1" applyFill="1" applyBorder="1" applyAlignment="1" applyProtection="1">
      <alignment horizontal="center"/>
      <protection locked="0"/>
    </xf>
    <xf numFmtId="165" fontId="4" fillId="3" borderId="2" xfId="0" applyNumberFormat="1" applyFont="1" applyFill="1" applyBorder="1" applyAlignment="1">
      <alignment horizontal="right"/>
    </xf>
    <xf numFmtId="2" fontId="4" fillId="3" borderId="2" xfId="0" applyNumberFormat="1" applyFont="1" applyFill="1" applyBorder="1" applyAlignment="1">
      <alignment horizontal="center"/>
    </xf>
    <xf numFmtId="0" fontId="2" fillId="3" borderId="2" xfId="0" applyFont="1" applyFill="1" applyBorder="1"/>
    <xf numFmtId="0" fontId="4" fillId="3" borderId="2" xfId="0" applyFont="1" applyFill="1" applyBorder="1" applyProtection="1">
      <protection locked="0"/>
    </xf>
    <xf numFmtId="165" fontId="4" fillId="3" borderId="2" xfId="0" applyNumberFormat="1" applyFont="1" applyFill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Protection="1">
      <protection hidden="1"/>
    </xf>
    <xf numFmtId="0" fontId="7" fillId="0" borderId="0" xfId="0" applyFont="1" applyAlignment="1" applyProtection="1">
      <alignment horizontal="right"/>
      <protection hidden="1"/>
    </xf>
    <xf numFmtId="0" fontId="6" fillId="0" borderId="10" xfId="0" applyFont="1" applyBorder="1" applyProtection="1">
      <protection hidden="1"/>
    </xf>
    <xf numFmtId="0" fontId="6" fillId="0" borderId="11" xfId="0" applyFont="1" applyBorder="1" applyAlignment="1" applyProtection="1">
      <alignment horizontal="center"/>
      <protection hidden="1"/>
    </xf>
    <xf numFmtId="0" fontId="6" fillId="0" borderId="0" xfId="0" applyFont="1" applyBorder="1" applyProtection="1">
      <protection hidden="1"/>
    </xf>
    <xf numFmtId="0" fontId="7" fillId="0" borderId="0" xfId="0" applyFont="1"/>
    <xf numFmtId="0" fontId="6" fillId="0" borderId="12" xfId="0" applyFont="1" applyBorder="1" applyAlignment="1" applyProtection="1">
      <alignment horizontal="center"/>
      <protection hidden="1"/>
    </xf>
    <xf numFmtId="0" fontId="6" fillId="0" borderId="13" xfId="0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center"/>
      <protection hidden="1"/>
    </xf>
    <xf numFmtId="0" fontId="6" fillId="0" borderId="17" xfId="0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left"/>
      <protection hidden="1"/>
    </xf>
    <xf numFmtId="0" fontId="7" fillId="0" borderId="0" xfId="0" applyFont="1" applyProtection="1">
      <protection hidden="1"/>
    </xf>
    <xf numFmtId="0" fontId="7" fillId="0" borderId="14" xfId="0" applyFont="1" applyBorder="1" applyProtection="1">
      <protection hidden="1"/>
    </xf>
    <xf numFmtId="2" fontId="6" fillId="0" borderId="15" xfId="0" applyNumberFormat="1" applyFont="1" applyBorder="1" applyProtection="1">
      <protection hidden="1"/>
    </xf>
    <xf numFmtId="2" fontId="6" fillId="0" borderId="18" xfId="0" applyNumberFormat="1" applyFont="1" applyBorder="1" applyProtection="1">
      <protection hidden="1"/>
    </xf>
    <xf numFmtId="2" fontId="6" fillId="0" borderId="16" xfId="0" applyNumberFormat="1" applyFont="1" applyBorder="1" applyProtection="1">
      <protection hidden="1"/>
    </xf>
    <xf numFmtId="2" fontId="6" fillId="0" borderId="19" xfId="0" applyNumberFormat="1" applyFont="1" applyBorder="1" applyProtection="1">
      <protection hidden="1"/>
    </xf>
    <xf numFmtId="2" fontId="6" fillId="0" borderId="20" xfId="0" applyNumberFormat="1" applyFont="1" applyBorder="1" applyProtection="1">
      <protection hidden="1"/>
    </xf>
    <xf numFmtId="2" fontId="6" fillId="0" borderId="0" xfId="0" applyNumberFormat="1" applyFont="1" applyBorder="1" applyProtection="1">
      <protection hidden="1"/>
    </xf>
    <xf numFmtId="2" fontId="6" fillId="0" borderId="10" xfId="0" applyNumberFormat="1" applyFont="1" applyBorder="1" applyProtection="1">
      <protection hidden="1"/>
    </xf>
    <xf numFmtId="2" fontId="6" fillId="0" borderId="21" xfId="0" applyNumberFormat="1" applyFont="1" applyBorder="1" applyProtection="1">
      <protection hidden="1"/>
    </xf>
    <xf numFmtId="0" fontId="6" fillId="0" borderId="12" xfId="0" applyFont="1" applyBorder="1" applyProtection="1">
      <protection hidden="1"/>
    </xf>
    <xf numFmtId="2" fontId="6" fillId="0" borderId="22" xfId="0" applyNumberFormat="1" applyFont="1" applyBorder="1" applyProtection="1">
      <protection hidden="1"/>
    </xf>
    <xf numFmtId="2" fontId="6" fillId="0" borderId="12" xfId="0" applyNumberFormat="1" applyFont="1" applyBorder="1" applyProtection="1">
      <protection hidden="1"/>
    </xf>
    <xf numFmtId="2" fontId="6" fillId="0" borderId="23" xfId="0" applyNumberFormat="1" applyFont="1" applyBorder="1" applyProtection="1">
      <protection hidden="1"/>
    </xf>
    <xf numFmtId="2" fontId="6" fillId="0" borderId="2" xfId="0" applyNumberFormat="1" applyFont="1" applyBorder="1" applyProtection="1">
      <protection hidden="1"/>
    </xf>
    <xf numFmtId="2" fontId="6" fillId="0" borderId="17" xfId="0" applyNumberFormat="1" applyFont="1" applyBorder="1" applyProtection="1">
      <protection hidden="1"/>
    </xf>
    <xf numFmtId="2" fontId="6" fillId="0" borderId="14" xfId="0" applyNumberFormat="1" applyFont="1" applyBorder="1" applyProtection="1">
      <protection hidden="1"/>
    </xf>
    <xf numFmtId="2" fontId="6" fillId="0" borderId="11" xfId="0" applyNumberFormat="1" applyFont="1" applyBorder="1" applyProtection="1">
      <protection hidden="1"/>
    </xf>
    <xf numFmtId="2" fontId="6" fillId="0" borderId="13" xfId="0" applyNumberFormat="1" applyFont="1" applyBorder="1" applyProtection="1">
      <protection hidden="1"/>
    </xf>
    <xf numFmtId="0" fontId="6" fillId="0" borderId="18" xfId="0" applyFont="1" applyBorder="1" applyProtection="1">
      <protection hidden="1"/>
    </xf>
    <xf numFmtId="0" fontId="6" fillId="0" borderId="0" xfId="0" applyFont="1" applyAlignment="1">
      <alignment horizontal="left"/>
    </xf>
    <xf numFmtId="0" fontId="6" fillId="0" borderId="0" xfId="0" applyFont="1" applyAlignment="1" applyProtection="1">
      <alignment horizontal="left"/>
      <protection hidden="1"/>
    </xf>
    <xf numFmtId="0" fontId="7" fillId="0" borderId="14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/>
      <protection hidden="1"/>
    </xf>
    <xf numFmtId="0" fontId="6" fillId="0" borderId="0" xfId="0" applyFont="1" applyFill="1" applyAlignment="1">
      <alignment horizontal="left"/>
    </xf>
    <xf numFmtId="2" fontId="7" fillId="0" borderId="0" xfId="0" applyNumberFormat="1" applyFont="1" applyAlignment="1" applyProtection="1">
      <alignment horizontal="left"/>
      <protection hidden="1"/>
    </xf>
    <xf numFmtId="2" fontId="6" fillId="0" borderId="0" xfId="0" applyNumberFormat="1" applyFont="1" applyAlignment="1" applyProtection="1">
      <alignment horizontal="left"/>
      <protection hidden="1"/>
    </xf>
    <xf numFmtId="0" fontId="6" fillId="7" borderId="0" xfId="0" applyFont="1" applyFill="1" applyProtection="1">
      <protection hidden="1"/>
    </xf>
    <xf numFmtId="0" fontId="6" fillId="7" borderId="0" xfId="0" applyFont="1" applyFill="1"/>
    <xf numFmtId="0" fontId="7" fillId="0" borderId="0" xfId="0" applyFont="1" applyFill="1"/>
    <xf numFmtId="0" fontId="7" fillId="0" borderId="0" xfId="0" applyFont="1" applyAlignment="1" applyProtection="1">
      <alignment horizontal="center"/>
      <protection hidden="1"/>
    </xf>
    <xf numFmtId="0" fontId="7" fillId="8" borderId="0" xfId="0" applyFont="1" applyFill="1" applyAlignment="1" applyProtection="1">
      <alignment horizontal="center"/>
      <protection hidden="1"/>
    </xf>
    <xf numFmtId="0" fontId="7" fillId="7" borderId="0" xfId="0" applyFont="1" applyFill="1" applyAlignment="1" applyProtection="1">
      <alignment horizontal="center"/>
      <protection hidden="1"/>
    </xf>
    <xf numFmtId="0" fontId="7" fillId="7" borderId="10" xfId="0" applyFont="1" applyFill="1" applyBorder="1" applyAlignment="1" applyProtection="1">
      <alignment horizontal="center"/>
      <protection hidden="1"/>
    </xf>
    <xf numFmtId="0" fontId="7" fillId="8" borderId="10" xfId="0" applyFont="1" applyFill="1" applyBorder="1" applyAlignment="1" applyProtection="1">
      <alignment horizontal="center"/>
      <protection hidden="1"/>
    </xf>
    <xf numFmtId="0" fontId="7" fillId="7" borderId="0" xfId="0" applyFont="1" applyFill="1" applyBorder="1" applyAlignment="1" applyProtection="1">
      <alignment horizontal="center"/>
      <protection hidden="1"/>
    </xf>
    <xf numFmtId="0" fontId="7" fillId="0" borderId="22" xfId="0" applyFont="1" applyBorder="1" applyProtection="1">
      <protection hidden="1"/>
    </xf>
    <xf numFmtId="0" fontId="7" fillId="0" borderId="12" xfId="0" applyFont="1" applyBorder="1" applyProtection="1">
      <protection hidden="1"/>
    </xf>
    <xf numFmtId="0" fontId="7" fillId="0" borderId="23" xfId="0" applyFont="1" applyFill="1" applyBorder="1" applyProtection="1">
      <protection hidden="1"/>
    </xf>
    <xf numFmtId="0" fontId="7" fillId="0" borderId="0" xfId="0" applyFont="1" applyFill="1" applyBorder="1" applyProtection="1">
      <protection hidden="1"/>
    </xf>
    <xf numFmtId="0" fontId="7" fillId="0" borderId="22" xfId="0" applyFont="1" applyBorder="1" applyAlignment="1" applyProtection="1">
      <alignment horizontal="center"/>
      <protection hidden="1"/>
    </xf>
    <xf numFmtId="0" fontId="7" fillId="0" borderId="12" xfId="0" applyFont="1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" fontId="6" fillId="0" borderId="0" xfId="0" applyNumberFormat="1" applyFont="1" applyProtection="1">
      <protection hidden="1"/>
    </xf>
    <xf numFmtId="1" fontId="6" fillId="0" borderId="0" xfId="0" applyNumberFormat="1" applyFont="1" applyBorder="1" applyProtection="1">
      <protection hidden="1"/>
    </xf>
    <xf numFmtId="0" fontId="6" fillId="0" borderId="0" xfId="0" applyNumberFormat="1" applyFont="1" applyBorder="1" applyProtection="1">
      <protection hidden="1"/>
    </xf>
    <xf numFmtId="165" fontId="6" fillId="0" borderId="0" xfId="0" applyNumberFormat="1" applyFont="1" applyProtection="1">
      <protection hidden="1"/>
    </xf>
    <xf numFmtId="3" fontId="4" fillId="3" borderId="2" xfId="0" applyNumberFormat="1" applyFont="1" applyFill="1" applyBorder="1" applyAlignment="1">
      <alignment horizontal="right"/>
    </xf>
    <xf numFmtId="3" fontId="4" fillId="3" borderId="2" xfId="0" applyNumberFormat="1" applyFont="1" applyFill="1" applyBorder="1"/>
    <xf numFmtId="3" fontId="4" fillId="6" borderId="2" xfId="0" applyNumberFormat="1" applyFont="1" applyFill="1" applyBorder="1" applyProtection="1">
      <protection locked="0"/>
    </xf>
    <xf numFmtId="0" fontId="4" fillId="2" borderId="0" xfId="0" applyFont="1" applyFill="1" applyBorder="1" applyAlignment="1">
      <alignment horizontal="right"/>
    </xf>
    <xf numFmtId="0" fontId="6" fillId="5" borderId="0" xfId="0" applyFont="1" applyFill="1" applyAlignment="1">
      <alignment horizontal="left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 applyAlignment="1" applyProtection="1">
      <alignment horizontal="right"/>
      <protection locked="0"/>
    </xf>
    <xf numFmtId="0" fontId="2" fillId="0" borderId="9" xfId="0" applyFont="1" applyBorder="1"/>
    <xf numFmtId="0" fontId="5" fillId="0" borderId="7" xfId="0" applyFont="1" applyFill="1" applyBorder="1" applyAlignment="1">
      <alignment horizontal="left"/>
    </xf>
    <xf numFmtId="0" fontId="6" fillId="0" borderId="7" xfId="0" applyFont="1" applyBorder="1"/>
    <xf numFmtId="0" fontId="6" fillId="0" borderId="8" xfId="0" applyFont="1" applyFill="1" applyBorder="1"/>
    <xf numFmtId="0" fontId="2" fillId="6" borderId="24" xfId="0" applyFont="1" applyFill="1" applyBorder="1"/>
    <xf numFmtId="0" fontId="5" fillId="0" borderId="0" xfId="0" applyFont="1" applyFill="1" applyBorder="1" applyAlignment="1">
      <alignment horizontal="left"/>
    </xf>
    <xf numFmtId="0" fontId="6" fillId="0" borderId="0" xfId="0" applyFont="1" applyBorder="1"/>
    <xf numFmtId="0" fontId="6" fillId="0" borderId="3" xfId="0" applyFont="1" applyFill="1" applyBorder="1"/>
    <xf numFmtId="0" fontId="2" fillId="0" borderId="4" xfId="0" applyFont="1" applyBorder="1"/>
    <xf numFmtId="0" fontId="5" fillId="0" borderId="5" xfId="0" applyFont="1" applyFill="1" applyBorder="1" applyAlignment="1">
      <alignment horizontal="left"/>
    </xf>
    <xf numFmtId="0" fontId="6" fillId="0" borderId="5" xfId="0" applyFont="1" applyBorder="1"/>
    <xf numFmtId="0" fontId="6" fillId="0" borderId="6" xfId="0" applyFont="1" applyFill="1" applyBorder="1"/>
    <xf numFmtId="0" fontId="6" fillId="5" borderId="3" xfId="0" applyFont="1" applyFill="1" applyBorder="1" applyAlignment="1">
      <alignment horizontal="left"/>
    </xf>
    <xf numFmtId="165" fontId="4" fillId="2" borderId="0" xfId="0" applyNumberFormat="1" applyFont="1" applyFill="1" applyBorder="1"/>
    <xf numFmtId="2" fontId="8" fillId="3" borderId="10" xfId="0" applyNumberFormat="1" applyFont="1" applyFill="1" applyBorder="1" applyAlignment="1">
      <alignment horizontal="center"/>
    </xf>
    <xf numFmtId="2" fontId="8" fillId="3" borderId="0" xfId="0" applyNumberFormat="1" applyFont="1" applyFill="1" applyBorder="1" applyAlignment="1">
      <alignment horizontal="center"/>
    </xf>
    <xf numFmtId="2" fontId="4" fillId="3" borderId="0" xfId="0" applyNumberFormat="1" applyFont="1" applyFill="1" applyBorder="1" applyAlignment="1">
      <alignment horizontal="center"/>
    </xf>
    <xf numFmtId="2" fontId="4" fillId="3" borderId="15" xfId="0" applyNumberFormat="1" applyFont="1" applyFill="1" applyBorder="1" applyAlignment="1">
      <alignment horizontal="left"/>
    </xf>
    <xf numFmtId="2" fontId="8" fillId="3" borderId="18" xfId="0" applyNumberFormat="1" applyFont="1" applyFill="1" applyBorder="1" applyAlignment="1">
      <alignment horizontal="center"/>
    </xf>
    <xf numFmtId="2" fontId="8" fillId="3" borderId="16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2" fontId="8" fillId="3" borderId="14" xfId="0" applyNumberFormat="1" applyFont="1" applyFill="1" applyBorder="1" applyAlignment="1">
      <alignment horizontal="center"/>
    </xf>
    <xf numFmtId="2" fontId="8" fillId="3" borderId="11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left"/>
    </xf>
    <xf numFmtId="0" fontId="10" fillId="0" borderId="0" xfId="0" applyFont="1" applyProtection="1">
      <protection locked="0"/>
    </xf>
    <xf numFmtId="3" fontId="11" fillId="2" borderId="0" xfId="0" applyNumberFormat="1" applyFont="1" applyFill="1" applyBorder="1" applyProtection="1">
      <protection hidden="1"/>
    </xf>
    <xf numFmtId="0" fontId="11" fillId="2" borderId="0" xfId="0" applyFont="1" applyFill="1" applyBorder="1" applyProtection="1">
      <protection locked="0"/>
    </xf>
    <xf numFmtId="0" fontId="4" fillId="10" borderId="1" xfId="0" applyFont="1" applyFill="1" applyBorder="1"/>
    <xf numFmtId="0" fontId="4" fillId="10" borderId="0" xfId="0" applyFont="1" applyFill="1" applyBorder="1"/>
    <xf numFmtId="165" fontId="4" fillId="10" borderId="3" xfId="0" applyNumberFormat="1" applyFont="1" applyFill="1" applyBorder="1"/>
    <xf numFmtId="0" fontId="4" fillId="10" borderId="0" xfId="0" applyFont="1" applyFill="1" applyBorder="1" applyAlignment="1">
      <alignment horizontal="right"/>
    </xf>
    <xf numFmtId="0" fontId="4" fillId="5" borderId="18" xfId="0" applyFont="1" applyFill="1" applyBorder="1"/>
    <xf numFmtId="0" fontId="4" fillId="4" borderId="18" xfId="0" applyFont="1" applyFill="1" applyBorder="1"/>
    <xf numFmtId="0" fontId="4" fillId="4" borderId="18" xfId="0" applyFont="1" applyFill="1" applyBorder="1" applyAlignment="1">
      <alignment horizontal="right"/>
    </xf>
    <xf numFmtId="0" fontId="4" fillId="4" borderId="18" xfId="0" applyFont="1" applyFill="1" applyBorder="1" applyAlignment="1">
      <alignment horizontal="left"/>
    </xf>
    <xf numFmtId="0" fontId="4" fillId="4" borderId="14" xfId="0" applyFont="1" applyFill="1" applyBorder="1"/>
    <xf numFmtId="0" fontId="6" fillId="10" borderId="0" xfId="0" applyFont="1" applyFill="1" applyBorder="1"/>
    <xf numFmtId="0" fontId="4" fillId="10" borderId="14" xfId="0" applyFont="1" applyFill="1" applyBorder="1" applyAlignment="1">
      <alignment horizontal="right"/>
    </xf>
    <xf numFmtId="0" fontId="4" fillId="10" borderId="14" xfId="0" applyFont="1" applyFill="1" applyBorder="1"/>
    <xf numFmtId="0" fontId="4" fillId="10" borderId="25" xfId="0" applyFont="1" applyFill="1" applyBorder="1"/>
    <xf numFmtId="165" fontId="4" fillId="10" borderId="26" xfId="0" applyNumberFormat="1" applyFont="1" applyFill="1" applyBorder="1"/>
    <xf numFmtId="0" fontId="5" fillId="4" borderId="27" xfId="0" applyFont="1" applyFill="1" applyBorder="1"/>
    <xf numFmtId="0" fontId="4" fillId="4" borderId="28" xfId="0" applyFont="1" applyFill="1" applyBorder="1"/>
    <xf numFmtId="0" fontId="4" fillId="4" borderId="25" xfId="0" applyFont="1" applyFill="1" applyBorder="1"/>
    <xf numFmtId="0" fontId="4" fillId="4" borderId="26" xfId="0" applyFont="1" applyFill="1" applyBorder="1"/>
    <xf numFmtId="0" fontId="5" fillId="5" borderId="27" xfId="0" applyFont="1" applyFill="1" applyBorder="1"/>
    <xf numFmtId="0" fontId="4" fillId="5" borderId="28" xfId="0" applyFont="1" applyFill="1" applyBorder="1"/>
    <xf numFmtId="0" fontId="4" fillId="5" borderId="4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9" fontId="4" fillId="5" borderId="5" xfId="3" applyFont="1" applyFill="1" applyBorder="1" applyAlignment="1">
      <alignment horizontal="left"/>
    </xf>
    <xf numFmtId="2" fontId="4" fillId="3" borderId="29" xfId="0" applyNumberFormat="1" applyFont="1" applyFill="1" applyBorder="1" applyAlignment="1">
      <alignment horizontal="center"/>
    </xf>
    <xf numFmtId="0" fontId="6" fillId="0" borderId="7" xfId="0" applyFont="1" applyFill="1" applyBorder="1"/>
    <xf numFmtId="0" fontId="4" fillId="2" borderId="33" xfId="0" applyFont="1" applyFill="1" applyBorder="1"/>
    <xf numFmtId="0" fontId="4" fillId="2" borderId="34" xfId="0" applyFont="1" applyFill="1" applyBorder="1"/>
    <xf numFmtId="0" fontId="6" fillId="0" borderId="35" xfId="0" applyFont="1" applyFill="1" applyBorder="1" applyProtection="1">
      <protection locked="0"/>
    </xf>
    <xf numFmtId="0" fontId="4" fillId="2" borderId="36" xfId="0" applyFont="1" applyFill="1" applyBorder="1"/>
    <xf numFmtId="0" fontId="6" fillId="0" borderId="37" xfId="0" applyFont="1" applyFill="1" applyBorder="1" applyProtection="1">
      <protection locked="0"/>
    </xf>
    <xf numFmtId="0" fontId="4" fillId="2" borderId="36" xfId="0" applyFont="1" applyFill="1" applyBorder="1" applyAlignment="1">
      <alignment horizontal="center"/>
    </xf>
    <xf numFmtId="0" fontId="6" fillId="0" borderId="37" xfId="0" applyFont="1" applyFill="1" applyBorder="1" applyAlignment="1" applyProtection="1">
      <alignment horizontal="right"/>
      <protection locked="0"/>
    </xf>
    <xf numFmtId="0" fontId="4" fillId="2" borderId="38" xfId="0" applyFont="1" applyFill="1" applyBorder="1"/>
    <xf numFmtId="0" fontId="4" fillId="2" borderId="39" xfId="0" applyFont="1" applyFill="1" applyBorder="1"/>
    <xf numFmtId="2" fontId="8" fillId="3" borderId="39" xfId="0" applyNumberFormat="1" applyFont="1" applyFill="1" applyBorder="1" applyAlignment="1">
      <alignment horizontal="center"/>
    </xf>
    <xf numFmtId="0" fontId="6" fillId="0" borderId="40" xfId="0" applyFont="1" applyFill="1" applyBorder="1" applyProtection="1">
      <protection locked="0"/>
    </xf>
    <xf numFmtId="0" fontId="14" fillId="0" borderId="0" xfId="0" applyFont="1" applyProtection="1">
      <protection locked="0"/>
    </xf>
    <xf numFmtId="2" fontId="8" fillId="3" borderId="42" xfId="0" applyNumberFormat="1" applyFont="1" applyFill="1" applyBorder="1" applyAlignment="1">
      <alignment horizontal="center"/>
    </xf>
    <xf numFmtId="0" fontId="5" fillId="10" borderId="1" xfId="0" applyFont="1" applyFill="1" applyBorder="1"/>
    <xf numFmtId="0" fontId="5" fillId="0" borderId="9" xfId="0" applyFont="1" applyBorder="1"/>
    <xf numFmtId="0" fontId="5" fillId="0" borderId="1" xfId="0" applyFont="1" applyFill="1" applyBorder="1"/>
    <xf numFmtId="0" fontId="6" fillId="5" borderId="0" xfId="0" applyFont="1" applyFill="1" applyBorder="1" applyAlignment="1">
      <alignment horizontal="left"/>
    </xf>
    <xf numFmtId="9" fontId="4" fillId="6" borderId="29" xfId="3" applyFont="1" applyFill="1" applyBorder="1" applyAlignment="1" applyProtection="1">
      <alignment horizontal="center"/>
      <protection locked="0"/>
    </xf>
    <xf numFmtId="0" fontId="6" fillId="5" borderId="5" xfId="0" applyFont="1" applyFill="1" applyBorder="1" applyAlignment="1">
      <alignment horizontal="left"/>
    </xf>
    <xf numFmtId="3" fontId="4" fillId="10" borderId="0" xfId="0" applyNumberFormat="1" applyFont="1" applyFill="1" applyBorder="1"/>
    <xf numFmtId="165" fontId="4" fillId="2" borderId="46" xfId="0" applyNumberFormat="1" applyFont="1" applyFill="1" applyBorder="1"/>
    <xf numFmtId="2" fontId="4" fillId="3" borderId="2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5" borderId="3" xfId="0" applyFont="1" applyFill="1" applyBorder="1"/>
    <xf numFmtId="0" fontId="4" fillId="2" borderId="47" xfId="0" applyFont="1" applyFill="1" applyBorder="1"/>
    <xf numFmtId="0" fontId="4" fillId="2" borderId="18" xfId="0" applyFont="1" applyFill="1" applyBorder="1"/>
    <xf numFmtId="165" fontId="4" fillId="2" borderId="28" xfId="0" applyNumberFormat="1" applyFont="1" applyFill="1" applyBorder="1"/>
    <xf numFmtId="0" fontId="15" fillId="10" borderId="0" xfId="0" applyFont="1" applyFill="1" applyBorder="1" applyAlignment="1">
      <alignment horizontal="center"/>
    </xf>
    <xf numFmtId="0" fontId="15" fillId="10" borderId="0" xfId="0" applyFont="1" applyFill="1" applyBorder="1" applyAlignment="1">
      <alignment horizontal="right"/>
    </xf>
    <xf numFmtId="0" fontId="15" fillId="10" borderId="0" xfId="0" applyFont="1" applyFill="1" applyBorder="1" applyAlignment="1" applyProtection="1">
      <alignment horizontal="center"/>
      <protection hidden="1"/>
    </xf>
    <xf numFmtId="3" fontId="15" fillId="10" borderId="0" xfId="0" applyNumberFormat="1" applyFont="1" applyFill="1" applyBorder="1" applyProtection="1">
      <protection hidden="1"/>
    </xf>
    <xf numFmtId="0" fontId="15" fillId="10" borderId="0" xfId="0" applyFont="1" applyFill="1" applyBorder="1"/>
    <xf numFmtId="3" fontId="4" fillId="10" borderId="0" xfId="0" applyNumberFormat="1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right"/>
    </xf>
    <xf numFmtId="0" fontId="4" fillId="5" borderId="18" xfId="0" applyFont="1" applyFill="1" applyBorder="1" applyAlignment="1">
      <alignment horizontal="right"/>
    </xf>
    <xf numFmtId="0" fontId="15" fillId="5" borderId="0" xfId="0" applyFont="1" applyFill="1" applyBorder="1" applyAlignment="1">
      <alignment horizontal="right"/>
    </xf>
    <xf numFmtId="9" fontId="4" fillId="6" borderId="2" xfId="3" applyNumberFormat="1" applyFont="1" applyFill="1" applyBorder="1" applyAlignment="1" applyProtection="1">
      <alignment horizontal="right"/>
      <protection locked="0"/>
    </xf>
    <xf numFmtId="0" fontId="4" fillId="5" borderId="0" xfId="0" applyFont="1" applyFill="1" applyBorder="1" applyAlignment="1">
      <alignment horizontal="right"/>
    </xf>
    <xf numFmtId="166" fontId="4" fillId="6" borderId="2" xfId="1" applyNumberFormat="1" applyFont="1" applyFill="1" applyBorder="1" applyAlignment="1" applyProtection="1">
      <alignment horizontal="right"/>
      <protection locked="0"/>
    </xf>
    <xf numFmtId="2" fontId="4" fillId="3" borderId="2" xfId="0" applyNumberFormat="1" applyFont="1" applyFill="1" applyBorder="1" applyAlignment="1">
      <alignment horizontal="right"/>
    </xf>
    <xf numFmtId="2" fontId="4" fillId="3" borderId="29" xfId="0" applyNumberFormat="1" applyFont="1" applyFill="1" applyBorder="1" applyAlignment="1">
      <alignment horizontal="right"/>
    </xf>
    <xf numFmtId="2" fontId="4" fillId="3" borderId="20" xfId="0" applyNumberFormat="1" applyFont="1" applyFill="1" applyBorder="1" applyAlignment="1">
      <alignment horizontal="right"/>
    </xf>
    <xf numFmtId="1" fontId="8" fillId="3" borderId="20" xfId="0" applyNumberFormat="1" applyFont="1" applyFill="1" applyBorder="1" applyAlignment="1">
      <alignment horizontal="right"/>
    </xf>
    <xf numFmtId="1" fontId="8" fillId="3" borderId="17" xfId="0" applyNumberFormat="1" applyFont="1" applyFill="1" applyBorder="1" applyAlignment="1">
      <alignment horizontal="right"/>
    </xf>
    <xf numFmtId="1" fontId="8" fillId="3" borderId="41" xfId="0" applyNumberFormat="1" applyFont="1" applyFill="1" applyBorder="1" applyAlignment="1">
      <alignment horizontal="right"/>
    </xf>
    <xf numFmtId="165" fontId="4" fillId="2" borderId="48" xfId="0" applyNumberFormat="1" applyFont="1" applyFill="1" applyBorder="1"/>
    <xf numFmtId="165" fontId="0" fillId="0" borderId="0" xfId="0" applyNumberFormat="1"/>
    <xf numFmtId="2" fontId="0" fillId="0" borderId="0" xfId="0" applyNumberFormat="1"/>
    <xf numFmtId="2" fontId="0" fillId="0" borderId="18" xfId="0" applyNumberFormat="1" applyBorder="1"/>
    <xf numFmtId="1" fontId="0" fillId="0" borderId="0" xfId="0" applyNumberFormat="1"/>
    <xf numFmtId="165" fontId="0" fillId="0" borderId="0" xfId="0" applyNumberFormat="1" applyAlignment="1">
      <alignment horizontal="left"/>
    </xf>
    <xf numFmtId="0" fontId="16" fillId="0" borderId="0" xfId="0" applyFont="1"/>
    <xf numFmtId="2" fontId="0" fillId="0" borderId="0" xfId="0" applyNumberFormat="1" applyBorder="1"/>
    <xf numFmtId="0" fontId="0" fillId="0" borderId="0" xfId="0" applyAlignment="1">
      <alignment horizontal="right"/>
    </xf>
    <xf numFmtId="0" fontId="0" fillId="0" borderId="14" xfId="0" applyBorder="1"/>
    <xf numFmtId="0" fontId="0" fillId="0" borderId="20" xfId="0" applyBorder="1"/>
    <xf numFmtId="0" fontId="9" fillId="0" borderId="0" xfId="2"/>
    <xf numFmtId="167" fontId="9" fillId="0" borderId="0" xfId="2" applyNumberFormat="1"/>
    <xf numFmtId="0" fontId="9" fillId="0" borderId="0" xfId="2" applyAlignment="1">
      <alignment horizontal="center" wrapText="1"/>
    </xf>
    <xf numFmtId="0" fontId="2" fillId="0" borderId="49" xfId="2" applyFont="1" applyBorder="1"/>
    <xf numFmtId="0" fontId="17" fillId="0" borderId="0" xfId="2" applyFont="1"/>
    <xf numFmtId="0" fontId="2" fillId="0" borderId="0" xfId="2" applyFont="1" applyFill="1" applyBorder="1"/>
    <xf numFmtId="0" fontId="9" fillId="0" borderId="0" xfId="2" applyFill="1"/>
    <xf numFmtId="0" fontId="4" fillId="0" borderId="1" xfId="2" applyFont="1" applyFill="1" applyBorder="1" applyAlignment="1">
      <alignment horizontal="right"/>
    </xf>
    <xf numFmtId="0" fontId="2" fillId="12" borderId="13" xfId="2" applyFont="1" applyFill="1" applyBorder="1" applyAlignment="1">
      <alignment horizontal="center" wrapText="1"/>
    </xf>
    <xf numFmtId="0" fontId="2" fillId="12" borderId="17" xfId="2" applyFont="1" applyFill="1" applyBorder="1" applyAlignment="1">
      <alignment horizontal="center" wrapText="1"/>
    </xf>
    <xf numFmtId="0" fontId="6" fillId="0" borderId="1" xfId="2" applyFont="1" applyFill="1" applyBorder="1"/>
    <xf numFmtId="0" fontId="5" fillId="11" borderId="12" xfId="0" applyFont="1" applyFill="1" applyBorder="1" applyAlignment="1">
      <alignment horizontal="center"/>
    </xf>
    <xf numFmtId="0" fontId="5" fillId="11" borderId="23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left" vertical="top"/>
    </xf>
    <xf numFmtId="0" fontId="9" fillId="0" borderId="7" xfId="2" applyFill="1" applyBorder="1" applyAlignment="1">
      <alignment horizontal="center" wrapText="1"/>
    </xf>
    <xf numFmtId="0" fontId="9" fillId="0" borderId="0" xfId="2" applyFont="1" applyAlignment="1">
      <alignment horizontal="right"/>
    </xf>
    <xf numFmtId="0" fontId="9" fillId="0" borderId="0" xfId="2" applyFont="1"/>
    <xf numFmtId="0" fontId="9" fillId="0" borderId="9" xfId="2" applyFont="1" applyFill="1" applyBorder="1" applyAlignment="1">
      <alignment horizontal="center" wrapText="1"/>
    </xf>
    <xf numFmtId="0" fontId="9" fillId="0" borderId="0" xfId="2" applyFont="1" applyFill="1"/>
    <xf numFmtId="2" fontId="9" fillId="0" borderId="0" xfId="2" applyNumberFormat="1" applyFont="1"/>
    <xf numFmtId="0" fontId="7" fillId="0" borderId="1" xfId="2" applyFont="1" applyFill="1" applyBorder="1"/>
    <xf numFmtId="2" fontId="8" fillId="0" borderId="2" xfId="0" applyNumberFormat="1" applyFont="1" applyFill="1" applyBorder="1" applyAlignment="1">
      <alignment horizontal="right"/>
    </xf>
    <xf numFmtId="0" fontId="6" fillId="0" borderId="1" xfId="0" applyFont="1" applyBorder="1"/>
    <xf numFmtId="0" fontId="5" fillId="11" borderId="12" xfId="0" applyFont="1" applyFill="1" applyBorder="1" applyAlignment="1">
      <alignment horizontal="center"/>
    </xf>
    <xf numFmtId="0" fontId="5" fillId="9" borderId="30" xfId="0" applyFont="1" applyFill="1" applyBorder="1" applyAlignment="1">
      <alignment horizontal="left"/>
    </xf>
    <xf numFmtId="0" fontId="5" fillId="9" borderId="31" xfId="0" applyFont="1" applyFill="1" applyBorder="1" applyAlignment="1">
      <alignment horizontal="left"/>
    </xf>
    <xf numFmtId="0" fontId="5" fillId="9" borderId="32" xfId="0" applyFont="1" applyFill="1" applyBorder="1" applyAlignment="1">
      <alignment horizontal="left"/>
    </xf>
    <xf numFmtId="0" fontId="5" fillId="9" borderId="22" xfId="0" applyFont="1" applyFill="1" applyBorder="1" applyAlignment="1">
      <alignment horizontal="left"/>
    </xf>
    <xf numFmtId="0" fontId="5" fillId="9" borderId="23" xfId="0" applyFont="1" applyFill="1" applyBorder="1" applyAlignment="1">
      <alignment horizontal="left"/>
    </xf>
    <xf numFmtId="2" fontId="4" fillId="3" borderId="43" xfId="0" applyNumberFormat="1" applyFont="1" applyFill="1" applyBorder="1" applyAlignment="1">
      <alignment horizontal="left"/>
    </xf>
    <xf numFmtId="2" fontId="4" fillId="3" borderId="44" xfId="0" applyNumberFormat="1" applyFont="1" applyFill="1" applyBorder="1" applyAlignment="1">
      <alignment horizontal="left"/>
    </xf>
    <xf numFmtId="2" fontId="4" fillId="3" borderId="45" xfId="0" applyNumberFormat="1" applyFont="1" applyFill="1" applyBorder="1" applyAlignment="1">
      <alignment horizontal="left"/>
    </xf>
    <xf numFmtId="0" fontId="2" fillId="0" borderId="50" xfId="2" applyFont="1" applyFill="1" applyBorder="1" applyAlignment="1">
      <alignment horizontal="center" wrapText="1"/>
    </xf>
    <xf numFmtId="0" fontId="2" fillId="0" borderId="7" xfId="2" applyFont="1" applyFill="1" applyBorder="1" applyAlignment="1">
      <alignment horizontal="center" wrapText="1"/>
    </xf>
    <xf numFmtId="0" fontId="2" fillId="0" borderId="9" xfId="2" applyFont="1" applyFill="1" applyBorder="1" applyAlignment="1">
      <alignment horizontal="center" wrapText="1"/>
    </xf>
    <xf numFmtId="0" fontId="2" fillId="0" borderId="8" xfId="2" applyFont="1" applyFill="1" applyBorder="1" applyAlignment="1">
      <alignment horizontal="center" wrapText="1"/>
    </xf>
    <xf numFmtId="2" fontId="6" fillId="0" borderId="0" xfId="0" applyNumberFormat="1" applyFont="1" applyProtection="1">
      <protection hidden="1"/>
    </xf>
    <xf numFmtId="2" fontId="6" fillId="11" borderId="0" xfId="2" applyNumberFormat="1" applyFont="1" applyFill="1" applyBorder="1" applyAlignment="1">
      <alignment horizontal="center"/>
    </xf>
    <xf numFmtId="2" fontId="7" fillId="11" borderId="21" xfId="2" applyNumberFormat="1" applyFont="1" applyFill="1" applyBorder="1" applyAlignment="1">
      <alignment horizontal="center"/>
    </xf>
    <xf numFmtId="2" fontId="7" fillId="11" borderId="10" xfId="2" applyNumberFormat="1" applyFont="1" applyFill="1" applyBorder="1" applyAlignment="1">
      <alignment horizontal="center"/>
    </xf>
    <xf numFmtId="2" fontId="6" fillId="11" borderId="10" xfId="2" applyNumberFormat="1" applyFont="1" applyFill="1" applyBorder="1" applyAlignment="1">
      <alignment horizontal="center"/>
    </xf>
    <xf numFmtId="2" fontId="6" fillId="11" borderId="21" xfId="2" applyNumberFormat="1" applyFont="1" applyFill="1" applyBorder="1" applyAlignment="1">
      <alignment horizontal="center"/>
    </xf>
    <xf numFmtId="0" fontId="2" fillId="12" borderId="11" xfId="2" applyFont="1" applyFill="1" applyBorder="1" applyAlignment="1">
      <alignment horizontal="center" wrapText="1"/>
    </xf>
    <xf numFmtId="0" fontId="2" fillId="12" borderId="14" xfId="2" applyFont="1" applyFill="1" applyBorder="1" applyAlignment="1">
      <alignment horizontal="center" wrapText="1"/>
    </xf>
    <xf numFmtId="0" fontId="4" fillId="0" borderId="25" xfId="2" applyFont="1" applyFill="1" applyBorder="1" applyAlignment="1">
      <alignment horizontal="right"/>
    </xf>
    <xf numFmtId="2" fontId="9" fillId="0" borderId="7" xfId="2" applyNumberFormat="1" applyFill="1" applyBorder="1" applyAlignment="1">
      <alignment horizontal="center" wrapText="1"/>
    </xf>
    <xf numFmtId="2" fontId="9" fillId="0" borderId="0" xfId="2" applyNumberFormat="1" applyFill="1" applyBorder="1" applyAlignment="1">
      <alignment horizontal="center" wrapText="1"/>
    </xf>
    <xf numFmtId="0" fontId="6" fillId="13" borderId="1" xfId="2" applyFont="1" applyFill="1" applyBorder="1"/>
    <xf numFmtId="2" fontId="6" fillId="13" borderId="0" xfId="2" applyNumberFormat="1" applyFont="1" applyFill="1" applyBorder="1" applyAlignment="1">
      <alignment horizontal="center"/>
    </xf>
    <xf numFmtId="2" fontId="6" fillId="13" borderId="21" xfId="2" applyNumberFormat="1" applyFont="1" applyFill="1" applyBorder="1" applyAlignment="1">
      <alignment horizontal="center"/>
    </xf>
    <xf numFmtId="2" fontId="6" fillId="13" borderId="10" xfId="2" applyNumberFormat="1" applyFont="1" applyFill="1" applyBorder="1" applyAlignment="1">
      <alignment horizontal="center"/>
    </xf>
    <xf numFmtId="165" fontId="6" fillId="13" borderId="51" xfId="2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6" fillId="0" borderId="0" xfId="0" applyFont="1" applyFill="1" applyBorder="1"/>
    <xf numFmtId="2" fontId="6" fillId="0" borderId="0" xfId="0" applyNumberFormat="1" applyFont="1" applyFill="1" applyBorder="1" applyAlignment="1">
      <alignment horizontal="right"/>
    </xf>
    <xf numFmtId="2" fontId="9" fillId="0" borderId="0" xfId="2" applyNumberFormat="1" applyFont="1" applyFill="1" applyBorder="1" applyAlignment="1">
      <alignment horizontal="right"/>
    </xf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/>
    <xf numFmtId="169" fontId="2" fillId="0" borderId="0" xfId="2" applyNumberFormat="1" applyFont="1" applyFill="1" applyBorder="1"/>
    <xf numFmtId="2" fontId="2" fillId="0" borderId="0" xfId="2" applyNumberFormat="1" applyFont="1" applyFill="1" applyBorder="1"/>
    <xf numFmtId="2" fontId="9" fillId="0" borderId="0" xfId="2" applyNumberFormat="1" applyFont="1" applyFill="1" applyBorder="1"/>
    <xf numFmtId="0" fontId="17" fillId="0" borderId="0" xfId="2" applyFont="1" applyFill="1" applyBorder="1"/>
    <xf numFmtId="0" fontId="9" fillId="0" borderId="0" xfId="2" applyFill="1" applyBorder="1"/>
    <xf numFmtId="168" fontId="6" fillId="0" borderId="0" xfId="1" applyNumberFormat="1" applyFont="1" applyFill="1" applyBorder="1" applyAlignment="1">
      <alignment horizontal="left"/>
    </xf>
    <xf numFmtId="168" fontId="9" fillId="0" borderId="0" xfId="1" applyNumberFormat="1" applyFont="1" applyFill="1" applyBorder="1" applyAlignment="1"/>
    <xf numFmtId="0" fontId="2" fillId="0" borderId="0" xfId="2" applyFont="1" applyFill="1" applyBorder="1" applyAlignment="1">
      <alignment horizontal="right"/>
    </xf>
    <xf numFmtId="0" fontId="2" fillId="0" borderId="0" xfId="2" applyFont="1" applyFill="1" applyBorder="1" applyAlignment="1">
      <alignment horizontal="center"/>
    </xf>
    <xf numFmtId="2" fontId="6" fillId="0" borderId="0" xfId="0" applyNumberFormat="1" applyFont="1" applyFill="1" applyBorder="1"/>
    <xf numFmtId="1" fontId="9" fillId="0" borderId="0" xfId="2" applyNumberFormat="1" applyFont="1" applyFill="1" applyBorder="1"/>
    <xf numFmtId="0" fontId="9" fillId="11" borderId="7" xfId="2" applyFont="1" applyFill="1" applyBorder="1" applyAlignment="1">
      <alignment horizontal="center" wrapText="1"/>
    </xf>
    <xf numFmtId="0" fontId="9" fillId="11" borderId="8" xfId="2" applyFont="1" applyFill="1" applyBorder="1" applyAlignment="1">
      <alignment horizontal="center" wrapText="1"/>
    </xf>
    <xf numFmtId="0" fontId="9" fillId="0" borderId="1" xfId="2" applyFont="1" applyFill="1" applyBorder="1" applyAlignment="1">
      <alignment horizontal="center" wrapText="1"/>
    </xf>
    <xf numFmtId="165" fontId="6" fillId="14" borderId="51" xfId="2" applyNumberFormat="1" applyFont="1" applyFill="1" applyBorder="1"/>
    <xf numFmtId="0" fontId="2" fillId="12" borderId="25" xfId="2" applyFont="1" applyFill="1" applyBorder="1" applyAlignment="1">
      <alignment horizontal="center" wrapText="1"/>
    </xf>
    <xf numFmtId="165" fontId="6" fillId="14" borderId="10" xfId="2" applyNumberFormat="1" applyFont="1" applyFill="1" applyBorder="1"/>
    <xf numFmtId="165" fontId="6" fillId="13" borderId="10" xfId="2" applyNumberFormat="1" applyFont="1" applyFill="1" applyBorder="1"/>
  </cellXfs>
  <cellStyles count="320">
    <cellStyle name="Comma" xfId="1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Allele Frequencies</a:t>
            </a:r>
          </a:p>
        </c:rich>
      </c:tx>
      <c:layout>
        <c:manualLayout>
          <c:xMode val="edge"/>
          <c:yMode val="edge"/>
          <c:x val="0.170202366008597"/>
          <c:y val="0.02463259780274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47578475939"/>
          <c:y val="0.133663447110588"/>
          <c:w val="0.686182865954466"/>
          <c:h val="0.668317235552939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'Exp1a Dom'!$C$7</c:f>
              <c:strCache>
                <c:ptCount val="1"/>
                <c:pt idx="0">
                  <c:v>Red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'Exp1a Dom'!$BO$165:$BO$265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'Exp1a Dom'!$BP$165:$BP$265</c:f>
              <c:numCache>
                <c:formatCode>0.000</c:formatCode>
                <c:ptCount val="101"/>
                <c:pt idx="0">
                  <c:v>0.1</c:v>
                </c:pt>
                <c:pt idx="1">
                  <c:v>0.132100396301189</c:v>
                </c:pt>
                <c:pt idx="2">
                  <c:v>0.17008547008547</c:v>
                </c:pt>
                <c:pt idx="3">
                  <c:v>0.214533700466898</c:v>
                </c:pt>
                <c:pt idx="4">
                  <c:v>0.263281617301363</c:v>
                </c:pt>
                <c:pt idx="5">
                  <c:v>0.314402572668519</c:v>
                </c:pt>
                <c:pt idx="6">
                  <c:v>0.365853658536585</c:v>
                </c:pt>
                <c:pt idx="7">
                  <c:v>0.416103681235351</c:v>
                </c:pt>
                <c:pt idx="8">
                  <c:v>0.463602369189617</c:v>
                </c:pt>
                <c:pt idx="9">
                  <c:v>0.507447677081466</c:v>
                </c:pt>
                <c:pt idx="10">
                  <c:v>0.547270449257204</c:v>
                </c:pt>
                <c:pt idx="11">
                  <c:v>0.583132337459856</c:v>
                </c:pt>
                <c:pt idx="12">
                  <c:v>0.615228883140254</c:v>
                </c:pt>
                <c:pt idx="13">
                  <c:v>0.643796193341618</c:v>
                </c:pt>
                <c:pt idx="14">
                  <c:v>0.669274386181202</c:v>
                </c:pt>
                <c:pt idx="15">
                  <c:v>0.691921747986529</c:v>
                </c:pt>
                <c:pt idx="16">
                  <c:v>0.712090229818537</c:v>
                </c:pt>
                <c:pt idx="17">
                  <c:v>0.730268421561646</c:v>
                </c:pt>
                <c:pt idx="18">
                  <c:v>0.746644295302013</c:v>
                </c:pt>
                <c:pt idx="19">
                  <c:v>0.761306563366857</c:v>
                </c:pt>
                <c:pt idx="20">
                  <c:v>0.774577844576076</c:v>
                </c:pt>
                <c:pt idx="21">
                  <c:v>0.786589624738079</c:v>
                </c:pt>
                <c:pt idx="22">
                  <c:v>0.797453366052889</c:v>
                </c:pt>
                <c:pt idx="23">
                  <c:v>0.807317454526502</c:v>
                </c:pt>
                <c:pt idx="24">
                  <c:v>0.816393455422778</c:v>
                </c:pt>
                <c:pt idx="25">
                  <c:v>0.824716247446424</c:v>
                </c:pt>
                <c:pt idx="26">
                  <c:v>0.832523812527597</c:v>
                </c:pt>
                <c:pt idx="27">
                  <c:v>0.839629921727258</c:v>
                </c:pt>
                <c:pt idx="28">
                  <c:v>0.84615296959752</c:v>
                </c:pt>
                <c:pt idx="29">
                  <c:v>0.852182960931254</c:v>
                </c:pt>
                <c:pt idx="30">
                  <c:v>0.857782363842643</c:v>
                </c:pt>
                <c:pt idx="31">
                  <c:v>0.863029023216059</c:v>
                </c:pt>
                <c:pt idx="32">
                  <c:v>0.867741446404205</c:v>
                </c:pt>
                <c:pt idx="33">
                  <c:v>0.872284694937452</c:v>
                </c:pt>
                <c:pt idx="34">
                  <c:v>0.876547504707742</c:v>
                </c:pt>
                <c:pt idx="35">
                  <c:v>0.880604613112952</c:v>
                </c:pt>
                <c:pt idx="36">
                  <c:v>0.884498060531502</c:v>
                </c:pt>
                <c:pt idx="37">
                  <c:v>0.888044839205734</c:v>
                </c:pt>
                <c:pt idx="38">
                  <c:v>0.891405309973349</c:v>
                </c:pt>
                <c:pt idx="39">
                  <c:v>0.894557874306005</c:v>
                </c:pt>
                <c:pt idx="40">
                  <c:v>0.897571383999114</c:v>
                </c:pt>
                <c:pt idx="41">
                  <c:v>0.900336058584541</c:v>
                </c:pt>
                <c:pt idx="42">
                  <c:v>0.903039753198196</c:v>
                </c:pt>
                <c:pt idx="43">
                  <c:v>0.905677085960576</c:v>
                </c:pt>
                <c:pt idx="44">
                  <c:v>0.908157606822235</c:v>
                </c:pt>
                <c:pt idx="45">
                  <c:v>0.910537726036667</c:v>
                </c:pt>
                <c:pt idx="46">
                  <c:v>0.912707719110158</c:v>
                </c:pt>
                <c:pt idx="47">
                  <c:v>0.914882301900523</c:v>
                </c:pt>
                <c:pt idx="48">
                  <c:v>0.916918841479608</c:v>
                </c:pt>
                <c:pt idx="49">
                  <c:v>0.918769963048788</c:v>
                </c:pt>
                <c:pt idx="50">
                  <c:v>0.920693637748355</c:v>
                </c:pt>
                <c:pt idx="51">
                  <c:v>0.922450029065868</c:v>
                </c:pt>
                <c:pt idx="52">
                  <c:v>0.92406518509671</c:v>
                </c:pt>
                <c:pt idx="53">
                  <c:v>0.92590040714062</c:v>
                </c:pt>
                <c:pt idx="54">
                  <c:v>0.927504706128425</c:v>
                </c:pt>
                <c:pt idx="55">
                  <c:v>0.928924511966934</c:v>
                </c:pt>
                <c:pt idx="56">
                  <c:v>0.930303663047369</c:v>
                </c:pt>
                <c:pt idx="57">
                  <c:v>0.931737666337018</c:v>
                </c:pt>
                <c:pt idx="58">
                  <c:v>0.932966775854001</c:v>
                </c:pt>
                <c:pt idx="59">
                  <c:v>0.934155713066804</c:v>
                </c:pt>
                <c:pt idx="60">
                  <c:v>0.935401247896594</c:v>
                </c:pt>
                <c:pt idx="61">
                  <c:v>0.936717419613343</c:v>
                </c:pt>
                <c:pt idx="62">
                  <c:v>0.937771611954269</c:v>
                </c:pt>
                <c:pt idx="63">
                  <c:v>0.938903236962621</c:v>
                </c:pt>
                <c:pt idx="64">
                  <c:v>0.939952349043258</c:v>
                </c:pt>
                <c:pt idx="65">
                  <c:v>0.941113168827269</c:v>
                </c:pt>
                <c:pt idx="66">
                  <c:v>0.942097967500042</c:v>
                </c:pt>
                <c:pt idx="67">
                  <c:v>0.943078646550331</c:v>
                </c:pt>
                <c:pt idx="68">
                  <c:v>0.944015889192225</c:v>
                </c:pt>
                <c:pt idx="69">
                  <c:v>0.944885830466062</c:v>
                </c:pt>
                <c:pt idx="70">
                  <c:v>0.945731646245785</c:v>
                </c:pt>
                <c:pt idx="71">
                  <c:v>0.946530705442719</c:v>
                </c:pt>
                <c:pt idx="72">
                  <c:v>0.947344558863424</c:v>
                </c:pt>
                <c:pt idx="73">
                  <c:v>0.948067708398494</c:v>
                </c:pt>
                <c:pt idx="74">
                  <c:v>0.948808252103085</c:v>
                </c:pt>
                <c:pt idx="75">
                  <c:v>0.949514411725397</c:v>
                </c:pt>
                <c:pt idx="76">
                  <c:v>0.950237002035691</c:v>
                </c:pt>
                <c:pt idx="77">
                  <c:v>0.951063829787234</c:v>
                </c:pt>
                <c:pt idx="78">
                  <c:v>0.951792439437843</c:v>
                </c:pt>
                <c:pt idx="79">
                  <c:v>0.952489734060632</c:v>
                </c:pt>
                <c:pt idx="80">
                  <c:v>0.953076399959866</c:v>
                </c:pt>
                <c:pt idx="81">
                  <c:v>0.953643709503915</c:v>
                </c:pt>
                <c:pt idx="82">
                  <c:v>0.954172994442683</c:v>
                </c:pt>
                <c:pt idx="83">
                  <c:v>0.954851928355483</c:v>
                </c:pt>
                <c:pt idx="84">
                  <c:v>0.955417324296723</c:v>
                </c:pt>
                <c:pt idx="85">
                  <c:v>0.956140899705937</c:v>
                </c:pt>
                <c:pt idx="86">
                  <c:v>0.956613915598291</c:v>
                </c:pt>
                <c:pt idx="87">
                  <c:v>0.957086706232115</c:v>
                </c:pt>
                <c:pt idx="88">
                  <c:v>0.957649496941538</c:v>
                </c:pt>
                <c:pt idx="89">
                  <c:v>0.958321342325547</c:v>
                </c:pt>
                <c:pt idx="90">
                  <c:v>0.958736040863338</c:v>
                </c:pt>
                <c:pt idx="91">
                  <c:v>0.959163341069868</c:v>
                </c:pt>
                <c:pt idx="92">
                  <c:v>0.959687838781056</c:v>
                </c:pt>
                <c:pt idx="93">
                  <c:v>0.960412391772183</c:v>
                </c:pt>
                <c:pt idx="94">
                  <c:v>0.960893295278153</c:v>
                </c:pt>
                <c:pt idx="95">
                  <c:v>0.961285870121775</c:v>
                </c:pt>
                <c:pt idx="96">
                  <c:v>0.961692650334076</c:v>
                </c:pt>
                <c:pt idx="97">
                  <c:v>0.962146885590306</c:v>
                </c:pt>
                <c:pt idx="98">
                  <c:v>0.962764537018493</c:v>
                </c:pt>
                <c:pt idx="99">
                  <c:v>0.963042921845962</c:v>
                </c:pt>
                <c:pt idx="100">
                  <c:v>0.96341594647648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'Exp1a Dom'!$G$7</c:f>
              <c:strCache>
                <c:ptCount val="1"/>
                <c:pt idx="0">
                  <c:v>Orange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66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'Exp1a Dom'!$BO$165:$BO$265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'Exp1a Dom'!$BQ$165:$BQ$265</c:f>
              <c:numCache>
                <c:formatCode>0.000</c:formatCode>
                <c:ptCount val="101"/>
                <c:pt idx="0">
                  <c:v>0.9</c:v>
                </c:pt>
                <c:pt idx="1">
                  <c:v>0.867899603698811</c:v>
                </c:pt>
                <c:pt idx="2">
                  <c:v>0.82991452991453</c:v>
                </c:pt>
                <c:pt idx="3">
                  <c:v>0.785466299533102</c:v>
                </c:pt>
                <c:pt idx="4">
                  <c:v>0.736718382698636</c:v>
                </c:pt>
                <c:pt idx="5">
                  <c:v>0.685597427331481</c:v>
                </c:pt>
                <c:pt idx="6">
                  <c:v>0.634146341463415</c:v>
                </c:pt>
                <c:pt idx="7">
                  <c:v>0.583896318764649</c:v>
                </c:pt>
                <c:pt idx="8">
                  <c:v>0.536397630810383</c:v>
                </c:pt>
                <c:pt idx="9">
                  <c:v>0.492552322918534</c:v>
                </c:pt>
                <c:pt idx="10">
                  <c:v>0.452729550742796</c:v>
                </c:pt>
                <c:pt idx="11">
                  <c:v>0.416867662540144</c:v>
                </c:pt>
                <c:pt idx="12">
                  <c:v>0.384771116859746</c:v>
                </c:pt>
                <c:pt idx="13">
                  <c:v>0.356203806658382</c:v>
                </c:pt>
                <c:pt idx="14">
                  <c:v>0.330725613818798</c:v>
                </c:pt>
                <c:pt idx="15">
                  <c:v>0.308078252013471</c:v>
                </c:pt>
                <c:pt idx="16">
                  <c:v>0.287909770181463</c:v>
                </c:pt>
                <c:pt idx="17">
                  <c:v>0.269731578438355</c:v>
                </c:pt>
                <c:pt idx="18">
                  <c:v>0.253355704697987</c:v>
                </c:pt>
                <c:pt idx="19">
                  <c:v>0.238693436633143</c:v>
                </c:pt>
                <c:pt idx="20">
                  <c:v>0.225422155423924</c:v>
                </c:pt>
                <c:pt idx="21">
                  <c:v>0.213410375261921</c:v>
                </c:pt>
                <c:pt idx="22">
                  <c:v>0.202546633947111</c:v>
                </c:pt>
                <c:pt idx="23">
                  <c:v>0.192682545473498</c:v>
                </c:pt>
                <c:pt idx="24">
                  <c:v>0.183606544577222</c:v>
                </c:pt>
                <c:pt idx="25">
                  <c:v>0.175283752553576</c:v>
                </c:pt>
                <c:pt idx="26">
                  <c:v>0.167476187472403</c:v>
                </c:pt>
                <c:pt idx="27">
                  <c:v>0.160370078272742</c:v>
                </c:pt>
                <c:pt idx="28">
                  <c:v>0.15384703040248</c:v>
                </c:pt>
                <c:pt idx="29">
                  <c:v>0.147817039068746</c:v>
                </c:pt>
                <c:pt idx="30">
                  <c:v>0.142217636157357</c:v>
                </c:pt>
                <c:pt idx="31">
                  <c:v>0.136970976783941</c:v>
                </c:pt>
                <c:pt idx="32">
                  <c:v>0.132258553595795</c:v>
                </c:pt>
                <c:pt idx="33">
                  <c:v>0.127715305062548</c:v>
                </c:pt>
                <c:pt idx="34">
                  <c:v>0.123452495292258</c:v>
                </c:pt>
                <c:pt idx="35">
                  <c:v>0.119395386887048</c:v>
                </c:pt>
                <c:pt idx="36">
                  <c:v>0.115501939468498</c:v>
                </c:pt>
                <c:pt idx="37">
                  <c:v>0.111955160794266</c:v>
                </c:pt>
                <c:pt idx="38">
                  <c:v>0.108594690026651</c:v>
                </c:pt>
                <c:pt idx="39">
                  <c:v>0.105442125693995</c:v>
                </c:pt>
                <c:pt idx="40">
                  <c:v>0.102428616000886</c:v>
                </c:pt>
                <c:pt idx="41">
                  <c:v>0.0996639414154587</c:v>
                </c:pt>
                <c:pt idx="42">
                  <c:v>0.096960246801804</c:v>
                </c:pt>
                <c:pt idx="43">
                  <c:v>0.094322914039424</c:v>
                </c:pt>
                <c:pt idx="44">
                  <c:v>0.0918423931777648</c:v>
                </c:pt>
                <c:pt idx="45">
                  <c:v>0.0894622739633328</c:v>
                </c:pt>
                <c:pt idx="46">
                  <c:v>0.0872922808898418</c:v>
                </c:pt>
                <c:pt idx="47">
                  <c:v>0.0851176980994766</c:v>
                </c:pt>
                <c:pt idx="48">
                  <c:v>0.0830811585203915</c:v>
                </c:pt>
                <c:pt idx="49">
                  <c:v>0.0812300369512119</c:v>
                </c:pt>
                <c:pt idx="50">
                  <c:v>0.0793063622516445</c:v>
                </c:pt>
                <c:pt idx="51">
                  <c:v>0.0775499709341323</c:v>
                </c:pt>
                <c:pt idx="52">
                  <c:v>0.0759348149032898</c:v>
                </c:pt>
                <c:pt idx="53">
                  <c:v>0.0740995928593799</c:v>
                </c:pt>
                <c:pt idx="54">
                  <c:v>0.072495293871575</c:v>
                </c:pt>
                <c:pt idx="55">
                  <c:v>0.0710754880330662</c:v>
                </c:pt>
                <c:pt idx="56">
                  <c:v>0.0696963369526309</c:v>
                </c:pt>
                <c:pt idx="57">
                  <c:v>0.0682623336629821</c:v>
                </c:pt>
                <c:pt idx="58">
                  <c:v>0.067033224145999</c:v>
                </c:pt>
                <c:pt idx="59">
                  <c:v>0.0658442869331965</c:v>
                </c:pt>
                <c:pt idx="60">
                  <c:v>0.0645987521034057</c:v>
                </c:pt>
                <c:pt idx="61">
                  <c:v>0.0632825803866573</c:v>
                </c:pt>
                <c:pt idx="62">
                  <c:v>0.0622283880457311</c:v>
                </c:pt>
                <c:pt idx="63">
                  <c:v>0.0610967630373787</c:v>
                </c:pt>
                <c:pt idx="64">
                  <c:v>0.0600476509567419</c:v>
                </c:pt>
                <c:pt idx="65">
                  <c:v>0.0588868311727314</c:v>
                </c:pt>
                <c:pt idx="66">
                  <c:v>0.0579020324999582</c:v>
                </c:pt>
                <c:pt idx="67">
                  <c:v>0.0569213534496692</c:v>
                </c:pt>
                <c:pt idx="68">
                  <c:v>0.055984110807775</c:v>
                </c:pt>
                <c:pt idx="69">
                  <c:v>0.0551141695339381</c:v>
                </c:pt>
                <c:pt idx="70">
                  <c:v>0.0542683537542149</c:v>
                </c:pt>
                <c:pt idx="71">
                  <c:v>0.0534692945572814</c:v>
                </c:pt>
                <c:pt idx="72">
                  <c:v>0.0526554411365756</c:v>
                </c:pt>
                <c:pt idx="73">
                  <c:v>0.0519322916015063</c:v>
                </c:pt>
                <c:pt idx="74">
                  <c:v>0.0511917478969155</c:v>
                </c:pt>
                <c:pt idx="75">
                  <c:v>0.0504855882746024</c:v>
                </c:pt>
                <c:pt idx="76">
                  <c:v>0.0497629979643085</c:v>
                </c:pt>
                <c:pt idx="77">
                  <c:v>0.0489361702127659</c:v>
                </c:pt>
                <c:pt idx="78">
                  <c:v>0.0482075605621571</c:v>
                </c:pt>
                <c:pt idx="79">
                  <c:v>0.0475102659393683</c:v>
                </c:pt>
                <c:pt idx="80">
                  <c:v>0.0469236000401342</c:v>
                </c:pt>
                <c:pt idx="81">
                  <c:v>0.0463562904960848</c:v>
                </c:pt>
                <c:pt idx="82">
                  <c:v>0.0458270055573171</c:v>
                </c:pt>
                <c:pt idx="83">
                  <c:v>0.0451480716445167</c:v>
                </c:pt>
                <c:pt idx="84">
                  <c:v>0.0445826757032773</c:v>
                </c:pt>
                <c:pt idx="85">
                  <c:v>0.0438591002940624</c:v>
                </c:pt>
                <c:pt idx="86">
                  <c:v>0.0433860844017094</c:v>
                </c:pt>
                <c:pt idx="87">
                  <c:v>0.0429132937678852</c:v>
                </c:pt>
                <c:pt idx="88">
                  <c:v>0.0423505030584617</c:v>
                </c:pt>
                <c:pt idx="89">
                  <c:v>0.0416786576744535</c:v>
                </c:pt>
                <c:pt idx="90">
                  <c:v>0.0412639591366618</c:v>
                </c:pt>
                <c:pt idx="91">
                  <c:v>0.0408366589301318</c:v>
                </c:pt>
                <c:pt idx="92">
                  <c:v>0.0403121612189435</c:v>
                </c:pt>
                <c:pt idx="93">
                  <c:v>0.0395876082278164</c:v>
                </c:pt>
                <c:pt idx="94">
                  <c:v>0.0391067047218467</c:v>
                </c:pt>
                <c:pt idx="95">
                  <c:v>0.0387141298782252</c:v>
                </c:pt>
                <c:pt idx="96">
                  <c:v>0.0383073496659243</c:v>
                </c:pt>
                <c:pt idx="97">
                  <c:v>0.037853114409694</c:v>
                </c:pt>
                <c:pt idx="98">
                  <c:v>0.0372354629815074</c:v>
                </c:pt>
                <c:pt idx="99">
                  <c:v>0.0369570781540379</c:v>
                </c:pt>
                <c:pt idx="100">
                  <c:v>0.0365840535235204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96200"/>
        <c:axId val="-2137652648"/>
      </c:scatterChart>
      <c:valAx>
        <c:axId val="-2146596200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384075088440032"/>
              <c:y val="0.900990632099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37652648"/>
        <c:crosses val="autoZero"/>
        <c:crossBetween val="midCat"/>
        <c:minorUnit val="5.0"/>
      </c:valAx>
      <c:valAx>
        <c:axId val="-2137652648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17096504241318"/>
              <c:y val="0.311880738227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465962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616189280688"/>
          <c:y val="0.478670442874483"/>
          <c:w val="0.170383810719312"/>
          <c:h val="0.1464510908468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u="none" strike="noStrike" baseline="0"/>
              <a:t> </a:t>
            </a:r>
            <a:r>
              <a:rPr lang="en-US"/>
              <a:t>Pop.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26383496925898"/>
          <c:y val="0.015697435410935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53683537055"/>
          <c:y val="0.128712949069455"/>
          <c:w val="0.758782418325075"/>
          <c:h val="0.65346574142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'Exp1c Inc Dom'!$BV$60</c:f>
              <c:strCache>
                <c:ptCount val="1"/>
                <c:pt idx="0">
                  <c:v>Total Pop.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'Exp1c Inc Dom'!$BO$61:$BO$161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'Exp1c Inc Dom'!$BV$61:$BV$161</c:f>
              <c:numCache>
                <c:formatCode>0</c:formatCode>
                <c:ptCount val="101"/>
                <c:pt idx="0">
                  <c:v>1000.0</c:v>
                </c:pt>
                <c:pt idx="1">
                  <c:v>1090.5</c:v>
                </c:pt>
                <c:pt idx="2">
                  <c:v>1194.875</c:v>
                </c:pt>
                <c:pt idx="3">
                  <c:v>1319.275</c:v>
                </c:pt>
                <c:pt idx="4">
                  <c:v>1470.6375</c:v>
                </c:pt>
                <c:pt idx="5">
                  <c:v>1654.2</c:v>
                </c:pt>
                <c:pt idx="6">
                  <c:v>1879.2375</c:v>
                </c:pt>
                <c:pt idx="7">
                  <c:v>2160.4375</c:v>
                </c:pt>
                <c:pt idx="8">
                  <c:v>2513.225</c:v>
                </c:pt>
                <c:pt idx="9">
                  <c:v>2964.775</c:v>
                </c:pt>
                <c:pt idx="10">
                  <c:v>3547.05</c:v>
                </c:pt>
                <c:pt idx="11">
                  <c:v>4307.5875</c:v>
                </c:pt>
                <c:pt idx="12">
                  <c:v>5313.8625</c:v>
                </c:pt>
                <c:pt idx="13">
                  <c:v>6658.1625</c:v>
                </c:pt>
                <c:pt idx="14">
                  <c:v>8477.35</c:v>
                </c:pt>
                <c:pt idx="15">
                  <c:v>2</c:v>
                </c:pt>
                <c:pt idx="16">
                  <c:v>2626.475</c:v>
                </c:pt>
                <c:pt idx="17">
                  <c:v>3499.4125</c:v>
                </c:pt>
                <c:pt idx="18">
                  <c:v>4727.625</c:v>
                </c:pt>
                <c:pt idx="19">
                  <c:v>6467.8625</c:v>
                </c:pt>
                <c:pt idx="20">
                  <c:v>8955.1375</c:v>
                </c:pt>
                <c:pt idx="21">
                  <c:v>2000.0</c:v>
                </c:pt>
                <c:pt idx="22">
                  <c:v>2825.9</c:v>
                </c:pt>
                <c:pt idx="23">
                  <c:v>4028.3</c:v>
                </c:pt>
                <c:pt idx="24">
                  <c:v>5782.7875</c:v>
                </c:pt>
                <c:pt idx="25">
                  <c:v>8355.2</c:v>
                </c:pt>
                <c:pt idx="26">
                  <c:v>2000.0</c:v>
                </c:pt>
                <c:pt idx="27">
                  <c:v>2920.6375</c:v>
                </c:pt>
                <c:pt idx="28">
                  <c:v>4280.775</c:v>
                </c:pt>
                <c:pt idx="29">
                  <c:v>6299.1875</c:v>
                </c:pt>
                <c:pt idx="30">
                  <c:v>9298.725</c:v>
                </c:pt>
                <c:pt idx="31">
                  <c:v>2000.0</c:v>
                </c:pt>
                <c:pt idx="32">
                  <c:v>2965.225</c:v>
                </c:pt>
                <c:pt idx="33">
                  <c:v>4406.1125</c:v>
                </c:pt>
                <c:pt idx="34">
                  <c:v>6557.4875</c:v>
                </c:pt>
                <c:pt idx="35">
                  <c:v>9772.75</c:v>
                </c:pt>
                <c:pt idx="36">
                  <c:v>2</c:v>
                </c:pt>
                <c:pt idx="37">
                  <c:v>2986.3875</c:v>
                </c:pt>
                <c:pt idx="38">
                  <c:v>4463.275</c:v>
                </c:pt>
                <c:pt idx="39">
                  <c:v>6674.4</c:v>
                </c:pt>
                <c:pt idx="40">
                  <c:v>9984.025</c:v>
                </c:pt>
                <c:pt idx="41">
                  <c:v>2</c:v>
                </c:pt>
                <c:pt idx="42">
                  <c:v>2993.0</c:v>
                </c:pt>
                <c:pt idx="43">
                  <c:v>4481.25</c:v>
                </c:pt>
                <c:pt idx="44">
                  <c:v>6713.125</c:v>
                </c:pt>
                <c:pt idx="45">
                  <c:v>2000.0</c:v>
                </c:pt>
                <c:pt idx="46">
                  <c:v>2997.375</c:v>
                </c:pt>
                <c:pt idx="47">
                  <c:v>4492.25</c:v>
                </c:pt>
                <c:pt idx="48">
                  <c:v>6734.0</c:v>
                </c:pt>
                <c:pt idx="49">
                  <c:v>2000.0</c:v>
                </c:pt>
                <c:pt idx="50">
                  <c:v>2998.75</c:v>
                </c:pt>
                <c:pt idx="51">
                  <c:v>4495.5</c:v>
                </c:pt>
                <c:pt idx="52">
                  <c:v>6742.125</c:v>
                </c:pt>
                <c:pt idx="53">
                  <c:v>2000.0</c:v>
                </c:pt>
                <c:pt idx="54">
                  <c:v>2999.375</c:v>
                </c:pt>
                <c:pt idx="55">
                  <c:v>4497.75</c:v>
                </c:pt>
                <c:pt idx="56">
                  <c:v>6744.625</c:v>
                </c:pt>
                <c:pt idx="57">
                  <c:v>2000.0</c:v>
                </c:pt>
                <c:pt idx="58">
                  <c:v>2999.75</c:v>
                </c:pt>
                <c:pt idx="59">
                  <c:v>4498.25</c:v>
                </c:pt>
                <c:pt idx="60">
                  <c:v>6746.75</c:v>
                </c:pt>
                <c:pt idx="61">
                  <c:v>2</c:v>
                </c:pt>
                <c:pt idx="62">
                  <c:v>3000.0</c:v>
                </c:pt>
                <c:pt idx="63">
                  <c:v>4500.0</c:v>
                </c:pt>
                <c:pt idx="64">
                  <c:v>6750.0</c:v>
                </c:pt>
                <c:pt idx="65">
                  <c:v>2000.0</c:v>
                </c:pt>
                <c:pt idx="66">
                  <c:v>3000.0</c:v>
                </c:pt>
                <c:pt idx="67">
                  <c:v>4500.0</c:v>
                </c:pt>
                <c:pt idx="68">
                  <c:v>6750.0</c:v>
                </c:pt>
                <c:pt idx="69">
                  <c:v>2000.0</c:v>
                </c:pt>
                <c:pt idx="70">
                  <c:v>3000.0</c:v>
                </c:pt>
                <c:pt idx="71">
                  <c:v>4500.0</c:v>
                </c:pt>
                <c:pt idx="72">
                  <c:v>6750.0</c:v>
                </c:pt>
                <c:pt idx="73">
                  <c:v>2000.0</c:v>
                </c:pt>
                <c:pt idx="74">
                  <c:v>3000.0</c:v>
                </c:pt>
                <c:pt idx="75">
                  <c:v>4500.0</c:v>
                </c:pt>
                <c:pt idx="76">
                  <c:v>6750.0</c:v>
                </c:pt>
                <c:pt idx="77">
                  <c:v>2000.0</c:v>
                </c:pt>
                <c:pt idx="78">
                  <c:v>3000.0</c:v>
                </c:pt>
                <c:pt idx="79">
                  <c:v>4500.0</c:v>
                </c:pt>
                <c:pt idx="80">
                  <c:v>6750.0</c:v>
                </c:pt>
                <c:pt idx="81">
                  <c:v>2000.0</c:v>
                </c:pt>
                <c:pt idx="82">
                  <c:v>3000.0</c:v>
                </c:pt>
                <c:pt idx="83">
                  <c:v>4500.0</c:v>
                </c:pt>
                <c:pt idx="84">
                  <c:v>6750.0</c:v>
                </c:pt>
                <c:pt idx="85">
                  <c:v>2000.0</c:v>
                </c:pt>
                <c:pt idx="86">
                  <c:v>3000.0</c:v>
                </c:pt>
                <c:pt idx="87">
                  <c:v>4500.0</c:v>
                </c:pt>
                <c:pt idx="88">
                  <c:v>6750.0</c:v>
                </c:pt>
                <c:pt idx="89">
                  <c:v>2000.0</c:v>
                </c:pt>
                <c:pt idx="90">
                  <c:v>3000.0</c:v>
                </c:pt>
                <c:pt idx="91">
                  <c:v>4500.0</c:v>
                </c:pt>
                <c:pt idx="92">
                  <c:v>6750.0</c:v>
                </c:pt>
                <c:pt idx="93">
                  <c:v>2000.0</c:v>
                </c:pt>
                <c:pt idx="94">
                  <c:v>3000.0</c:v>
                </c:pt>
                <c:pt idx="95">
                  <c:v>4500.0</c:v>
                </c:pt>
                <c:pt idx="96">
                  <c:v>6750.0</c:v>
                </c:pt>
                <c:pt idx="97">
                  <c:v>2000.0</c:v>
                </c:pt>
                <c:pt idx="98">
                  <c:v>3000.0</c:v>
                </c:pt>
                <c:pt idx="99">
                  <c:v>4500.0</c:v>
                </c:pt>
                <c:pt idx="100">
                  <c:v>6750.0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26136"/>
        <c:axId val="-2135943416"/>
      </c:scatterChart>
      <c:valAx>
        <c:axId val="-2115726136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(Generations)</a:t>
                </a:r>
              </a:p>
            </c:rich>
          </c:tx>
          <c:layout>
            <c:manualLayout>
              <c:xMode val="edge"/>
              <c:yMode val="edge"/>
              <c:x val="0.430913385826772"/>
              <c:y val="0.900990418366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35943416"/>
        <c:crosses val="autoZero"/>
        <c:crossBetween val="midCat"/>
      </c:valAx>
      <c:valAx>
        <c:axId val="-213594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Pop. Size</a:t>
                </a:r>
              </a:p>
            </c:rich>
          </c:tx>
          <c:layout>
            <c:manualLayout>
              <c:xMode val="edge"/>
              <c:yMode val="edge"/>
              <c:x val="0.0234192643727753"/>
              <c:y val="0.31188090946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15726136"/>
        <c:crosses val="autoZero"/>
        <c:crossBetween val="midCat"/>
        <c:minorUnit val="1000.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Genotype Frequencies</a:t>
            </a:r>
          </a:p>
        </c:rich>
      </c:tx>
      <c:layout>
        <c:manualLayout>
          <c:xMode val="edge"/>
          <c:yMode val="edge"/>
          <c:x val="0.132584541062802"/>
          <c:y val="0.03613889763779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05657431726"/>
          <c:y val="0.133663447110588"/>
          <c:w val="0.690866708042892"/>
          <c:h val="0.663366737511807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'Exp1c Inc Dom'!$BT$164</c:f>
              <c:strCache>
                <c:ptCount val="1"/>
                <c:pt idx="0">
                  <c:v>Red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'Exp1c Inc Dom'!$BO$165:$BO$265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'Exp1c Inc Dom'!$BT$165:$BT$265</c:f>
              <c:numCache>
                <c:formatCode>0.000</c:formatCode>
                <c:ptCount val="101"/>
                <c:pt idx="0">
                  <c:v>0.01</c:v>
                </c:pt>
                <c:pt idx="1">
                  <c:v>0.0137551581843191</c:v>
                </c:pt>
                <c:pt idx="2">
                  <c:v>0.0182027408724762</c:v>
                </c:pt>
                <c:pt idx="3">
                  <c:v>0.0244452445471945</c:v>
                </c:pt>
                <c:pt idx="4">
                  <c:v>0.0334038809699875</c:v>
                </c:pt>
                <c:pt idx="5">
                  <c:v>0.0444323540079797</c:v>
                </c:pt>
                <c:pt idx="6">
                  <c:v>0.058068764592022</c:v>
                </c:pt>
                <c:pt idx="7">
                  <c:v>0.0755055399658634</c:v>
                </c:pt>
                <c:pt idx="8">
                  <c:v>0.0969869390922022</c:v>
                </c:pt>
                <c:pt idx="9">
                  <c:v>0.123196532620519</c:v>
                </c:pt>
                <c:pt idx="10">
                  <c:v>0.153930731170973</c:v>
                </c:pt>
                <c:pt idx="11">
                  <c:v>0.189694347474079</c:v>
                </c:pt>
                <c:pt idx="12">
                  <c:v>0.230129213919254</c:v>
                </c:pt>
                <c:pt idx="13">
                  <c:v>0.274906928150222</c:v>
                </c:pt>
                <c:pt idx="14">
                  <c:v>0.323273192684034</c:v>
                </c:pt>
                <c:pt idx="15">
                  <c:v>0.37434459768359</c:v>
                </c:pt>
                <c:pt idx="16">
                  <c:v>0.426902978326464</c:v>
                </c:pt>
                <c:pt idx="17">
                  <c:v>0.480187745800188</c:v>
                </c:pt>
                <c:pt idx="18">
                  <c:v>0.53287855953042</c:v>
                </c:pt>
                <c:pt idx="19">
                  <c:v>0.583790239820342</c:v>
                </c:pt>
                <c:pt idx="20">
                  <c:v>0.632109222220206</c:v>
                </c:pt>
                <c:pt idx="21">
                  <c:v>0.677281141288737</c:v>
                </c:pt>
                <c:pt idx="22">
                  <c:v>0.7187090838317</c:v>
                </c:pt>
                <c:pt idx="23">
                  <c:v>0.756274358910707</c:v>
                </c:pt>
                <c:pt idx="24">
                  <c:v>0.790038541101502</c:v>
                </c:pt>
                <c:pt idx="25">
                  <c:v>0.820088088854845</c:v>
                </c:pt>
                <c:pt idx="26">
                  <c:v>0.846394597043199</c:v>
                </c:pt>
                <c:pt idx="27">
                  <c:v>0.869373552863031</c:v>
                </c:pt>
                <c:pt idx="28">
                  <c:v>0.889500148921632</c:v>
                </c:pt>
                <c:pt idx="29">
                  <c:v>0.906724081478762</c:v>
                </c:pt>
                <c:pt idx="30">
                  <c:v>0.921335989611479</c:v>
                </c:pt>
                <c:pt idx="31">
                  <c:v>0.933791383224074</c:v>
                </c:pt>
                <c:pt idx="32">
                  <c:v>0.944700655093627</c:v>
                </c:pt>
                <c:pt idx="33">
                  <c:v>0.953646780466908</c:v>
                </c:pt>
                <c:pt idx="34">
                  <c:v>0.961134123397109</c:v>
                </c:pt>
                <c:pt idx="35">
                  <c:v>0.967434959453583</c:v>
                </c:pt>
                <c:pt idx="36">
                  <c:v>0.972769985253266</c:v>
                </c:pt>
                <c:pt idx="37">
                  <c:v>0.977309542047038</c:v>
                </c:pt>
                <c:pt idx="38">
                  <c:v>0.980838061737177</c:v>
                </c:pt>
                <c:pt idx="39">
                  <c:v>0.983908665947501</c:v>
                </c:pt>
                <c:pt idx="40">
                  <c:v>0.986551015246857</c:v>
                </c:pt>
                <c:pt idx="41">
                  <c:v>0.988755059052253</c:v>
                </c:pt>
                <c:pt idx="42">
                  <c:v>0.990811894420314</c:v>
                </c:pt>
                <c:pt idx="43">
                  <c:v>0.992468619246862</c:v>
                </c:pt>
                <c:pt idx="44">
                  <c:v>0.993762219532632</c:v>
                </c:pt>
                <c:pt idx="45">
                  <c:v>0.994842990816796</c:v>
                </c:pt>
                <c:pt idx="46">
                  <c:v>0.995621168522457</c:v>
                </c:pt>
                <c:pt idx="47">
                  <c:v>0.996382659023874</c:v>
                </c:pt>
                <c:pt idx="48">
                  <c:v>0.997029997029997</c:v>
                </c:pt>
                <c:pt idx="49">
                  <c:v>0.997523771790808</c:v>
                </c:pt>
                <c:pt idx="50">
                  <c:v>0.997915798249271</c:v>
                </c:pt>
                <c:pt idx="51">
                  <c:v>0.998331664998332</c:v>
                </c:pt>
                <c:pt idx="52">
                  <c:v>0.9986094888481</c:v>
                </c:pt>
                <c:pt idx="53">
                  <c:v>0.998825492983866</c:v>
                </c:pt>
                <c:pt idx="54">
                  <c:v>0.998958116274224</c:v>
                </c:pt>
                <c:pt idx="55">
                  <c:v>0.999166249791562</c:v>
                </c:pt>
                <c:pt idx="56">
                  <c:v>0.999351335322572</c:v>
                </c:pt>
                <c:pt idx="57">
                  <c:v>0.999443970789932</c:v>
                </c:pt>
                <c:pt idx="58">
                  <c:v>0.999583298608217</c:v>
                </c:pt>
                <c:pt idx="59">
                  <c:v>0.999722114155505</c:v>
                </c:pt>
                <c:pt idx="60">
                  <c:v>0.999814725608626</c:v>
                </c:pt>
                <c:pt idx="61">
                  <c:v>0.99987646695491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'Exp1c Inc Dom'!$BU$164</c:f>
              <c:strCache>
                <c:ptCount val="1"/>
                <c:pt idx="0">
                  <c:v>Orange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'Exp1c Inc Dom'!$BO$165:$BO$265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'Exp1c Inc Dom'!$BU$165:$BU$265</c:f>
              <c:numCache>
                <c:formatCode>0.000</c:formatCode>
                <c:ptCount val="101"/>
                <c:pt idx="0">
                  <c:v>0.18</c:v>
                </c:pt>
                <c:pt idx="1">
                  <c:v>0.206327372764787</c:v>
                </c:pt>
                <c:pt idx="2">
                  <c:v>0.234857202636259</c:v>
                </c:pt>
                <c:pt idx="3">
                  <c:v>0.264823482594607</c:v>
                </c:pt>
                <c:pt idx="4">
                  <c:v>0.297065048320881</c:v>
                </c:pt>
                <c:pt idx="5">
                  <c:v>0.330975698222706</c:v>
                </c:pt>
                <c:pt idx="6">
                  <c:v>0.365174705166324</c:v>
                </c:pt>
                <c:pt idx="7">
                  <c:v>0.39777822778951</c:v>
                </c:pt>
                <c:pt idx="8">
                  <c:v>0.427985954301744</c:v>
                </c:pt>
                <c:pt idx="9">
                  <c:v>0.454292484252599</c:v>
                </c:pt>
                <c:pt idx="10">
                  <c:v>0.47574745210809</c:v>
                </c:pt>
                <c:pt idx="11">
                  <c:v>0.490558810471058</c:v>
                </c:pt>
                <c:pt idx="12">
                  <c:v>0.498225161076336</c:v>
                </c:pt>
                <c:pt idx="13">
                  <c:v>0.497885114699438</c:v>
                </c:pt>
                <c:pt idx="14">
                  <c:v>0.489760951240659</c:v>
                </c:pt>
                <c:pt idx="15">
                  <c:v>0.474272430748815</c:v>
                </c:pt>
                <c:pt idx="16">
                  <c:v>0.452364861649169</c:v>
                </c:pt>
                <c:pt idx="17">
                  <c:v>0.425071351262533</c:v>
                </c:pt>
                <c:pt idx="18">
                  <c:v>0.39382882525581</c:v>
                </c:pt>
                <c:pt idx="19">
                  <c:v>0.360242661311987</c:v>
                </c:pt>
                <c:pt idx="20">
                  <c:v>0.325651057842495</c:v>
                </c:pt>
                <c:pt idx="21">
                  <c:v>0.291176634857818</c:v>
                </c:pt>
                <c:pt idx="22">
                  <c:v>0.257882444530946</c:v>
                </c:pt>
                <c:pt idx="23">
                  <c:v>0.226522354343023</c:v>
                </c:pt>
                <c:pt idx="24">
                  <c:v>0.197569078926037</c:v>
                </c:pt>
                <c:pt idx="25">
                  <c:v>0.170926488893144</c:v>
                </c:pt>
                <c:pt idx="26">
                  <c:v>0.147119383931145</c:v>
                </c:pt>
                <c:pt idx="27">
                  <c:v>0.12604268759817</c:v>
                </c:pt>
                <c:pt idx="28">
                  <c:v>0.10731117613049</c:v>
                </c:pt>
                <c:pt idx="29">
                  <c:v>0.0909839562642007</c:v>
                </c:pt>
                <c:pt idx="30">
                  <c:v>0.0770266891428663</c:v>
                </c:pt>
                <c:pt idx="31">
                  <c:v>0.0650831729341202</c:v>
                </c:pt>
                <c:pt idx="32">
                  <c:v>0.0545911355799307</c:v>
                </c:pt>
                <c:pt idx="33">
                  <c:v>0.045817032588251</c:v>
                </c:pt>
                <c:pt idx="34">
                  <c:v>0.038505601421276</c:v>
                </c:pt>
                <c:pt idx="35">
                  <c:v>0.0322964365199151</c:v>
                </c:pt>
                <c:pt idx="36">
                  <c:v>0.0270499674200075</c:v>
                </c:pt>
                <c:pt idx="37">
                  <c:v>0.0226025591119706</c:v>
                </c:pt>
                <c:pt idx="38">
                  <c:v>0.0190443116321535</c:v>
                </c:pt>
                <c:pt idx="39">
                  <c:v>0.0160126752966559</c:v>
                </c:pt>
                <c:pt idx="40">
                  <c:v>0.0133964007501984</c:v>
                </c:pt>
                <c:pt idx="41">
                  <c:v>0.0112098057357397</c:v>
                </c:pt>
                <c:pt idx="42">
                  <c:v>0.00918810557968593</c:v>
                </c:pt>
                <c:pt idx="43">
                  <c:v>0.00753138075313807</c:v>
                </c:pt>
                <c:pt idx="44">
                  <c:v>0.00623778046736803</c:v>
                </c:pt>
                <c:pt idx="45">
                  <c:v>0.0051570091832043</c:v>
                </c:pt>
                <c:pt idx="46">
                  <c:v>0.00437883147754285</c:v>
                </c:pt>
                <c:pt idx="47">
                  <c:v>0.00361734097612555</c:v>
                </c:pt>
                <c:pt idx="48">
                  <c:v>0.00297000297000297</c:v>
                </c:pt>
                <c:pt idx="49">
                  <c:v>0.00247622820919176</c:v>
                </c:pt>
                <c:pt idx="50">
                  <c:v>0.00208420175072947</c:v>
                </c:pt>
                <c:pt idx="51">
                  <c:v>0.00166833500166833</c:v>
                </c:pt>
                <c:pt idx="52">
                  <c:v>0.00139051115189944</c:v>
                </c:pt>
                <c:pt idx="53">
                  <c:v>0.00117450701613402</c:v>
                </c:pt>
                <c:pt idx="54">
                  <c:v>0.0010418837257762</c:v>
                </c:pt>
                <c:pt idx="55">
                  <c:v>0.000833750208437552</c:v>
                </c:pt>
                <c:pt idx="56">
                  <c:v>0.000648664677428322</c:v>
                </c:pt>
                <c:pt idx="57">
                  <c:v>0.000556029210067835</c:v>
                </c:pt>
                <c:pt idx="58">
                  <c:v>0.000416701391782648</c:v>
                </c:pt>
                <c:pt idx="59">
                  <c:v>0.000277885844495081</c:v>
                </c:pt>
                <c:pt idx="60">
                  <c:v>0.000185274391373624</c:v>
                </c:pt>
                <c:pt idx="61">
                  <c:v>0.000123533045089561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'Exp1c Inc Dom'!$BV$164</c:f>
              <c:strCache>
                <c:ptCount val="1"/>
                <c:pt idx="0">
                  <c:v>Yellow</c:v>
                </c:pt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66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'Exp1c Inc Dom'!$BO$165:$BO$265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'Exp1c Inc Dom'!$BV$165:$BV$265</c:f>
              <c:numCache>
                <c:formatCode>0.000</c:formatCode>
                <c:ptCount val="101"/>
                <c:pt idx="0">
                  <c:v>0.81</c:v>
                </c:pt>
                <c:pt idx="1">
                  <c:v>0.779917469050894</c:v>
                </c:pt>
                <c:pt idx="2">
                  <c:v>0.746940056491265</c:v>
                </c:pt>
                <c:pt idx="3">
                  <c:v>0.710731272858199</c:v>
                </c:pt>
                <c:pt idx="4">
                  <c:v>0.669531070709131</c:v>
                </c:pt>
                <c:pt idx="5">
                  <c:v>0.624591947769314</c:v>
                </c:pt>
                <c:pt idx="6">
                  <c:v>0.576756530241654</c:v>
                </c:pt>
                <c:pt idx="7">
                  <c:v>0.526716232244626</c:v>
                </c:pt>
                <c:pt idx="8">
                  <c:v>0.475027106606054</c:v>
                </c:pt>
                <c:pt idx="9">
                  <c:v>0.422510983126881</c:v>
                </c:pt>
                <c:pt idx="10">
                  <c:v>0.370321816720937</c:v>
                </c:pt>
                <c:pt idx="11">
                  <c:v>0.319746842054862</c:v>
                </c:pt>
                <c:pt idx="12">
                  <c:v>0.271645625004411</c:v>
                </c:pt>
                <c:pt idx="13">
                  <c:v>0.22720795715034</c:v>
                </c:pt>
                <c:pt idx="14">
                  <c:v>0.186965856075307</c:v>
                </c:pt>
                <c:pt idx="15">
                  <c:v>0.151382971567596</c:v>
                </c:pt>
                <c:pt idx="16">
                  <c:v>0.120732160024367</c:v>
                </c:pt>
                <c:pt idx="17">
                  <c:v>0.0947409029372787</c:v>
                </c:pt>
                <c:pt idx="18">
                  <c:v>0.0732926152137701</c:v>
                </c:pt>
                <c:pt idx="19">
                  <c:v>0.0559670988676707</c:v>
                </c:pt>
                <c:pt idx="20">
                  <c:v>0.0422397199372986</c:v>
                </c:pt>
                <c:pt idx="21">
                  <c:v>0.0315422238534452</c:v>
                </c:pt>
                <c:pt idx="22">
                  <c:v>0.0234084716373545</c:v>
                </c:pt>
                <c:pt idx="23">
                  <c:v>0.0172032867462701</c:v>
                </c:pt>
                <c:pt idx="24">
                  <c:v>0.0123923799724614</c:v>
                </c:pt>
                <c:pt idx="25">
                  <c:v>0.00898542225201072</c:v>
                </c:pt>
                <c:pt idx="26">
                  <c:v>0.00648601902565581</c:v>
                </c:pt>
                <c:pt idx="27">
                  <c:v>0.00458375953879932</c:v>
                </c:pt>
                <c:pt idx="28">
                  <c:v>0.00318867494787743</c:v>
                </c:pt>
                <c:pt idx="29">
                  <c:v>0.00229196225703712</c:v>
                </c:pt>
                <c:pt idx="30">
                  <c:v>0.00163732124565465</c:v>
                </c:pt>
                <c:pt idx="31">
                  <c:v>0.00112544384180565</c:v>
                </c:pt>
                <c:pt idx="32">
                  <c:v>0.000708209326442344</c:v>
                </c:pt>
                <c:pt idx="33">
                  <c:v>0.000536186944840832</c:v>
                </c:pt>
                <c:pt idx="34">
                  <c:v>0.00036027518161491</c:v>
                </c:pt>
                <c:pt idx="35">
                  <c:v>0.000268604026502264</c:v>
                </c:pt>
                <c:pt idx="36">
                  <c:v>0.000180047326725882</c:v>
                </c:pt>
                <c:pt idx="37">
                  <c:v>8.78988409909966E-5</c:v>
                </c:pt>
                <c:pt idx="38">
                  <c:v>0.000117626630669183</c:v>
                </c:pt>
                <c:pt idx="39">
                  <c:v>7.86587558432219E-5</c:v>
                </c:pt>
                <c:pt idx="40">
                  <c:v>5.25840029447042E-5</c:v>
                </c:pt>
                <c:pt idx="41">
                  <c:v>3.51352120075424E-5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15032"/>
        <c:axId val="-2144146200"/>
      </c:scatterChart>
      <c:valAx>
        <c:axId val="-2143815032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388758986648408"/>
              <c:y val="0.900990551181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44146200"/>
        <c:crosses val="autoZero"/>
        <c:crossBetween val="midCat"/>
      </c:valAx>
      <c:valAx>
        <c:axId val="-2144146200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936760622313515"/>
              <c:y val="0.3168318110236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43815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723800829244"/>
          <c:y val="0.410891968503937"/>
          <c:w val="0.156908783141238"/>
          <c:h val="0.198020157480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u="none" strike="noStrike" baseline="0"/>
              <a:t> </a:t>
            </a:r>
            <a:r>
              <a:rPr lang="en-US"/>
              <a:t>Pop.</a:t>
            </a:r>
            <a:r>
              <a:rPr lang="en-US" baseline="0"/>
              <a:t> Average Fitness</a:t>
            </a:r>
            <a:endParaRPr lang="en-US"/>
          </a:p>
        </c:rich>
      </c:tx>
      <c:layout>
        <c:manualLayout>
          <c:xMode val="edge"/>
          <c:yMode val="edge"/>
          <c:x val="0.26383496925898"/>
          <c:y val="0.015697435410935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53683537055"/>
          <c:y val="0.128712949069455"/>
          <c:w val="0.758782418325075"/>
          <c:h val="0.65346574142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'Exp1c Inc Dom'!$BZ$164</c:f>
              <c:strCache>
                <c:ptCount val="1"/>
                <c:pt idx="0">
                  <c:v>Mean Fitness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'Exp1c Inc Dom'!$BO$165:$BO$264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'Exp1c Inc Dom'!$BZ$165:$BZ$264</c:f>
              <c:numCache>
                <c:formatCode>0.00</c:formatCode>
                <c:ptCount val="100"/>
                <c:pt idx="0">
                  <c:v>0.727</c:v>
                </c:pt>
                <c:pt idx="1">
                  <c:v>0.731636863823934</c:v>
                </c:pt>
                <c:pt idx="2">
                  <c:v>0.736775115946577</c:v>
                </c:pt>
                <c:pt idx="3">
                  <c:v>0.742643371043439</c:v>
                </c:pt>
                <c:pt idx="4">
                  <c:v>0.749629837400447</c:v>
                </c:pt>
                <c:pt idx="5">
                  <c:v>0.757459799298755</c:v>
                </c:pt>
                <c:pt idx="6">
                  <c:v>0.76611059006645</c:v>
                </c:pt>
                <c:pt idx="7">
                  <c:v>0.77568875902836</c:v>
                </c:pt>
                <c:pt idx="8">
                  <c:v>0.78616087563456</c:v>
                </c:pt>
                <c:pt idx="9">
                  <c:v>0.797531291019836</c:v>
                </c:pt>
                <c:pt idx="10">
                  <c:v>0.809612212965704</c:v>
                </c:pt>
                <c:pt idx="11">
                  <c:v>0.822316145638365</c:v>
                </c:pt>
                <c:pt idx="12">
                  <c:v>0.835468785652621</c:v>
                </c:pt>
                <c:pt idx="13">
                  <c:v>0.848856760404992</c:v>
                </c:pt>
                <c:pt idx="14">
                  <c:v>0.862283417970631</c:v>
                </c:pt>
                <c:pt idx="15">
                  <c:v>0.875539703404919</c:v>
                </c:pt>
                <c:pt idx="16">
                  <c:v>0.888386208384495</c:v>
                </c:pt>
                <c:pt idx="17">
                  <c:v>0.900732503908394</c:v>
                </c:pt>
                <c:pt idx="18">
                  <c:v>0.912374077893234</c:v>
                </c:pt>
                <c:pt idx="19">
                  <c:v>0.923169426787701</c:v>
                </c:pt>
                <c:pt idx="20">
                  <c:v>0.933052907711728</c:v>
                </c:pt>
                <c:pt idx="21">
                  <c:v>0.942007893700997</c:v>
                </c:pt>
                <c:pt idx="22">
                  <c:v>0.949997051086969</c:v>
                </c:pt>
                <c:pt idx="23">
                  <c:v>0.957085288252282</c:v>
                </c:pt>
                <c:pt idx="24">
                  <c:v>0.963354106187255</c:v>
                </c:pt>
                <c:pt idx="25">
                  <c:v>0.968816625175539</c:v>
                </c:pt>
                <c:pt idx="26">
                  <c:v>0.973534296970446</c:v>
                </c:pt>
                <c:pt idx="27">
                  <c:v>0.977617757538665</c:v>
                </c:pt>
                <c:pt idx="28">
                  <c:v>0.981158201493888</c:v>
                </c:pt>
                <c:pt idx="29">
                  <c:v>0.984148418612189</c:v>
                </c:pt>
                <c:pt idx="30">
                  <c:v>0.986671022102492</c:v>
                </c:pt>
                <c:pt idx="31">
                  <c:v>0.988815171358438</c:v>
                </c:pt>
                <c:pt idx="32">
                  <c:v>0.990689014605412</c:v>
                </c:pt>
                <c:pt idx="33">
                  <c:v>0.992202971818506</c:v>
                </c:pt>
                <c:pt idx="34">
                  <c:v>0.993474317208636</c:v>
                </c:pt>
                <c:pt idx="35">
                  <c:v>0.994536679372063</c:v>
                </c:pt>
                <c:pt idx="36">
                  <c:v>0.995437657898648</c:v>
                </c:pt>
                <c:pt idx="37">
                  <c:v>0.996206537162374</c:v>
                </c:pt>
                <c:pt idx="38">
                  <c:v>0.996790660072107</c:v>
                </c:pt>
                <c:pt idx="39">
                  <c:v>0.997307623157138</c:v>
                </c:pt>
                <c:pt idx="40">
                  <c:v>0.99775149134075</c:v>
                </c:pt>
                <c:pt idx="41">
                  <c:v>0.998121158480441</c:v>
                </c:pt>
                <c:pt idx="42">
                  <c:v>0.998468649070052</c:v>
                </c:pt>
                <c:pt idx="43">
                  <c:v>0.998744769874477</c:v>
                </c:pt>
                <c:pt idx="44">
                  <c:v>0.998960369922105</c:v>
                </c:pt>
                <c:pt idx="45">
                  <c:v>0.999140498469466</c:v>
                </c:pt>
                <c:pt idx="46">
                  <c:v>0.999270194753743</c:v>
                </c:pt>
                <c:pt idx="47">
                  <c:v>0.999397109837312</c:v>
                </c:pt>
                <c:pt idx="48">
                  <c:v>0.999504999504999</c:v>
                </c:pt>
                <c:pt idx="49">
                  <c:v>0.999587295298468</c:v>
                </c:pt>
                <c:pt idx="50">
                  <c:v>0.999652633041545</c:v>
                </c:pt>
                <c:pt idx="51">
                  <c:v>0.999721944166389</c:v>
                </c:pt>
                <c:pt idx="52">
                  <c:v>0.99976824814135</c:v>
                </c:pt>
                <c:pt idx="53">
                  <c:v>0.999804248830644</c:v>
                </c:pt>
                <c:pt idx="54">
                  <c:v>0.999826352712371</c:v>
                </c:pt>
                <c:pt idx="55">
                  <c:v>0.999861041631927</c:v>
                </c:pt>
                <c:pt idx="56">
                  <c:v>0.999891889220429</c:v>
                </c:pt>
                <c:pt idx="57">
                  <c:v>0.999907328464989</c:v>
                </c:pt>
                <c:pt idx="58">
                  <c:v>0.999930549768036</c:v>
                </c:pt>
                <c:pt idx="59">
                  <c:v>0.999953685692584</c:v>
                </c:pt>
                <c:pt idx="60">
                  <c:v>0.999969120934771</c:v>
                </c:pt>
                <c:pt idx="61">
                  <c:v>0.999979411159152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66856"/>
        <c:axId val="-2115624904"/>
      </c:scatterChart>
      <c:valAx>
        <c:axId val="-2092566856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(Generations)</a:t>
                </a:r>
              </a:p>
            </c:rich>
          </c:tx>
          <c:layout>
            <c:manualLayout>
              <c:xMode val="edge"/>
              <c:yMode val="edge"/>
              <c:x val="0.430913385826772"/>
              <c:y val="0.900990418366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15624904"/>
        <c:crosses val="autoZero"/>
        <c:crossBetween val="midCat"/>
      </c:valAx>
      <c:valAx>
        <c:axId val="-2115624904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Mean Fitness</a:t>
                </a:r>
              </a:p>
            </c:rich>
          </c:tx>
          <c:layout>
            <c:manualLayout>
              <c:xMode val="edge"/>
              <c:yMode val="edge"/>
              <c:x val="0.0234192643727753"/>
              <c:y val="0.31188090946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2566856"/>
        <c:crosses val="autoZero"/>
        <c:crossBetween val="midCat"/>
        <c:min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Allele Frequencies</a:t>
            </a:r>
          </a:p>
        </c:rich>
      </c:tx>
      <c:layout>
        <c:manualLayout>
          <c:xMode val="edge"/>
          <c:yMode val="edge"/>
          <c:x val="0.170202366008597"/>
          <c:y val="0.02463259780274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47578475939"/>
          <c:y val="0.133663447110588"/>
          <c:w val="0.686182865954466"/>
          <c:h val="0.668317235552939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'Exp1d Heterosis'!$C$7</c:f>
              <c:strCache>
                <c:ptCount val="1"/>
                <c:pt idx="0">
                  <c:v>Red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'Exp1d Heterosis'!$BO$165:$BO$265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'Exp1d Heterosis'!$BP$165:$BP$265</c:f>
              <c:numCache>
                <c:formatCode>0.000</c:formatCode>
                <c:ptCount val="101"/>
                <c:pt idx="0">
                  <c:v>0.1</c:v>
                </c:pt>
                <c:pt idx="1">
                  <c:v>0.130185348631951</c:v>
                </c:pt>
                <c:pt idx="2">
                  <c:v>0.165255290272017</c:v>
                </c:pt>
                <c:pt idx="3">
                  <c:v>0.204178422025489</c:v>
                </c:pt>
                <c:pt idx="4">
                  <c:v>0.245548631952949</c:v>
                </c:pt>
                <c:pt idx="5">
                  <c:v>0.287355377333684</c:v>
                </c:pt>
                <c:pt idx="6">
                  <c:v>0.328202320998467</c:v>
                </c:pt>
                <c:pt idx="7">
                  <c:v>0.366517958724927</c:v>
                </c:pt>
                <c:pt idx="8">
                  <c:v>0.401449384159191</c:v>
                </c:pt>
                <c:pt idx="9">
                  <c:v>0.43277826178512</c:v>
                </c:pt>
                <c:pt idx="10">
                  <c:v>0.46040839639253</c:v>
                </c:pt>
                <c:pt idx="11">
                  <c:v>0.48453506887158</c:v>
                </c:pt>
                <c:pt idx="12">
                  <c:v>0.50544069640914</c:v>
                </c:pt>
                <c:pt idx="13">
                  <c:v>0.523530041387184</c:v>
                </c:pt>
                <c:pt idx="14">
                  <c:v>0.539211476843975</c:v>
                </c:pt>
                <c:pt idx="15">
                  <c:v>0.552722150799376</c:v>
                </c:pt>
                <c:pt idx="16">
                  <c:v>0.564406472374564</c:v>
                </c:pt>
                <c:pt idx="17">
                  <c:v>0.574510154559365</c:v>
                </c:pt>
                <c:pt idx="18">
                  <c:v>0.583126028729612</c:v>
                </c:pt>
                <c:pt idx="19">
                  <c:v>0.590827042419069</c:v>
                </c:pt>
                <c:pt idx="20">
                  <c:v>0.597523843405199</c:v>
                </c:pt>
                <c:pt idx="21">
                  <c:v>0.603255131964809</c:v>
                </c:pt>
                <c:pt idx="22">
                  <c:v>0.608228353014403</c:v>
                </c:pt>
                <c:pt idx="23">
                  <c:v>0.612579636608168</c:v>
                </c:pt>
                <c:pt idx="24">
                  <c:v>0.616433876769281</c:v>
                </c:pt>
                <c:pt idx="25">
                  <c:v>0.619753396554251</c:v>
                </c:pt>
                <c:pt idx="26">
                  <c:v>0.622527841906956</c:v>
                </c:pt>
                <c:pt idx="27">
                  <c:v>0.625029191966371</c:v>
                </c:pt>
                <c:pt idx="28">
                  <c:v>0.627217799942457</c:v>
                </c:pt>
                <c:pt idx="29">
                  <c:v>0.629101989790603</c:v>
                </c:pt>
                <c:pt idx="30">
                  <c:v>0.630810805765066</c:v>
                </c:pt>
                <c:pt idx="31">
                  <c:v>0.632332336518957</c:v>
                </c:pt>
                <c:pt idx="32">
                  <c:v>0.633567525370804</c:v>
                </c:pt>
                <c:pt idx="33">
                  <c:v>0.634736019775197</c:v>
                </c:pt>
                <c:pt idx="34">
                  <c:v>0.635736487878779</c:v>
                </c:pt>
                <c:pt idx="35">
                  <c:v>0.636596396638481</c:v>
                </c:pt>
                <c:pt idx="36">
                  <c:v>0.637332188937298</c:v>
                </c:pt>
                <c:pt idx="37">
                  <c:v>0.63799516588536</c:v>
                </c:pt>
                <c:pt idx="38">
                  <c:v>0.638633172101732</c:v>
                </c:pt>
                <c:pt idx="39">
                  <c:v>0.639093584507151</c:v>
                </c:pt>
                <c:pt idx="40">
                  <c:v>0.639516683043905</c:v>
                </c:pt>
                <c:pt idx="41">
                  <c:v>0.639884688303481</c:v>
                </c:pt>
                <c:pt idx="42">
                  <c:v>0.64017984704597</c:v>
                </c:pt>
                <c:pt idx="43">
                  <c:v>0.64046173471166</c:v>
                </c:pt>
                <c:pt idx="44">
                  <c:v>0.640729079933389</c:v>
                </c:pt>
                <c:pt idx="45">
                  <c:v>0.641038595618497</c:v>
                </c:pt>
                <c:pt idx="46">
                  <c:v>0.641232635866727</c:v>
                </c:pt>
                <c:pt idx="47">
                  <c:v>0.641401264226885</c:v>
                </c:pt>
                <c:pt idx="48">
                  <c:v>0.641597258534399</c:v>
                </c:pt>
                <c:pt idx="49">
                  <c:v>0.641846443383403</c:v>
                </c:pt>
                <c:pt idx="50">
                  <c:v>0.642051044470009</c:v>
                </c:pt>
                <c:pt idx="51">
                  <c:v>0.642084946587675</c:v>
                </c:pt>
                <c:pt idx="52">
                  <c:v>0.642181862513171</c:v>
                </c:pt>
                <c:pt idx="53">
                  <c:v>0.642225694662676</c:v>
                </c:pt>
                <c:pt idx="54">
                  <c:v>0.642201834862385</c:v>
                </c:pt>
                <c:pt idx="55">
                  <c:v>0.642297722901976</c:v>
                </c:pt>
                <c:pt idx="56">
                  <c:v>0.642412323828253</c:v>
                </c:pt>
                <c:pt idx="57">
                  <c:v>0.642547190701324</c:v>
                </c:pt>
                <c:pt idx="58">
                  <c:v>0.642546340614394</c:v>
                </c:pt>
                <c:pt idx="59">
                  <c:v>0.642522377748083</c:v>
                </c:pt>
                <c:pt idx="60">
                  <c:v>0.642719072164948</c:v>
                </c:pt>
                <c:pt idx="61">
                  <c:v>0.642669938102939</c:v>
                </c:pt>
                <c:pt idx="62">
                  <c:v>0.642724405022175</c:v>
                </c:pt>
                <c:pt idx="63">
                  <c:v>0.642780247796415</c:v>
                </c:pt>
                <c:pt idx="64">
                  <c:v>0.642804490156018</c:v>
                </c:pt>
                <c:pt idx="65">
                  <c:v>0.642839340283045</c:v>
                </c:pt>
                <c:pt idx="66">
                  <c:v>0.642885810823424</c:v>
                </c:pt>
                <c:pt idx="67">
                  <c:v>0.642826794085074</c:v>
                </c:pt>
                <c:pt idx="68">
                  <c:v>0.642865687477895</c:v>
                </c:pt>
                <c:pt idx="69">
                  <c:v>0.64288571783678</c:v>
                </c:pt>
                <c:pt idx="70">
                  <c:v>0.64291596948141</c:v>
                </c:pt>
                <c:pt idx="71">
                  <c:v>0.642924110574373</c:v>
                </c:pt>
                <c:pt idx="72">
                  <c:v>0.642929109176905</c:v>
                </c:pt>
                <c:pt idx="73">
                  <c:v>0.642826794085074</c:v>
                </c:pt>
                <c:pt idx="74">
                  <c:v>0.642865687477895</c:v>
                </c:pt>
                <c:pt idx="75">
                  <c:v>0.64288571783678</c:v>
                </c:pt>
                <c:pt idx="76">
                  <c:v>0.64291596948141</c:v>
                </c:pt>
                <c:pt idx="77">
                  <c:v>0.642924110574373</c:v>
                </c:pt>
                <c:pt idx="78">
                  <c:v>0.642929109176905</c:v>
                </c:pt>
                <c:pt idx="79">
                  <c:v>0.642826794085074</c:v>
                </c:pt>
                <c:pt idx="80">
                  <c:v>0.642865687477895</c:v>
                </c:pt>
                <c:pt idx="81">
                  <c:v>0.64288571783678</c:v>
                </c:pt>
                <c:pt idx="82">
                  <c:v>0.64291596948141</c:v>
                </c:pt>
                <c:pt idx="83">
                  <c:v>0.642924110574373</c:v>
                </c:pt>
                <c:pt idx="84">
                  <c:v>0.642929109176905</c:v>
                </c:pt>
                <c:pt idx="85">
                  <c:v>0.642826794085074</c:v>
                </c:pt>
                <c:pt idx="86">
                  <c:v>0.642865687477895</c:v>
                </c:pt>
                <c:pt idx="87">
                  <c:v>0.64288571783678</c:v>
                </c:pt>
                <c:pt idx="88">
                  <c:v>0.64291596948141</c:v>
                </c:pt>
                <c:pt idx="89">
                  <c:v>0.642924110574373</c:v>
                </c:pt>
                <c:pt idx="90">
                  <c:v>0.642929109176905</c:v>
                </c:pt>
                <c:pt idx="91">
                  <c:v>0.642826794085074</c:v>
                </c:pt>
                <c:pt idx="92">
                  <c:v>0.642865687477895</c:v>
                </c:pt>
                <c:pt idx="93">
                  <c:v>0.64288571783678</c:v>
                </c:pt>
                <c:pt idx="94">
                  <c:v>0.64291596948141</c:v>
                </c:pt>
                <c:pt idx="95">
                  <c:v>0.642924110574373</c:v>
                </c:pt>
                <c:pt idx="96">
                  <c:v>0.642929109176905</c:v>
                </c:pt>
                <c:pt idx="97">
                  <c:v>0.642826794085074</c:v>
                </c:pt>
                <c:pt idx="98">
                  <c:v>0.642865687477895</c:v>
                </c:pt>
                <c:pt idx="99">
                  <c:v>0.64288571783678</c:v>
                </c:pt>
                <c:pt idx="100">
                  <c:v>0.64291596948141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'Exp1d Heterosis'!$G$7</c:f>
              <c:strCache>
                <c:ptCount val="1"/>
                <c:pt idx="0">
                  <c:v>Yellow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66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'Exp1d Heterosis'!$BO$165:$BO$265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'Exp1d Heterosis'!$BQ$165:$BQ$265</c:f>
              <c:numCache>
                <c:formatCode>0.000</c:formatCode>
                <c:ptCount val="101"/>
                <c:pt idx="0">
                  <c:v>0.9</c:v>
                </c:pt>
                <c:pt idx="1">
                  <c:v>0.869814651368049</c:v>
                </c:pt>
                <c:pt idx="2">
                  <c:v>0.834744709727983</c:v>
                </c:pt>
                <c:pt idx="3">
                  <c:v>0.795821577974511</c:v>
                </c:pt>
                <c:pt idx="4">
                  <c:v>0.754451368047051</c:v>
                </c:pt>
                <c:pt idx="5">
                  <c:v>0.712644622666316</c:v>
                </c:pt>
                <c:pt idx="6">
                  <c:v>0.671797679001533</c:v>
                </c:pt>
                <c:pt idx="7">
                  <c:v>0.633482041275073</c:v>
                </c:pt>
                <c:pt idx="8">
                  <c:v>0.598550615840809</c:v>
                </c:pt>
                <c:pt idx="9">
                  <c:v>0.56722173821488</c:v>
                </c:pt>
                <c:pt idx="10">
                  <c:v>0.53959160360747</c:v>
                </c:pt>
                <c:pt idx="11">
                  <c:v>0.51546493112842</c:v>
                </c:pt>
                <c:pt idx="12">
                  <c:v>0.49455930359086</c:v>
                </c:pt>
                <c:pt idx="13">
                  <c:v>0.476469958612816</c:v>
                </c:pt>
                <c:pt idx="14">
                  <c:v>0.460788523156025</c:v>
                </c:pt>
                <c:pt idx="15">
                  <c:v>0.447277849200624</c:v>
                </c:pt>
                <c:pt idx="16">
                  <c:v>0.435593527625436</c:v>
                </c:pt>
                <c:pt idx="17">
                  <c:v>0.425489845440635</c:v>
                </c:pt>
                <c:pt idx="18">
                  <c:v>0.416873971270388</c:v>
                </c:pt>
                <c:pt idx="19">
                  <c:v>0.409172957580931</c:v>
                </c:pt>
                <c:pt idx="20">
                  <c:v>0.402476156594801</c:v>
                </c:pt>
                <c:pt idx="21">
                  <c:v>0.396744868035191</c:v>
                </c:pt>
                <c:pt idx="22">
                  <c:v>0.391771646985596</c:v>
                </c:pt>
                <c:pt idx="23">
                  <c:v>0.387420363391832</c:v>
                </c:pt>
                <c:pt idx="24">
                  <c:v>0.383566123230719</c:v>
                </c:pt>
                <c:pt idx="25">
                  <c:v>0.380246603445749</c:v>
                </c:pt>
                <c:pt idx="26">
                  <c:v>0.377472158093044</c:v>
                </c:pt>
                <c:pt idx="27">
                  <c:v>0.374970808033629</c:v>
                </c:pt>
                <c:pt idx="28">
                  <c:v>0.372782200057543</c:v>
                </c:pt>
                <c:pt idx="29">
                  <c:v>0.370898010209397</c:v>
                </c:pt>
                <c:pt idx="30">
                  <c:v>0.369189194234934</c:v>
                </c:pt>
                <c:pt idx="31">
                  <c:v>0.367667663481043</c:v>
                </c:pt>
                <c:pt idx="32">
                  <c:v>0.366432474629196</c:v>
                </c:pt>
                <c:pt idx="33">
                  <c:v>0.365263980224803</c:v>
                </c:pt>
                <c:pt idx="34">
                  <c:v>0.364263512121221</c:v>
                </c:pt>
                <c:pt idx="35">
                  <c:v>0.363403603361519</c:v>
                </c:pt>
                <c:pt idx="36">
                  <c:v>0.362667811062702</c:v>
                </c:pt>
                <c:pt idx="37">
                  <c:v>0.36200483411464</c:v>
                </c:pt>
                <c:pt idx="38">
                  <c:v>0.361366827898268</c:v>
                </c:pt>
                <c:pt idx="39">
                  <c:v>0.360906415492848</c:v>
                </c:pt>
                <c:pt idx="40">
                  <c:v>0.360483316956094</c:v>
                </c:pt>
                <c:pt idx="41">
                  <c:v>0.360115311696519</c:v>
                </c:pt>
                <c:pt idx="42">
                  <c:v>0.35982015295403</c:v>
                </c:pt>
                <c:pt idx="43">
                  <c:v>0.35953826528834</c:v>
                </c:pt>
                <c:pt idx="44">
                  <c:v>0.359270920066611</c:v>
                </c:pt>
                <c:pt idx="45">
                  <c:v>0.358961404381502</c:v>
                </c:pt>
                <c:pt idx="46">
                  <c:v>0.358767364133273</c:v>
                </c:pt>
                <c:pt idx="47">
                  <c:v>0.358598735773115</c:v>
                </c:pt>
                <c:pt idx="48">
                  <c:v>0.358402741465601</c:v>
                </c:pt>
                <c:pt idx="49">
                  <c:v>0.358153556616596</c:v>
                </c:pt>
                <c:pt idx="50">
                  <c:v>0.357948955529991</c:v>
                </c:pt>
                <c:pt idx="51">
                  <c:v>0.357915053412324</c:v>
                </c:pt>
                <c:pt idx="52">
                  <c:v>0.357818137486829</c:v>
                </c:pt>
                <c:pt idx="53">
                  <c:v>0.357774305337324</c:v>
                </c:pt>
                <c:pt idx="54">
                  <c:v>0.357798165137615</c:v>
                </c:pt>
                <c:pt idx="55">
                  <c:v>0.357702277098024</c:v>
                </c:pt>
                <c:pt idx="56">
                  <c:v>0.357587676171747</c:v>
                </c:pt>
                <c:pt idx="57">
                  <c:v>0.357452809298676</c:v>
                </c:pt>
                <c:pt idx="58">
                  <c:v>0.357453659385606</c:v>
                </c:pt>
                <c:pt idx="59">
                  <c:v>0.357477622251917</c:v>
                </c:pt>
                <c:pt idx="60">
                  <c:v>0.357280927835052</c:v>
                </c:pt>
                <c:pt idx="61">
                  <c:v>0.357330061897061</c:v>
                </c:pt>
                <c:pt idx="62">
                  <c:v>0.357275594977825</c:v>
                </c:pt>
                <c:pt idx="63">
                  <c:v>0.357219752203585</c:v>
                </c:pt>
                <c:pt idx="64">
                  <c:v>0.357195509843982</c:v>
                </c:pt>
                <c:pt idx="65">
                  <c:v>0.357160659716954</c:v>
                </c:pt>
                <c:pt idx="66">
                  <c:v>0.357114189176576</c:v>
                </c:pt>
                <c:pt idx="67">
                  <c:v>0.357173205914926</c:v>
                </c:pt>
                <c:pt idx="68">
                  <c:v>0.357134312522105</c:v>
                </c:pt>
                <c:pt idx="69">
                  <c:v>0.35711428216322</c:v>
                </c:pt>
                <c:pt idx="70">
                  <c:v>0.35708403051859</c:v>
                </c:pt>
                <c:pt idx="71">
                  <c:v>0.357075889425627</c:v>
                </c:pt>
                <c:pt idx="72">
                  <c:v>0.357070890823095</c:v>
                </c:pt>
                <c:pt idx="73">
                  <c:v>0.357173205914926</c:v>
                </c:pt>
                <c:pt idx="74">
                  <c:v>0.357134312522105</c:v>
                </c:pt>
                <c:pt idx="75">
                  <c:v>0.35711428216322</c:v>
                </c:pt>
                <c:pt idx="76">
                  <c:v>0.35708403051859</c:v>
                </c:pt>
                <c:pt idx="77">
                  <c:v>0.357075889425627</c:v>
                </c:pt>
                <c:pt idx="78">
                  <c:v>0.357070890823095</c:v>
                </c:pt>
                <c:pt idx="79">
                  <c:v>0.357173205914926</c:v>
                </c:pt>
                <c:pt idx="80">
                  <c:v>0.357134312522105</c:v>
                </c:pt>
                <c:pt idx="81">
                  <c:v>0.35711428216322</c:v>
                </c:pt>
                <c:pt idx="82">
                  <c:v>0.35708403051859</c:v>
                </c:pt>
                <c:pt idx="83">
                  <c:v>0.357075889425627</c:v>
                </c:pt>
                <c:pt idx="84">
                  <c:v>0.357070890823095</c:v>
                </c:pt>
                <c:pt idx="85">
                  <c:v>0.357173205914926</c:v>
                </c:pt>
                <c:pt idx="86">
                  <c:v>0.357134312522105</c:v>
                </c:pt>
                <c:pt idx="87">
                  <c:v>0.35711428216322</c:v>
                </c:pt>
                <c:pt idx="88">
                  <c:v>0.35708403051859</c:v>
                </c:pt>
                <c:pt idx="89">
                  <c:v>0.357075889425627</c:v>
                </c:pt>
                <c:pt idx="90">
                  <c:v>0.357070890823095</c:v>
                </c:pt>
                <c:pt idx="91">
                  <c:v>0.357173205914926</c:v>
                </c:pt>
                <c:pt idx="92">
                  <c:v>0.357134312522105</c:v>
                </c:pt>
                <c:pt idx="93">
                  <c:v>0.35711428216322</c:v>
                </c:pt>
                <c:pt idx="94">
                  <c:v>0.35708403051859</c:v>
                </c:pt>
                <c:pt idx="95">
                  <c:v>0.357075889425627</c:v>
                </c:pt>
                <c:pt idx="96">
                  <c:v>0.357070890823095</c:v>
                </c:pt>
                <c:pt idx="97">
                  <c:v>0.357173205914926</c:v>
                </c:pt>
                <c:pt idx="98">
                  <c:v>0.357134312522105</c:v>
                </c:pt>
                <c:pt idx="99">
                  <c:v>0.35711428216322</c:v>
                </c:pt>
                <c:pt idx="100">
                  <c:v>0.35708403051859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571096"/>
        <c:axId val="-2094561912"/>
      </c:scatterChart>
      <c:valAx>
        <c:axId val="-2094571096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384075088440032"/>
              <c:y val="0.900990632099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4561912"/>
        <c:crosses val="autoZero"/>
        <c:crossBetween val="midCat"/>
        <c:minorUnit val="5.0"/>
      </c:valAx>
      <c:valAx>
        <c:axId val="-2094561912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17096504241318"/>
              <c:y val="0.311880738227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45710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616189280688"/>
          <c:y val="0.478670442874483"/>
          <c:w val="0.170383810719312"/>
          <c:h val="0.1464510908468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u="none" strike="noStrike" baseline="0"/>
              <a:t> </a:t>
            </a:r>
            <a:r>
              <a:rPr lang="en-US"/>
              <a:t>Pop.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26383496925898"/>
          <c:y val="0.015697435410935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53683537055"/>
          <c:y val="0.128712949069455"/>
          <c:w val="0.758782418325075"/>
          <c:h val="0.65346574142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'Exp1d Heterosis'!$BV$60</c:f>
              <c:strCache>
                <c:ptCount val="1"/>
                <c:pt idx="0">
                  <c:v>Total Pop.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'Exp1d Heterosis'!$BO$61:$BO$161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'Exp1d Heterosis'!$BV$61:$BV$161</c:f>
              <c:numCache>
                <c:formatCode>0</c:formatCode>
                <c:ptCount val="101"/>
                <c:pt idx="0">
                  <c:v>1000.0</c:v>
                </c:pt>
                <c:pt idx="1">
                  <c:v>1133.0</c:v>
                </c:pt>
                <c:pt idx="2">
                  <c:v>1307.825</c:v>
                </c:pt>
                <c:pt idx="3">
                  <c:v>1541.85</c:v>
                </c:pt>
                <c:pt idx="4">
                  <c:v>1857.575</c:v>
                </c:pt>
                <c:pt idx="5">
                  <c:v>2281.8</c:v>
                </c:pt>
                <c:pt idx="6">
                  <c:v>2854.375</c:v>
                </c:pt>
                <c:pt idx="7">
                  <c:v>3625.675</c:v>
                </c:pt>
                <c:pt idx="8">
                  <c:v>4662.325</c:v>
                </c:pt>
                <c:pt idx="9">
                  <c:v>6054.775</c:v>
                </c:pt>
                <c:pt idx="10">
                  <c:v>7922.45</c:v>
                </c:pt>
                <c:pt idx="11">
                  <c:v>2</c:v>
                </c:pt>
                <c:pt idx="12">
                  <c:v>2642.125</c:v>
                </c:pt>
                <c:pt idx="13">
                  <c:v>3503.5</c:v>
                </c:pt>
                <c:pt idx="14">
                  <c:v>4658.075</c:v>
                </c:pt>
                <c:pt idx="15">
                  <c:v>6203.275</c:v>
                </c:pt>
                <c:pt idx="16">
                  <c:v>8273.625</c:v>
                </c:pt>
                <c:pt idx="17">
                  <c:v>2000.0</c:v>
                </c:pt>
                <c:pt idx="18">
                  <c:v>2673.2</c:v>
                </c:pt>
                <c:pt idx="19">
                  <c:v>3573.275</c:v>
                </c:pt>
                <c:pt idx="20">
                  <c:v>4778.575</c:v>
                </c:pt>
                <c:pt idx="21">
                  <c:v>6393.75</c:v>
                </c:pt>
                <c:pt idx="22">
                  <c:v>8555.174999999999</c:v>
                </c:pt>
                <c:pt idx="23">
                  <c:v>2</c:v>
                </c:pt>
                <c:pt idx="24">
                  <c:v>2675.875</c:v>
                </c:pt>
                <c:pt idx="25">
                  <c:v>3582.675</c:v>
                </c:pt>
                <c:pt idx="26">
                  <c:v>4797.175</c:v>
                </c:pt>
                <c:pt idx="27">
                  <c:v>6423.0</c:v>
                </c:pt>
                <c:pt idx="28">
                  <c:v>8602.275</c:v>
                </c:pt>
                <c:pt idx="29">
                  <c:v>2000.0</c:v>
                </c:pt>
                <c:pt idx="30">
                  <c:v>2678.2</c:v>
                </c:pt>
                <c:pt idx="31">
                  <c:v>3586.425</c:v>
                </c:pt>
                <c:pt idx="32">
                  <c:v>4803.75</c:v>
                </c:pt>
                <c:pt idx="33">
                  <c:v>6432.3</c:v>
                </c:pt>
                <c:pt idx="34">
                  <c:v>8614.025</c:v>
                </c:pt>
                <c:pt idx="35">
                  <c:v>2</c:v>
                </c:pt>
                <c:pt idx="36">
                  <c:v>2679.725</c:v>
                </c:pt>
                <c:pt idx="37">
                  <c:v>3589.075</c:v>
                </c:pt>
                <c:pt idx="38">
                  <c:v>4806.75</c:v>
                </c:pt>
                <c:pt idx="39">
                  <c:v>6439.1</c:v>
                </c:pt>
                <c:pt idx="40">
                  <c:v>8624.775</c:v>
                </c:pt>
                <c:pt idx="41">
                  <c:v>2000.0</c:v>
                </c:pt>
                <c:pt idx="42">
                  <c:v>2677.275</c:v>
                </c:pt>
                <c:pt idx="43">
                  <c:v>3586.475</c:v>
                </c:pt>
                <c:pt idx="44">
                  <c:v>4804.0</c:v>
                </c:pt>
                <c:pt idx="45">
                  <c:v>6432.725</c:v>
                </c:pt>
                <c:pt idx="46">
                  <c:v>8616.9</c:v>
                </c:pt>
                <c:pt idx="47">
                  <c:v>2000.0</c:v>
                </c:pt>
                <c:pt idx="48">
                  <c:v>2677.4</c:v>
                </c:pt>
                <c:pt idx="49">
                  <c:v>3586.625</c:v>
                </c:pt>
                <c:pt idx="50">
                  <c:v>4802.675</c:v>
                </c:pt>
                <c:pt idx="51">
                  <c:v>6431.1</c:v>
                </c:pt>
                <c:pt idx="52">
                  <c:v>8612.825000000001</c:v>
                </c:pt>
                <c:pt idx="53">
                  <c:v>2000.0</c:v>
                </c:pt>
                <c:pt idx="54">
                  <c:v>2678.675</c:v>
                </c:pt>
                <c:pt idx="55">
                  <c:v>3587.9</c:v>
                </c:pt>
                <c:pt idx="56">
                  <c:v>4805.325</c:v>
                </c:pt>
                <c:pt idx="57">
                  <c:v>6435.325</c:v>
                </c:pt>
                <c:pt idx="58">
                  <c:v>8618.25</c:v>
                </c:pt>
                <c:pt idx="59">
                  <c:v>2000.0</c:v>
                </c:pt>
                <c:pt idx="60">
                  <c:v>2677.2</c:v>
                </c:pt>
                <c:pt idx="61">
                  <c:v>3586.6</c:v>
                </c:pt>
                <c:pt idx="62">
                  <c:v>4802.7</c:v>
                </c:pt>
                <c:pt idx="63">
                  <c:v>6432.7</c:v>
                </c:pt>
                <c:pt idx="64">
                  <c:v>8614.4</c:v>
                </c:pt>
                <c:pt idx="65">
                  <c:v>2</c:v>
                </c:pt>
                <c:pt idx="66">
                  <c:v>2678.45</c:v>
                </c:pt>
                <c:pt idx="67">
                  <c:v>3589.225</c:v>
                </c:pt>
                <c:pt idx="68">
                  <c:v>4806.7</c:v>
                </c:pt>
                <c:pt idx="69">
                  <c:v>6436.7</c:v>
                </c:pt>
                <c:pt idx="70">
                  <c:v>8620.975</c:v>
                </c:pt>
                <c:pt idx="71">
                  <c:v>2</c:v>
                </c:pt>
                <c:pt idx="72">
                  <c:v>2679.825</c:v>
                </c:pt>
                <c:pt idx="73">
                  <c:v>3589.225</c:v>
                </c:pt>
                <c:pt idx="74">
                  <c:v>4806.7</c:v>
                </c:pt>
                <c:pt idx="75">
                  <c:v>6436.7</c:v>
                </c:pt>
                <c:pt idx="76">
                  <c:v>8620.975</c:v>
                </c:pt>
                <c:pt idx="77">
                  <c:v>2</c:v>
                </c:pt>
                <c:pt idx="78">
                  <c:v>2679.825</c:v>
                </c:pt>
                <c:pt idx="79">
                  <c:v>3589.225</c:v>
                </c:pt>
                <c:pt idx="80">
                  <c:v>4806.7</c:v>
                </c:pt>
                <c:pt idx="81">
                  <c:v>6436.7</c:v>
                </c:pt>
                <c:pt idx="82">
                  <c:v>8620.975</c:v>
                </c:pt>
                <c:pt idx="83">
                  <c:v>2</c:v>
                </c:pt>
                <c:pt idx="84">
                  <c:v>2679.825</c:v>
                </c:pt>
                <c:pt idx="85">
                  <c:v>3589.225</c:v>
                </c:pt>
                <c:pt idx="86">
                  <c:v>4806.7</c:v>
                </c:pt>
                <c:pt idx="87">
                  <c:v>6436.7</c:v>
                </c:pt>
                <c:pt idx="88">
                  <c:v>8620.975</c:v>
                </c:pt>
                <c:pt idx="89">
                  <c:v>2</c:v>
                </c:pt>
                <c:pt idx="90">
                  <c:v>2679.825</c:v>
                </c:pt>
                <c:pt idx="91">
                  <c:v>3589.225</c:v>
                </c:pt>
                <c:pt idx="92">
                  <c:v>4806.7</c:v>
                </c:pt>
                <c:pt idx="93">
                  <c:v>6436.7</c:v>
                </c:pt>
                <c:pt idx="94">
                  <c:v>8620.975</c:v>
                </c:pt>
                <c:pt idx="95">
                  <c:v>2</c:v>
                </c:pt>
                <c:pt idx="96">
                  <c:v>2679.825</c:v>
                </c:pt>
                <c:pt idx="97">
                  <c:v>3589.225</c:v>
                </c:pt>
                <c:pt idx="98">
                  <c:v>4806.7</c:v>
                </c:pt>
                <c:pt idx="99">
                  <c:v>6436.7</c:v>
                </c:pt>
                <c:pt idx="100">
                  <c:v>8620.975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85896"/>
        <c:axId val="-2091711128"/>
      </c:scatterChart>
      <c:valAx>
        <c:axId val="-2094785896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(Generations)</a:t>
                </a:r>
              </a:p>
            </c:rich>
          </c:tx>
          <c:layout>
            <c:manualLayout>
              <c:xMode val="edge"/>
              <c:yMode val="edge"/>
              <c:x val="0.430913385826772"/>
              <c:y val="0.900990418366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1711128"/>
        <c:crosses val="autoZero"/>
        <c:crossBetween val="midCat"/>
      </c:valAx>
      <c:valAx>
        <c:axId val="-209171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Pop. Size</a:t>
                </a:r>
              </a:p>
            </c:rich>
          </c:tx>
          <c:layout>
            <c:manualLayout>
              <c:xMode val="edge"/>
              <c:yMode val="edge"/>
              <c:x val="0.0234192643727753"/>
              <c:y val="0.31188090946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4785896"/>
        <c:crosses val="autoZero"/>
        <c:crossBetween val="midCat"/>
        <c:minorUnit val="1000.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Genotype Frequencies</a:t>
            </a:r>
          </a:p>
        </c:rich>
      </c:tx>
      <c:layout>
        <c:manualLayout>
          <c:xMode val="edge"/>
          <c:yMode val="edge"/>
          <c:x val="0.132584541062802"/>
          <c:y val="0.03613889763779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05657431726"/>
          <c:y val="0.133663447110588"/>
          <c:w val="0.690866708042892"/>
          <c:h val="0.663366737511807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'Exp1d Heterosis'!$BT$164</c:f>
              <c:strCache>
                <c:ptCount val="1"/>
                <c:pt idx="0">
                  <c:v>Red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'Exp1d Heterosis'!$BO$165:$BO$265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'Exp1d Heterosis'!$BT$165:$BT$265</c:f>
              <c:numCache>
                <c:formatCode>0.000</c:formatCode>
                <c:ptCount val="101"/>
                <c:pt idx="0">
                  <c:v>0.01</c:v>
                </c:pt>
                <c:pt idx="1">
                  <c:v>0.0110326566637246</c:v>
                </c:pt>
                <c:pt idx="2">
                  <c:v>0.0181599220079139</c:v>
                </c:pt>
                <c:pt idx="3">
                  <c:v>0.0285776826539547</c:v>
                </c:pt>
                <c:pt idx="4">
                  <c:v>0.043066901740172</c:v>
                </c:pt>
                <c:pt idx="5">
                  <c:v>0.0612181172758349</c:v>
                </c:pt>
                <c:pt idx="6">
                  <c:v>0.0826582001313773</c:v>
                </c:pt>
                <c:pt idx="7">
                  <c:v>0.106187123776952</c:v>
                </c:pt>
                <c:pt idx="8">
                  <c:v>0.130634929997373</c:v>
                </c:pt>
                <c:pt idx="9">
                  <c:v>0.155249369299437</c:v>
                </c:pt>
                <c:pt idx="10">
                  <c:v>0.178961369273394</c:v>
                </c:pt>
                <c:pt idx="11">
                  <c:v>0.201375033572497</c:v>
                </c:pt>
                <c:pt idx="12">
                  <c:v>0.222004068694706</c:v>
                </c:pt>
                <c:pt idx="13">
                  <c:v>0.240741401455687</c:v>
                </c:pt>
                <c:pt idx="14">
                  <c:v>0.257684236514011</c:v>
                </c:pt>
                <c:pt idx="15">
                  <c:v>0.27289012658636</c:v>
                </c:pt>
                <c:pt idx="16">
                  <c:v>0.286339119793319</c:v>
                </c:pt>
                <c:pt idx="17">
                  <c:v>0.298259056707985</c:v>
                </c:pt>
                <c:pt idx="18">
                  <c:v>0.308735784827173</c:v>
                </c:pt>
                <c:pt idx="19">
                  <c:v>0.318073056229929</c:v>
                </c:pt>
                <c:pt idx="20">
                  <c:v>0.326391759049507</c:v>
                </c:pt>
                <c:pt idx="21">
                  <c:v>0.333577712609971</c:v>
                </c:pt>
                <c:pt idx="22">
                  <c:v>0.339925834363412</c:v>
                </c:pt>
                <c:pt idx="23">
                  <c:v>0.345537729958211</c:v>
                </c:pt>
                <c:pt idx="24">
                  <c:v>0.350586256831877</c:v>
                </c:pt>
                <c:pt idx="25">
                  <c:v>0.354832632041701</c:v>
                </c:pt>
                <c:pt idx="26">
                  <c:v>0.358544351623612</c:v>
                </c:pt>
                <c:pt idx="27">
                  <c:v>0.361834423166744</c:v>
                </c:pt>
                <c:pt idx="28">
                  <c:v>0.364656442627096</c:v>
                </c:pt>
                <c:pt idx="29">
                  <c:v>0.367225752682571</c:v>
                </c:pt>
                <c:pt idx="30">
                  <c:v>0.369534575461131</c:v>
                </c:pt>
                <c:pt idx="31">
                  <c:v>0.371452769819528</c:v>
                </c:pt>
                <c:pt idx="32">
                  <c:v>0.373145979703357</c:v>
                </c:pt>
                <c:pt idx="33">
                  <c:v>0.374720162305863</c:v>
                </c:pt>
                <c:pt idx="34">
                  <c:v>0.376058230618091</c:v>
                </c:pt>
                <c:pt idx="35">
                  <c:v>0.377201175404912</c:v>
                </c:pt>
                <c:pt idx="36">
                  <c:v>0.378303743854313</c:v>
                </c:pt>
                <c:pt idx="37">
                  <c:v>0.379188927509177</c:v>
                </c:pt>
                <c:pt idx="38">
                  <c:v>0.379934467155562</c:v>
                </c:pt>
                <c:pt idx="39">
                  <c:v>0.380633551272693</c:v>
                </c:pt>
                <c:pt idx="40">
                  <c:v>0.381205596667739</c:v>
                </c:pt>
                <c:pt idx="41">
                  <c:v>0.381666998519647</c:v>
                </c:pt>
                <c:pt idx="42">
                  <c:v>0.382034904893969</c:v>
                </c:pt>
                <c:pt idx="43">
                  <c:v>0.38251347074774</c:v>
                </c:pt>
                <c:pt idx="44">
                  <c:v>0.382819004995837</c:v>
                </c:pt>
                <c:pt idx="45">
                  <c:v>0.383196856697589</c:v>
                </c:pt>
                <c:pt idx="46">
                  <c:v>0.383512342025554</c:v>
                </c:pt>
                <c:pt idx="47">
                  <c:v>0.383725136799054</c:v>
                </c:pt>
                <c:pt idx="48">
                  <c:v>0.383884552177486</c:v>
                </c:pt>
                <c:pt idx="49">
                  <c:v>0.384327187815844</c:v>
                </c:pt>
                <c:pt idx="50">
                  <c:v>0.384616385660075</c:v>
                </c:pt>
                <c:pt idx="51">
                  <c:v>0.38470285021225</c:v>
                </c:pt>
                <c:pt idx="52">
                  <c:v>0.384818569981394</c:v>
                </c:pt>
                <c:pt idx="53">
                  <c:v>0.384852116659551</c:v>
                </c:pt>
                <c:pt idx="54">
                  <c:v>0.384751789597469</c:v>
                </c:pt>
                <c:pt idx="55">
                  <c:v>0.38497449761699</c:v>
                </c:pt>
                <c:pt idx="56">
                  <c:v>0.385119632907243</c:v>
                </c:pt>
                <c:pt idx="57">
                  <c:v>0.385275801921426</c:v>
                </c:pt>
                <c:pt idx="58">
                  <c:v>0.385301540335915</c:v>
                </c:pt>
                <c:pt idx="59">
                  <c:v>0.385262198119684</c:v>
                </c:pt>
                <c:pt idx="60">
                  <c:v>0.385547400268938</c:v>
                </c:pt>
                <c:pt idx="61">
                  <c:v>0.385462555066079</c:v>
                </c:pt>
                <c:pt idx="62">
                  <c:v>0.385525329502155</c:v>
                </c:pt>
                <c:pt idx="63">
                  <c:v>0.385578761639747</c:v>
                </c:pt>
                <c:pt idx="64">
                  <c:v>0.385618847511144</c:v>
                </c:pt>
                <c:pt idx="65">
                  <c:v>0.385692767820377</c:v>
                </c:pt>
                <c:pt idx="66">
                  <c:v>0.385834157815154</c:v>
                </c:pt>
                <c:pt idx="67">
                  <c:v>0.385703041742995</c:v>
                </c:pt>
                <c:pt idx="68">
                  <c:v>0.385724613560239</c:v>
                </c:pt>
                <c:pt idx="69">
                  <c:v>0.385727546724253</c:v>
                </c:pt>
                <c:pt idx="70">
                  <c:v>0.385795980153057</c:v>
                </c:pt>
                <c:pt idx="71">
                  <c:v>0.385791275390122</c:v>
                </c:pt>
                <c:pt idx="72">
                  <c:v>0.385869413114662</c:v>
                </c:pt>
                <c:pt idx="73">
                  <c:v>0.385703041742995</c:v>
                </c:pt>
                <c:pt idx="74">
                  <c:v>0.385724613560239</c:v>
                </c:pt>
                <c:pt idx="75">
                  <c:v>0.385727546724253</c:v>
                </c:pt>
                <c:pt idx="76">
                  <c:v>0.385795980153057</c:v>
                </c:pt>
                <c:pt idx="77">
                  <c:v>0.385791275390122</c:v>
                </c:pt>
                <c:pt idx="78">
                  <c:v>0.385869413114662</c:v>
                </c:pt>
                <c:pt idx="79">
                  <c:v>0.385703041742995</c:v>
                </c:pt>
                <c:pt idx="80">
                  <c:v>0.385724613560239</c:v>
                </c:pt>
                <c:pt idx="81">
                  <c:v>0.385727546724253</c:v>
                </c:pt>
                <c:pt idx="82">
                  <c:v>0.385795980153057</c:v>
                </c:pt>
                <c:pt idx="83">
                  <c:v>0.385791275390122</c:v>
                </c:pt>
                <c:pt idx="84">
                  <c:v>0.385869413114662</c:v>
                </c:pt>
                <c:pt idx="85">
                  <c:v>0.385703041742995</c:v>
                </c:pt>
                <c:pt idx="86">
                  <c:v>0.385724613560239</c:v>
                </c:pt>
                <c:pt idx="87">
                  <c:v>0.385727546724253</c:v>
                </c:pt>
                <c:pt idx="88">
                  <c:v>0.385795980153057</c:v>
                </c:pt>
                <c:pt idx="89">
                  <c:v>0.385791275390122</c:v>
                </c:pt>
                <c:pt idx="90">
                  <c:v>0.385869413114662</c:v>
                </c:pt>
                <c:pt idx="91">
                  <c:v>0.385703041742995</c:v>
                </c:pt>
                <c:pt idx="92">
                  <c:v>0.385724613560239</c:v>
                </c:pt>
                <c:pt idx="93">
                  <c:v>0.385727546724253</c:v>
                </c:pt>
                <c:pt idx="94">
                  <c:v>0.385795980153057</c:v>
                </c:pt>
                <c:pt idx="95">
                  <c:v>0.385791275390122</c:v>
                </c:pt>
                <c:pt idx="96">
                  <c:v>0.385869413114662</c:v>
                </c:pt>
                <c:pt idx="97">
                  <c:v>0.385703041742995</c:v>
                </c:pt>
                <c:pt idx="98">
                  <c:v>0.385724613560239</c:v>
                </c:pt>
                <c:pt idx="99">
                  <c:v>0.385727546724253</c:v>
                </c:pt>
                <c:pt idx="100">
                  <c:v>0.385795980153057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'Exp1d Heterosis'!$BU$164</c:f>
              <c:strCache>
                <c:ptCount val="1"/>
                <c:pt idx="0">
                  <c:v>Orange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'Exp1d Heterosis'!$BO$165:$BO$265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'Exp1d Heterosis'!$BU$165:$BU$265</c:f>
              <c:numCache>
                <c:formatCode>0.000</c:formatCode>
                <c:ptCount val="101"/>
                <c:pt idx="0">
                  <c:v>0.18</c:v>
                </c:pt>
                <c:pt idx="1">
                  <c:v>0.238305383936452</c:v>
                </c:pt>
                <c:pt idx="2">
                  <c:v>0.294190736528205</c:v>
                </c:pt>
                <c:pt idx="3">
                  <c:v>0.351201478743068</c:v>
                </c:pt>
                <c:pt idx="4">
                  <c:v>0.404963460425555</c:v>
                </c:pt>
                <c:pt idx="5">
                  <c:v>0.452274520115698</c:v>
                </c:pt>
                <c:pt idx="6">
                  <c:v>0.49108824173418</c:v>
                </c:pt>
                <c:pt idx="7">
                  <c:v>0.52066166989595</c:v>
                </c:pt>
                <c:pt idx="8">
                  <c:v>0.541628908323637</c:v>
                </c:pt>
                <c:pt idx="9">
                  <c:v>0.555057784971366</c:v>
                </c:pt>
                <c:pt idx="10">
                  <c:v>0.562894054238272</c:v>
                </c:pt>
                <c:pt idx="11">
                  <c:v>0.566320070598166</c:v>
                </c:pt>
                <c:pt idx="12">
                  <c:v>0.566873255428869</c:v>
                </c:pt>
                <c:pt idx="13">
                  <c:v>0.565577279862994</c:v>
                </c:pt>
                <c:pt idx="14">
                  <c:v>0.563054480659929</c:v>
                </c:pt>
                <c:pt idx="15">
                  <c:v>0.559664048426033</c:v>
                </c:pt>
                <c:pt idx="16">
                  <c:v>0.556134705162489</c:v>
                </c:pt>
                <c:pt idx="17">
                  <c:v>0.552502195702761</c:v>
                </c:pt>
                <c:pt idx="18">
                  <c:v>0.548780487804878</c:v>
                </c:pt>
                <c:pt idx="19">
                  <c:v>0.54550797237828</c:v>
                </c:pt>
                <c:pt idx="20">
                  <c:v>0.542264168711384</c:v>
                </c:pt>
                <c:pt idx="21">
                  <c:v>0.539354838709677</c:v>
                </c:pt>
                <c:pt idx="22">
                  <c:v>0.536605037301984</c:v>
                </c:pt>
                <c:pt idx="23">
                  <c:v>0.534083813299914</c:v>
                </c:pt>
                <c:pt idx="24">
                  <c:v>0.531695239874807</c:v>
                </c:pt>
                <c:pt idx="25">
                  <c:v>0.5298415290251</c:v>
                </c:pt>
                <c:pt idx="26">
                  <c:v>0.527966980566688</c:v>
                </c:pt>
                <c:pt idx="27">
                  <c:v>0.526389537599253</c:v>
                </c:pt>
                <c:pt idx="28">
                  <c:v>0.525122714630723</c:v>
                </c:pt>
                <c:pt idx="29">
                  <c:v>0.523752474216064</c:v>
                </c:pt>
                <c:pt idx="30">
                  <c:v>0.522552460607871</c:v>
                </c:pt>
                <c:pt idx="31">
                  <c:v>0.521759133398858</c:v>
                </c:pt>
                <c:pt idx="32">
                  <c:v>0.520843091334895</c:v>
                </c:pt>
                <c:pt idx="33">
                  <c:v>0.520031714938669</c:v>
                </c:pt>
                <c:pt idx="34">
                  <c:v>0.519356514521377</c:v>
                </c:pt>
                <c:pt idx="35">
                  <c:v>0.518790442467137</c:v>
                </c:pt>
                <c:pt idx="36">
                  <c:v>0.518056890165969</c:v>
                </c:pt>
                <c:pt idx="37">
                  <c:v>0.517612476752367</c:v>
                </c:pt>
                <c:pt idx="38">
                  <c:v>0.517397409892339</c:v>
                </c:pt>
                <c:pt idx="39">
                  <c:v>0.516920066468916</c:v>
                </c:pt>
                <c:pt idx="40">
                  <c:v>0.516622172752333</c:v>
                </c:pt>
                <c:pt idx="41">
                  <c:v>0.516435379567668</c:v>
                </c:pt>
                <c:pt idx="42">
                  <c:v>0.516289884304003</c:v>
                </c:pt>
                <c:pt idx="43">
                  <c:v>0.51589652792784</c:v>
                </c:pt>
                <c:pt idx="44">
                  <c:v>0.515820149875104</c:v>
                </c:pt>
                <c:pt idx="45">
                  <c:v>0.515683477841817</c:v>
                </c:pt>
                <c:pt idx="46">
                  <c:v>0.515440587682345</c:v>
                </c:pt>
                <c:pt idx="47">
                  <c:v>0.515352254855662</c:v>
                </c:pt>
                <c:pt idx="48">
                  <c:v>0.515425412713827</c:v>
                </c:pt>
                <c:pt idx="49">
                  <c:v>0.51503851113512</c:v>
                </c:pt>
                <c:pt idx="50">
                  <c:v>0.514869317619868</c:v>
                </c:pt>
                <c:pt idx="51">
                  <c:v>0.514764192750851</c:v>
                </c:pt>
                <c:pt idx="52">
                  <c:v>0.514726585063553</c:v>
                </c:pt>
                <c:pt idx="53">
                  <c:v>0.51474715600625</c:v>
                </c:pt>
                <c:pt idx="54">
                  <c:v>0.514900090529833</c:v>
                </c:pt>
                <c:pt idx="55">
                  <c:v>0.514646450569971</c:v>
                </c:pt>
                <c:pt idx="56">
                  <c:v>0.514585381842019</c:v>
                </c:pt>
                <c:pt idx="57">
                  <c:v>0.514542777559797</c:v>
                </c:pt>
                <c:pt idx="58">
                  <c:v>0.514489600556958</c:v>
                </c:pt>
                <c:pt idx="59">
                  <c:v>0.514520359256797</c:v>
                </c:pt>
                <c:pt idx="60">
                  <c:v>0.514343343792022</c:v>
                </c:pt>
                <c:pt idx="61">
                  <c:v>0.514414766073719</c:v>
                </c:pt>
                <c:pt idx="62">
                  <c:v>0.51439815104004</c:v>
                </c:pt>
                <c:pt idx="63">
                  <c:v>0.514402972313337</c:v>
                </c:pt>
                <c:pt idx="64">
                  <c:v>0.514371285289747</c:v>
                </c:pt>
                <c:pt idx="65">
                  <c:v>0.514293144925338</c:v>
                </c:pt>
                <c:pt idx="66">
                  <c:v>0.514103306016539</c:v>
                </c:pt>
                <c:pt idx="67">
                  <c:v>0.514247504684159</c:v>
                </c:pt>
                <c:pt idx="68">
                  <c:v>0.514282147835313</c:v>
                </c:pt>
                <c:pt idx="69">
                  <c:v>0.514316342225053</c:v>
                </c:pt>
                <c:pt idx="70">
                  <c:v>0.514239978656706</c:v>
                </c:pt>
                <c:pt idx="71">
                  <c:v>0.514265670368502</c:v>
                </c:pt>
                <c:pt idx="72">
                  <c:v>0.514119392124486</c:v>
                </c:pt>
                <c:pt idx="73">
                  <c:v>0.514247504684159</c:v>
                </c:pt>
                <c:pt idx="74">
                  <c:v>0.514282147835313</c:v>
                </c:pt>
                <c:pt idx="75">
                  <c:v>0.514316342225053</c:v>
                </c:pt>
                <c:pt idx="76">
                  <c:v>0.514239978656706</c:v>
                </c:pt>
                <c:pt idx="77">
                  <c:v>0.514265670368502</c:v>
                </c:pt>
                <c:pt idx="78">
                  <c:v>0.514119392124486</c:v>
                </c:pt>
                <c:pt idx="79">
                  <c:v>0.514247504684159</c:v>
                </c:pt>
                <c:pt idx="80">
                  <c:v>0.514282147835313</c:v>
                </c:pt>
                <c:pt idx="81">
                  <c:v>0.514316342225053</c:v>
                </c:pt>
                <c:pt idx="82">
                  <c:v>0.514239978656706</c:v>
                </c:pt>
                <c:pt idx="83">
                  <c:v>0.514265670368502</c:v>
                </c:pt>
                <c:pt idx="84">
                  <c:v>0.514119392124486</c:v>
                </c:pt>
                <c:pt idx="85">
                  <c:v>0.514247504684159</c:v>
                </c:pt>
                <c:pt idx="86">
                  <c:v>0.514282147835313</c:v>
                </c:pt>
                <c:pt idx="87">
                  <c:v>0.514316342225053</c:v>
                </c:pt>
                <c:pt idx="88">
                  <c:v>0.514239978656706</c:v>
                </c:pt>
                <c:pt idx="89">
                  <c:v>0.514265670368502</c:v>
                </c:pt>
                <c:pt idx="90">
                  <c:v>0.514119392124486</c:v>
                </c:pt>
                <c:pt idx="91">
                  <c:v>0.514247504684159</c:v>
                </c:pt>
                <c:pt idx="92">
                  <c:v>0.514282147835313</c:v>
                </c:pt>
                <c:pt idx="93">
                  <c:v>0.514316342225053</c:v>
                </c:pt>
                <c:pt idx="94">
                  <c:v>0.514239978656706</c:v>
                </c:pt>
                <c:pt idx="95">
                  <c:v>0.514265670368502</c:v>
                </c:pt>
                <c:pt idx="96">
                  <c:v>0.514119392124486</c:v>
                </c:pt>
                <c:pt idx="97">
                  <c:v>0.514247504684159</c:v>
                </c:pt>
                <c:pt idx="98">
                  <c:v>0.514282147835313</c:v>
                </c:pt>
                <c:pt idx="99">
                  <c:v>0.514316342225053</c:v>
                </c:pt>
                <c:pt idx="100">
                  <c:v>0.514239978656706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'Exp1d Heterosis'!$BV$164</c:f>
              <c:strCache>
                <c:ptCount val="1"/>
                <c:pt idx="0">
                  <c:v>Yellow</c:v>
                </c:pt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66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'Exp1d Heterosis'!$BO$165:$BO$265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'Exp1d Heterosis'!$BV$165:$BV$265</c:f>
              <c:numCache>
                <c:formatCode>0.000</c:formatCode>
                <c:ptCount val="101"/>
                <c:pt idx="0">
                  <c:v>0.81</c:v>
                </c:pt>
                <c:pt idx="1">
                  <c:v>0.750661959399823</c:v>
                </c:pt>
                <c:pt idx="2">
                  <c:v>0.687649341463881</c:v>
                </c:pt>
                <c:pt idx="3">
                  <c:v>0.620220838602977</c:v>
                </c:pt>
                <c:pt idx="4">
                  <c:v>0.551969637834273</c:v>
                </c:pt>
                <c:pt idx="5">
                  <c:v>0.486507362608467</c:v>
                </c:pt>
                <c:pt idx="6">
                  <c:v>0.426253558134443</c:v>
                </c:pt>
                <c:pt idx="7">
                  <c:v>0.373151206327098</c:v>
                </c:pt>
                <c:pt idx="8">
                  <c:v>0.327736161678991</c:v>
                </c:pt>
                <c:pt idx="9">
                  <c:v>0.289692845729197</c:v>
                </c:pt>
                <c:pt idx="10">
                  <c:v>0.258144576488334</c:v>
                </c:pt>
                <c:pt idx="11">
                  <c:v>0.232304895829337</c:v>
                </c:pt>
                <c:pt idx="12">
                  <c:v>0.211122675876425</c:v>
                </c:pt>
                <c:pt idx="13">
                  <c:v>0.193681318681319</c:v>
                </c:pt>
                <c:pt idx="14">
                  <c:v>0.17926128282606</c:v>
                </c:pt>
                <c:pt idx="15">
                  <c:v>0.167445824987607</c:v>
                </c:pt>
                <c:pt idx="16">
                  <c:v>0.157526175044192</c:v>
                </c:pt>
                <c:pt idx="17">
                  <c:v>0.149238747589254</c:v>
                </c:pt>
                <c:pt idx="18">
                  <c:v>0.142483727367949</c:v>
                </c:pt>
                <c:pt idx="19">
                  <c:v>0.13641897139179</c:v>
                </c:pt>
                <c:pt idx="20">
                  <c:v>0.131344072239109</c:v>
                </c:pt>
                <c:pt idx="21">
                  <c:v>0.127067448680352</c:v>
                </c:pt>
                <c:pt idx="22">
                  <c:v>0.123469128334604</c:v>
                </c:pt>
                <c:pt idx="23">
                  <c:v>0.120378456741875</c:v>
                </c:pt>
                <c:pt idx="24">
                  <c:v>0.117718503293315</c:v>
                </c:pt>
                <c:pt idx="25">
                  <c:v>0.115325838933199</c:v>
                </c:pt>
                <c:pt idx="26">
                  <c:v>0.1134886678097</c:v>
                </c:pt>
                <c:pt idx="27">
                  <c:v>0.111776039234003</c:v>
                </c:pt>
                <c:pt idx="28">
                  <c:v>0.110220842742182</c:v>
                </c:pt>
                <c:pt idx="29">
                  <c:v>0.109021773101365</c:v>
                </c:pt>
                <c:pt idx="30">
                  <c:v>0.107912963930998</c:v>
                </c:pt>
                <c:pt idx="31">
                  <c:v>0.106788096781614</c:v>
                </c:pt>
                <c:pt idx="32">
                  <c:v>0.106010928961749</c:v>
                </c:pt>
                <c:pt idx="33">
                  <c:v>0.105248122755468</c:v>
                </c:pt>
                <c:pt idx="34">
                  <c:v>0.104585254860533</c:v>
                </c:pt>
                <c:pt idx="35">
                  <c:v>0.104008382127951</c:v>
                </c:pt>
                <c:pt idx="36">
                  <c:v>0.103639365979718</c:v>
                </c:pt>
                <c:pt idx="37">
                  <c:v>0.103198595738456</c:v>
                </c:pt>
                <c:pt idx="38">
                  <c:v>0.102668122952099</c:v>
                </c:pt>
                <c:pt idx="39">
                  <c:v>0.10244638225839</c:v>
                </c:pt>
                <c:pt idx="40">
                  <c:v>0.102172230579928</c:v>
                </c:pt>
                <c:pt idx="41">
                  <c:v>0.101897621912685</c:v>
                </c:pt>
                <c:pt idx="42">
                  <c:v>0.101675210802028</c:v>
                </c:pt>
                <c:pt idx="43">
                  <c:v>0.10159000132442</c:v>
                </c:pt>
                <c:pt idx="44">
                  <c:v>0.101360845129059</c:v>
                </c:pt>
                <c:pt idx="45">
                  <c:v>0.101119665460594</c:v>
                </c:pt>
                <c:pt idx="46">
                  <c:v>0.1010470702921</c:v>
                </c:pt>
                <c:pt idx="47">
                  <c:v>0.100922608345284</c:v>
                </c:pt>
                <c:pt idx="48">
                  <c:v>0.100690035108688</c:v>
                </c:pt>
                <c:pt idx="49">
                  <c:v>0.100634301049036</c:v>
                </c:pt>
                <c:pt idx="50">
                  <c:v>0.100514296720057</c:v>
                </c:pt>
                <c:pt idx="51">
                  <c:v>0.100532957036899</c:v>
                </c:pt>
                <c:pt idx="52">
                  <c:v>0.100454844955052</c:v>
                </c:pt>
                <c:pt idx="53">
                  <c:v>0.100400727334199</c:v>
                </c:pt>
                <c:pt idx="54">
                  <c:v>0.100348119872698</c:v>
                </c:pt>
                <c:pt idx="55">
                  <c:v>0.100379051813038</c:v>
                </c:pt>
                <c:pt idx="56">
                  <c:v>0.100294985250737</c:v>
                </c:pt>
                <c:pt idx="57">
                  <c:v>0.100181420518777</c:v>
                </c:pt>
                <c:pt idx="58">
                  <c:v>0.100208859107127</c:v>
                </c:pt>
                <c:pt idx="59">
                  <c:v>0.100217442623519</c:v>
                </c:pt>
                <c:pt idx="60">
                  <c:v>0.100109255939041</c:v>
                </c:pt>
                <c:pt idx="61">
                  <c:v>0.100122678860202</c:v>
                </c:pt>
                <c:pt idx="62">
                  <c:v>0.100076519457805</c:v>
                </c:pt>
                <c:pt idx="63">
                  <c:v>0.100018266046917</c:v>
                </c:pt>
                <c:pt idx="64">
                  <c:v>0.100009867199108</c:v>
                </c:pt>
                <c:pt idx="65">
                  <c:v>0.100014087254286</c:v>
                </c:pt>
                <c:pt idx="66">
                  <c:v>0.100062536168306</c:v>
                </c:pt>
                <c:pt idx="67">
                  <c:v>0.100049453572846</c:v>
                </c:pt>
                <c:pt idx="68">
                  <c:v>0.0999932386044479</c:v>
                </c:pt>
                <c:pt idx="69">
                  <c:v>0.0999561110506936</c:v>
                </c:pt>
                <c:pt idx="70">
                  <c:v>0.0999640411902366</c:v>
                </c:pt>
                <c:pt idx="71">
                  <c:v>0.0999430542413764</c:v>
                </c:pt>
                <c:pt idx="72">
                  <c:v>0.100011194760852</c:v>
                </c:pt>
                <c:pt idx="73">
                  <c:v>0.100049453572846</c:v>
                </c:pt>
                <c:pt idx="74">
                  <c:v>0.0999932386044479</c:v>
                </c:pt>
                <c:pt idx="75">
                  <c:v>0.0999561110506936</c:v>
                </c:pt>
                <c:pt idx="76">
                  <c:v>0.0999640411902366</c:v>
                </c:pt>
                <c:pt idx="77">
                  <c:v>0.0999430542413764</c:v>
                </c:pt>
                <c:pt idx="78">
                  <c:v>0.100011194760852</c:v>
                </c:pt>
                <c:pt idx="79">
                  <c:v>0.100049453572846</c:v>
                </c:pt>
                <c:pt idx="80">
                  <c:v>0.0999932386044479</c:v>
                </c:pt>
                <c:pt idx="81">
                  <c:v>0.0999561110506936</c:v>
                </c:pt>
                <c:pt idx="82">
                  <c:v>0.0999640411902366</c:v>
                </c:pt>
                <c:pt idx="83">
                  <c:v>0.0999430542413764</c:v>
                </c:pt>
                <c:pt idx="84">
                  <c:v>0.100011194760852</c:v>
                </c:pt>
                <c:pt idx="85">
                  <c:v>0.100049453572846</c:v>
                </c:pt>
                <c:pt idx="86">
                  <c:v>0.0999932386044479</c:v>
                </c:pt>
                <c:pt idx="87">
                  <c:v>0.0999561110506936</c:v>
                </c:pt>
                <c:pt idx="88">
                  <c:v>0.0999640411902366</c:v>
                </c:pt>
                <c:pt idx="89">
                  <c:v>0.0999430542413764</c:v>
                </c:pt>
                <c:pt idx="90">
                  <c:v>0.100011194760852</c:v>
                </c:pt>
                <c:pt idx="91">
                  <c:v>0.100049453572846</c:v>
                </c:pt>
                <c:pt idx="92">
                  <c:v>0.0999932386044479</c:v>
                </c:pt>
                <c:pt idx="93">
                  <c:v>0.0999561110506936</c:v>
                </c:pt>
                <c:pt idx="94">
                  <c:v>0.0999640411902366</c:v>
                </c:pt>
                <c:pt idx="95">
                  <c:v>0.0999430542413764</c:v>
                </c:pt>
                <c:pt idx="96">
                  <c:v>0.100011194760852</c:v>
                </c:pt>
                <c:pt idx="97">
                  <c:v>0.100049453572846</c:v>
                </c:pt>
                <c:pt idx="98">
                  <c:v>0.0999932386044479</c:v>
                </c:pt>
                <c:pt idx="99">
                  <c:v>0.0999561110506936</c:v>
                </c:pt>
                <c:pt idx="100">
                  <c:v>0.0999640411902366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942952"/>
        <c:axId val="-2094647496"/>
      </c:scatterChart>
      <c:valAx>
        <c:axId val="-2091942952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388758986648408"/>
              <c:y val="0.900990551181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4647496"/>
        <c:crosses val="autoZero"/>
        <c:crossBetween val="midCat"/>
      </c:valAx>
      <c:valAx>
        <c:axId val="-2094647496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936760622313515"/>
              <c:y val="0.3168318110236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1942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723800829244"/>
          <c:y val="0.410891968503937"/>
          <c:w val="0.156908783141238"/>
          <c:h val="0.198020157480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u="none" strike="noStrike" baseline="0"/>
              <a:t> </a:t>
            </a:r>
            <a:r>
              <a:rPr lang="en-US"/>
              <a:t>Pop.</a:t>
            </a:r>
            <a:r>
              <a:rPr lang="en-US" baseline="0"/>
              <a:t> Average Fitness</a:t>
            </a:r>
            <a:endParaRPr lang="en-US"/>
          </a:p>
        </c:rich>
      </c:tx>
      <c:layout>
        <c:manualLayout>
          <c:xMode val="edge"/>
          <c:yMode val="edge"/>
          <c:x val="0.26383496925898"/>
          <c:y val="0.015697435410935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53683537055"/>
          <c:y val="0.128712949069455"/>
          <c:w val="0.758782418325075"/>
          <c:h val="0.65346574142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'Exp1d Heterosis'!$BZ$164</c:f>
              <c:strCache>
                <c:ptCount val="1"/>
                <c:pt idx="0">
                  <c:v>Mean Fitness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'Exp1d Heterosis'!$BO$165:$BO$264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'Exp1d Heterosis'!$BZ$165:$BZ$264</c:f>
              <c:numCache>
                <c:formatCode>0.00</c:formatCode>
                <c:ptCount val="100"/>
                <c:pt idx="0">
                  <c:v>0.755333333333333</c:v>
                </c:pt>
                <c:pt idx="1">
                  <c:v>0.772962636069432</c:v>
                </c:pt>
                <c:pt idx="2">
                  <c:v>0.79067854389285</c:v>
                </c:pt>
                <c:pt idx="3">
                  <c:v>0.809170801310114</c:v>
                </c:pt>
                <c:pt idx="4">
                  <c:v>0.827231291693023</c:v>
                </c:pt>
                <c:pt idx="5">
                  <c:v>0.843844771671487</c:v>
                </c:pt>
                <c:pt idx="6">
                  <c:v>0.858347565871104</c:v>
                </c:pt>
                <c:pt idx="7">
                  <c:v>0.870356784139045</c:v>
                </c:pt>
                <c:pt idx="8">
                  <c:v>0.879906663163407</c:v>
                </c:pt>
                <c:pt idx="9">
                  <c:v>0.887217251398001</c:v>
                </c:pt>
                <c:pt idx="10">
                  <c:v>0.892729732174601</c:v>
                </c:pt>
                <c:pt idx="11">
                  <c:v>0.896746025655783</c:v>
                </c:pt>
                <c:pt idx="12">
                  <c:v>0.899662519121288</c:v>
                </c:pt>
                <c:pt idx="13">
                  <c:v>0.901772037486323</c:v>
                </c:pt>
                <c:pt idx="14">
                  <c:v>0.903274242399847</c:v>
                </c:pt>
                <c:pt idx="15">
                  <c:v>0.904284564739324</c:v>
                </c:pt>
                <c:pt idx="16">
                  <c:v>0.905018960854523</c:v>
                </c:pt>
                <c:pt idx="17">
                  <c:v>0.90551853293856</c:v>
                </c:pt>
                <c:pt idx="18">
                  <c:v>0.905798917651753</c:v>
                </c:pt>
                <c:pt idx="19">
                  <c:v>0.906062132544141</c:v>
                </c:pt>
                <c:pt idx="20">
                  <c:v>0.906198151820016</c:v>
                </c:pt>
                <c:pt idx="21">
                  <c:v>0.906283479960899</c:v>
                </c:pt>
                <c:pt idx="22">
                  <c:v>0.906304955772384</c:v>
                </c:pt>
                <c:pt idx="23">
                  <c:v>0.906296841317736</c:v>
                </c:pt>
                <c:pt idx="24">
                  <c:v>0.906253406206692</c:v>
                </c:pt>
                <c:pt idx="25">
                  <c:v>0.90626347631309</c:v>
                </c:pt>
                <c:pt idx="26">
                  <c:v>0.906196007719821</c:v>
                </c:pt>
                <c:pt idx="27">
                  <c:v>0.906161451035342</c:v>
                </c:pt>
                <c:pt idx="28">
                  <c:v>0.906157673406163</c:v>
                </c:pt>
                <c:pt idx="29">
                  <c:v>0.906089175955829</c:v>
                </c:pt>
                <c:pt idx="30">
                  <c:v>0.906037014910512</c:v>
                </c:pt>
                <c:pt idx="31">
                  <c:v>0.906054775995594</c:v>
                </c:pt>
                <c:pt idx="32">
                  <c:v>0.906005724694249</c:v>
                </c:pt>
                <c:pt idx="33">
                  <c:v>0.905972202789049</c:v>
                </c:pt>
                <c:pt idx="34">
                  <c:v>0.905948051772159</c:v>
                </c:pt>
                <c:pt idx="35">
                  <c:v>0.905930622794129</c:v>
                </c:pt>
                <c:pt idx="36">
                  <c:v>0.905857566230366</c:v>
                </c:pt>
                <c:pt idx="37">
                  <c:v>0.9058422666936</c:v>
                </c:pt>
                <c:pt idx="38">
                  <c:v>0.905877151921777</c:v>
                </c:pt>
                <c:pt idx="39">
                  <c:v>0.905827160110367</c:v>
                </c:pt>
                <c:pt idx="40">
                  <c:v>0.905814064714732</c:v>
                </c:pt>
                <c:pt idx="41">
                  <c:v>0.905819547006253</c:v>
                </c:pt>
                <c:pt idx="42">
                  <c:v>0.905824952610397</c:v>
                </c:pt>
                <c:pt idx="43">
                  <c:v>0.905770754478051</c:v>
                </c:pt>
                <c:pt idx="44">
                  <c:v>0.905788578961976</c:v>
                </c:pt>
                <c:pt idx="45">
                  <c:v>0.90579795757889</c:v>
                </c:pt>
                <c:pt idx="46">
                  <c:v>0.905767155241444</c:v>
                </c:pt>
                <c:pt idx="47">
                  <c:v>0.905769028029906</c:v>
                </c:pt>
                <c:pt idx="48">
                  <c:v>0.905812230771146</c:v>
                </c:pt>
                <c:pt idx="49">
                  <c:v>0.905755178382649</c:v>
                </c:pt>
                <c:pt idx="50">
                  <c:v>0.905742980040637</c:v>
                </c:pt>
                <c:pt idx="51">
                  <c:v>0.905722971186889</c:v>
                </c:pt>
                <c:pt idx="52">
                  <c:v>0.905727118183252</c:v>
                </c:pt>
                <c:pt idx="53">
                  <c:v>0.905737762356482</c:v>
                </c:pt>
                <c:pt idx="54">
                  <c:v>0.905770265771946</c:v>
                </c:pt>
                <c:pt idx="55">
                  <c:v>0.90572386818659</c:v>
                </c:pt>
                <c:pt idx="56">
                  <c:v>0.905724898940238</c:v>
                </c:pt>
                <c:pt idx="57">
                  <c:v>0.905732940190796</c:v>
                </c:pt>
                <c:pt idx="58">
                  <c:v>0.905720418878543</c:v>
                </c:pt>
                <c:pt idx="59">
                  <c:v>0.905724400859664</c:v>
                </c:pt>
                <c:pt idx="60">
                  <c:v>0.905709323173465</c:v>
                </c:pt>
                <c:pt idx="61">
                  <c:v>0.905719437164259</c:v>
                </c:pt>
                <c:pt idx="62">
                  <c:v>0.905722822578966</c:v>
                </c:pt>
                <c:pt idx="63">
                  <c:v>0.905731393245967</c:v>
                </c:pt>
                <c:pt idx="64">
                  <c:v>0.905727231921744</c:v>
                </c:pt>
                <c:pt idx="65">
                  <c:v>0.905713645853652</c:v>
                </c:pt>
                <c:pt idx="66">
                  <c:v>0.905675546180316</c:v>
                </c:pt>
                <c:pt idx="67">
                  <c:v>0.905701323637647</c:v>
                </c:pt>
                <c:pt idx="68">
                  <c:v>0.905714592825292</c:v>
                </c:pt>
                <c:pt idx="69">
                  <c:v>0.90572524223075</c:v>
                </c:pt>
                <c:pt idx="70">
                  <c:v>0.90571145761742</c:v>
                </c:pt>
                <c:pt idx="71">
                  <c:v>0.905718537829233</c:v>
                </c:pt>
                <c:pt idx="72">
                  <c:v>0.905685072719301</c:v>
                </c:pt>
                <c:pt idx="73">
                  <c:v>0.905701323637647</c:v>
                </c:pt>
                <c:pt idx="74">
                  <c:v>0.905714592825292</c:v>
                </c:pt>
                <c:pt idx="75">
                  <c:v>0.90572524223075</c:v>
                </c:pt>
                <c:pt idx="76">
                  <c:v>0.90571145761742</c:v>
                </c:pt>
                <c:pt idx="77">
                  <c:v>0.905718537829233</c:v>
                </c:pt>
                <c:pt idx="78">
                  <c:v>0.905685072719301</c:v>
                </c:pt>
                <c:pt idx="79">
                  <c:v>0.905701323637647</c:v>
                </c:pt>
                <c:pt idx="80">
                  <c:v>0.905714592825292</c:v>
                </c:pt>
                <c:pt idx="81">
                  <c:v>0.90572524223075</c:v>
                </c:pt>
                <c:pt idx="82">
                  <c:v>0.90571145761742</c:v>
                </c:pt>
                <c:pt idx="83">
                  <c:v>0.905718537829233</c:v>
                </c:pt>
                <c:pt idx="84">
                  <c:v>0.905685072719301</c:v>
                </c:pt>
                <c:pt idx="85">
                  <c:v>0.905701323637647</c:v>
                </c:pt>
                <c:pt idx="86">
                  <c:v>0.905714592825292</c:v>
                </c:pt>
                <c:pt idx="87">
                  <c:v>0.90572524223075</c:v>
                </c:pt>
                <c:pt idx="88">
                  <c:v>0.90571145761742</c:v>
                </c:pt>
                <c:pt idx="89">
                  <c:v>0.905718537829233</c:v>
                </c:pt>
                <c:pt idx="90">
                  <c:v>0.905685072719301</c:v>
                </c:pt>
                <c:pt idx="91">
                  <c:v>0.905701323637647</c:v>
                </c:pt>
                <c:pt idx="92">
                  <c:v>0.905714592825292</c:v>
                </c:pt>
                <c:pt idx="93">
                  <c:v>0.90572524223075</c:v>
                </c:pt>
                <c:pt idx="94">
                  <c:v>0.90571145761742</c:v>
                </c:pt>
                <c:pt idx="95">
                  <c:v>0.905718537829233</c:v>
                </c:pt>
                <c:pt idx="96">
                  <c:v>0.905685072719301</c:v>
                </c:pt>
                <c:pt idx="97">
                  <c:v>0.905701323637647</c:v>
                </c:pt>
                <c:pt idx="98">
                  <c:v>0.905714592825292</c:v>
                </c:pt>
                <c:pt idx="99">
                  <c:v>0.90572524223075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50888"/>
        <c:axId val="-2115775848"/>
      </c:scatterChart>
      <c:valAx>
        <c:axId val="-2094350888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(Generations)</a:t>
                </a:r>
              </a:p>
            </c:rich>
          </c:tx>
          <c:layout>
            <c:manualLayout>
              <c:xMode val="edge"/>
              <c:yMode val="edge"/>
              <c:x val="0.430913385826772"/>
              <c:y val="0.900990418366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15775848"/>
        <c:crosses val="autoZero"/>
        <c:crossBetween val="midCat"/>
      </c:valAx>
      <c:valAx>
        <c:axId val="-2115775848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Mean Fitness</a:t>
                </a:r>
              </a:p>
            </c:rich>
          </c:tx>
          <c:layout>
            <c:manualLayout>
              <c:xMode val="edge"/>
              <c:yMode val="edge"/>
              <c:x val="0.0234192643727753"/>
              <c:y val="0.31188090946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4350888"/>
        <c:crosses val="autoZero"/>
        <c:crossBetween val="midCat"/>
        <c:min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Recessive</a:t>
            </a:r>
            <a:r>
              <a:rPr lang="en-US" sz="1400" baseline="0"/>
              <a:t> Allele Fixes Faster Than Dominant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'Exp''t 1 Results'!$C$5</c:f>
              <c:strCache>
                <c:ptCount val="1"/>
                <c:pt idx="0">
                  <c:v>Dom.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'Exp''t 1 Results'!$B$6:$B$106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'Exp''t 1 Results'!$C$6:$C$106</c:f>
              <c:numCache>
                <c:formatCode>0.00</c:formatCode>
                <c:ptCount val="101"/>
                <c:pt idx="0">
                  <c:v>0.1</c:v>
                </c:pt>
                <c:pt idx="1">
                  <c:v>0.132100396301189</c:v>
                </c:pt>
                <c:pt idx="2">
                  <c:v>0.17008547008547</c:v>
                </c:pt>
                <c:pt idx="3">
                  <c:v>0.214533700466898</c:v>
                </c:pt>
                <c:pt idx="4">
                  <c:v>0.263281617301363</c:v>
                </c:pt>
                <c:pt idx="5">
                  <c:v>0.314402572668519</c:v>
                </c:pt>
                <c:pt idx="6">
                  <c:v>0.365853658536585</c:v>
                </c:pt>
                <c:pt idx="7">
                  <c:v>0.416103681235351</c:v>
                </c:pt>
                <c:pt idx="8">
                  <c:v>0.463602369189617</c:v>
                </c:pt>
                <c:pt idx="9">
                  <c:v>0.507447677081466</c:v>
                </c:pt>
                <c:pt idx="10">
                  <c:v>0.547270449257204</c:v>
                </c:pt>
                <c:pt idx="11">
                  <c:v>0.583132337459856</c:v>
                </c:pt>
                <c:pt idx="12">
                  <c:v>0.615228883140254</c:v>
                </c:pt>
                <c:pt idx="13">
                  <c:v>0.643796193341618</c:v>
                </c:pt>
                <c:pt idx="14">
                  <c:v>0.669274386181202</c:v>
                </c:pt>
                <c:pt idx="15">
                  <c:v>0.691921747986529</c:v>
                </c:pt>
                <c:pt idx="16">
                  <c:v>0.712090229818537</c:v>
                </c:pt>
                <c:pt idx="17">
                  <c:v>0.730268421561646</c:v>
                </c:pt>
                <c:pt idx="18">
                  <c:v>0.746644295302013</c:v>
                </c:pt>
                <c:pt idx="19">
                  <c:v>0.761306563366857</c:v>
                </c:pt>
                <c:pt idx="20">
                  <c:v>0.774577844576076</c:v>
                </c:pt>
                <c:pt idx="21">
                  <c:v>0.786589624738079</c:v>
                </c:pt>
                <c:pt idx="22">
                  <c:v>0.797453366052889</c:v>
                </c:pt>
                <c:pt idx="23">
                  <c:v>0.807317454526502</c:v>
                </c:pt>
                <c:pt idx="24">
                  <c:v>0.816393455422778</c:v>
                </c:pt>
                <c:pt idx="25">
                  <c:v>0.824716247446424</c:v>
                </c:pt>
                <c:pt idx="26">
                  <c:v>0.832523812527597</c:v>
                </c:pt>
                <c:pt idx="27">
                  <c:v>0.839629921727258</c:v>
                </c:pt>
                <c:pt idx="28">
                  <c:v>0.84615296959752</c:v>
                </c:pt>
                <c:pt idx="29">
                  <c:v>0.852182960931254</c:v>
                </c:pt>
                <c:pt idx="30">
                  <c:v>0.857782363842643</c:v>
                </c:pt>
                <c:pt idx="31">
                  <c:v>0.863029023216059</c:v>
                </c:pt>
                <c:pt idx="32">
                  <c:v>0.867741446404205</c:v>
                </c:pt>
                <c:pt idx="33">
                  <c:v>0.872284694937452</c:v>
                </c:pt>
                <c:pt idx="34">
                  <c:v>0.876547504707742</c:v>
                </c:pt>
                <c:pt idx="35">
                  <c:v>0.880604613112952</c:v>
                </c:pt>
                <c:pt idx="36">
                  <c:v>0.884498060531502</c:v>
                </c:pt>
                <c:pt idx="37">
                  <c:v>0.888044839205734</c:v>
                </c:pt>
                <c:pt idx="38">
                  <c:v>0.891405309973349</c:v>
                </c:pt>
                <c:pt idx="39">
                  <c:v>0.894557874306005</c:v>
                </c:pt>
                <c:pt idx="40">
                  <c:v>0.897571383999114</c:v>
                </c:pt>
                <c:pt idx="41">
                  <c:v>0.900336058584541</c:v>
                </c:pt>
                <c:pt idx="42">
                  <c:v>0.903039753198196</c:v>
                </c:pt>
                <c:pt idx="43">
                  <c:v>0.905677085960576</c:v>
                </c:pt>
                <c:pt idx="44">
                  <c:v>0.908157606822235</c:v>
                </c:pt>
                <c:pt idx="45">
                  <c:v>0.910537726036667</c:v>
                </c:pt>
                <c:pt idx="46">
                  <c:v>0.912707719110158</c:v>
                </c:pt>
                <c:pt idx="47">
                  <c:v>0.914882301900523</c:v>
                </c:pt>
                <c:pt idx="48">
                  <c:v>0.916918841479608</c:v>
                </c:pt>
                <c:pt idx="49">
                  <c:v>0.918769963048788</c:v>
                </c:pt>
                <c:pt idx="50">
                  <c:v>0.920693637748355</c:v>
                </c:pt>
                <c:pt idx="51">
                  <c:v>0.922450029065868</c:v>
                </c:pt>
                <c:pt idx="52">
                  <c:v>0.92406518509671</c:v>
                </c:pt>
                <c:pt idx="53">
                  <c:v>0.92590040714062</c:v>
                </c:pt>
                <c:pt idx="54">
                  <c:v>0.927504706128425</c:v>
                </c:pt>
                <c:pt idx="55">
                  <c:v>0.928924511966934</c:v>
                </c:pt>
                <c:pt idx="56">
                  <c:v>0.930303663047369</c:v>
                </c:pt>
                <c:pt idx="57">
                  <c:v>0.931737666337018</c:v>
                </c:pt>
                <c:pt idx="58">
                  <c:v>0.932966775854001</c:v>
                </c:pt>
                <c:pt idx="59">
                  <c:v>0.934155713066804</c:v>
                </c:pt>
                <c:pt idx="60">
                  <c:v>0.935401247896594</c:v>
                </c:pt>
                <c:pt idx="61">
                  <c:v>0.936717419613343</c:v>
                </c:pt>
                <c:pt idx="62">
                  <c:v>0.937771611954269</c:v>
                </c:pt>
                <c:pt idx="63">
                  <c:v>0.938903236962621</c:v>
                </c:pt>
                <c:pt idx="64">
                  <c:v>0.939952349043258</c:v>
                </c:pt>
                <c:pt idx="65">
                  <c:v>0.941113168827269</c:v>
                </c:pt>
                <c:pt idx="66">
                  <c:v>0.942097967500042</c:v>
                </c:pt>
                <c:pt idx="67">
                  <c:v>0.943078646550331</c:v>
                </c:pt>
                <c:pt idx="68">
                  <c:v>0.944015889192225</c:v>
                </c:pt>
                <c:pt idx="69">
                  <c:v>0.944885830466062</c:v>
                </c:pt>
                <c:pt idx="70">
                  <c:v>0.945731646245785</c:v>
                </c:pt>
                <c:pt idx="71">
                  <c:v>0.946530705442719</c:v>
                </c:pt>
                <c:pt idx="72">
                  <c:v>0.947344558863424</c:v>
                </c:pt>
                <c:pt idx="73">
                  <c:v>0.948067708398494</c:v>
                </c:pt>
                <c:pt idx="74">
                  <c:v>0.948808252103085</c:v>
                </c:pt>
                <c:pt idx="75">
                  <c:v>0.949514411725397</c:v>
                </c:pt>
                <c:pt idx="76">
                  <c:v>0.950237002035691</c:v>
                </c:pt>
                <c:pt idx="77">
                  <c:v>0.951063829787234</c:v>
                </c:pt>
                <c:pt idx="78">
                  <c:v>0.951792439437843</c:v>
                </c:pt>
                <c:pt idx="79">
                  <c:v>0.952489734060632</c:v>
                </c:pt>
                <c:pt idx="80">
                  <c:v>0.953076399959866</c:v>
                </c:pt>
                <c:pt idx="81">
                  <c:v>0.953643709503915</c:v>
                </c:pt>
                <c:pt idx="82">
                  <c:v>0.954172994442683</c:v>
                </c:pt>
                <c:pt idx="83">
                  <c:v>0.954851928355483</c:v>
                </c:pt>
                <c:pt idx="84">
                  <c:v>0.955417324296723</c:v>
                </c:pt>
                <c:pt idx="85">
                  <c:v>0.956140899705937</c:v>
                </c:pt>
                <c:pt idx="86">
                  <c:v>0.956613915598291</c:v>
                </c:pt>
                <c:pt idx="87">
                  <c:v>0.957086706232115</c:v>
                </c:pt>
                <c:pt idx="88">
                  <c:v>0.957649496941538</c:v>
                </c:pt>
                <c:pt idx="89">
                  <c:v>0.958321342325547</c:v>
                </c:pt>
                <c:pt idx="90">
                  <c:v>0.958736040863338</c:v>
                </c:pt>
                <c:pt idx="91">
                  <c:v>0.959163341069868</c:v>
                </c:pt>
                <c:pt idx="92">
                  <c:v>0.959687838781056</c:v>
                </c:pt>
                <c:pt idx="93">
                  <c:v>0.960412391772183</c:v>
                </c:pt>
                <c:pt idx="94">
                  <c:v>0.960893295278153</c:v>
                </c:pt>
                <c:pt idx="95">
                  <c:v>0.961285870121775</c:v>
                </c:pt>
                <c:pt idx="96">
                  <c:v>0.961692650334076</c:v>
                </c:pt>
                <c:pt idx="97">
                  <c:v>0.962146885590306</c:v>
                </c:pt>
                <c:pt idx="98">
                  <c:v>0.962764537018493</c:v>
                </c:pt>
                <c:pt idx="99">
                  <c:v>0.963042921845962</c:v>
                </c:pt>
                <c:pt idx="100">
                  <c:v>0.96341594647648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'Exp''t 1 Results'!$E$5</c:f>
              <c:strCache>
                <c:ptCount val="1"/>
                <c:pt idx="0">
                  <c:v>Inc. Dom.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'Exp''t 1 Results'!$B$6:$B$106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'Exp''t 1 Results'!$E$6:$E$106</c:f>
              <c:numCache>
                <c:formatCode>0.00</c:formatCode>
                <c:ptCount val="101"/>
                <c:pt idx="0">
                  <c:v>0.1</c:v>
                </c:pt>
                <c:pt idx="1">
                  <c:v>0.116918844566713</c:v>
                </c:pt>
                <c:pt idx="2">
                  <c:v>0.135631342190606</c:v>
                </c:pt>
                <c:pt idx="3">
                  <c:v>0.156856985844498</c:v>
                </c:pt>
                <c:pt idx="4">
                  <c:v>0.181936405130428</c:v>
                </c:pt>
                <c:pt idx="5">
                  <c:v>0.209920203119333</c:v>
                </c:pt>
                <c:pt idx="6">
                  <c:v>0.240656117175184</c:v>
                </c:pt>
                <c:pt idx="7">
                  <c:v>0.274394653860618</c:v>
                </c:pt>
                <c:pt idx="8">
                  <c:v>0.310979916243074</c:v>
                </c:pt>
                <c:pt idx="9">
                  <c:v>0.350342774746819</c:v>
                </c:pt>
                <c:pt idx="10">
                  <c:v>0.391804457225018</c:v>
                </c:pt>
                <c:pt idx="11">
                  <c:v>0.434973752709608</c:v>
                </c:pt>
                <c:pt idx="12">
                  <c:v>0.479241794457421</c:v>
                </c:pt>
                <c:pt idx="13">
                  <c:v>0.523849485499941</c:v>
                </c:pt>
                <c:pt idx="14">
                  <c:v>0.568153668304364</c:v>
                </c:pt>
                <c:pt idx="15">
                  <c:v>0.611480813057997</c:v>
                </c:pt>
                <c:pt idx="16">
                  <c:v>0.653085409151048</c:v>
                </c:pt>
                <c:pt idx="17">
                  <c:v>0.692723421431454</c:v>
                </c:pt>
                <c:pt idx="18">
                  <c:v>0.729792972158325</c:v>
                </c:pt>
                <c:pt idx="19">
                  <c:v>0.763911570476336</c:v>
                </c:pt>
                <c:pt idx="20">
                  <c:v>0.794934751141454</c:v>
                </c:pt>
                <c:pt idx="21">
                  <c:v>0.822869458717646</c:v>
                </c:pt>
                <c:pt idx="22">
                  <c:v>0.847650306097172</c:v>
                </c:pt>
                <c:pt idx="23">
                  <c:v>0.869535536082218</c:v>
                </c:pt>
                <c:pt idx="24">
                  <c:v>0.88882308056452</c:v>
                </c:pt>
                <c:pt idx="25">
                  <c:v>0.905551333301417</c:v>
                </c:pt>
                <c:pt idx="26">
                  <c:v>0.919954289008771</c:v>
                </c:pt>
                <c:pt idx="27">
                  <c:v>0.932394896662116</c:v>
                </c:pt>
                <c:pt idx="28">
                  <c:v>0.943155736986877</c:v>
                </c:pt>
                <c:pt idx="29">
                  <c:v>0.952216059610862</c:v>
                </c:pt>
                <c:pt idx="30">
                  <c:v>0.959849334182912</c:v>
                </c:pt>
                <c:pt idx="31">
                  <c:v>0.966332969691134</c:v>
                </c:pt>
                <c:pt idx="32">
                  <c:v>0.971996222883592</c:v>
                </c:pt>
                <c:pt idx="33">
                  <c:v>0.976555296761034</c:v>
                </c:pt>
                <c:pt idx="34">
                  <c:v>0.980386924107747</c:v>
                </c:pt>
                <c:pt idx="35">
                  <c:v>0.98358317771354</c:v>
                </c:pt>
                <c:pt idx="36">
                  <c:v>0.98629496896327</c:v>
                </c:pt>
                <c:pt idx="37">
                  <c:v>0.988610821603024</c:v>
                </c:pt>
                <c:pt idx="38">
                  <c:v>0.990360217553254</c:v>
                </c:pt>
                <c:pt idx="39">
                  <c:v>0.991915003595829</c:v>
                </c:pt>
                <c:pt idx="40">
                  <c:v>0.993249215621956</c:v>
                </c:pt>
                <c:pt idx="41">
                  <c:v>0.994359961920123</c:v>
                </c:pt>
                <c:pt idx="42">
                  <c:v>0.995405947210157</c:v>
                </c:pt>
                <c:pt idx="43">
                  <c:v>0.996234309623431</c:v>
                </c:pt>
                <c:pt idx="44">
                  <c:v>0.996881109766316</c:v>
                </c:pt>
                <c:pt idx="45">
                  <c:v>0.997421495408398</c:v>
                </c:pt>
                <c:pt idx="46">
                  <c:v>0.997810584261229</c:v>
                </c:pt>
                <c:pt idx="47">
                  <c:v>0.998191329511937</c:v>
                </c:pt>
                <c:pt idx="48">
                  <c:v>0.998514998514998</c:v>
                </c:pt>
                <c:pt idx="49">
                  <c:v>0.998761885895404</c:v>
                </c:pt>
                <c:pt idx="50">
                  <c:v>0.998957899124635</c:v>
                </c:pt>
                <c:pt idx="51">
                  <c:v>0.999165832499166</c:v>
                </c:pt>
                <c:pt idx="52">
                  <c:v>0.99930474442405</c:v>
                </c:pt>
                <c:pt idx="53">
                  <c:v>0.999412746491933</c:v>
                </c:pt>
                <c:pt idx="54">
                  <c:v>0.999479058137112</c:v>
                </c:pt>
                <c:pt idx="55">
                  <c:v>0.999583124895781</c:v>
                </c:pt>
                <c:pt idx="56">
                  <c:v>0.999675667661286</c:v>
                </c:pt>
                <c:pt idx="57">
                  <c:v>0.999721985394966</c:v>
                </c:pt>
                <c:pt idx="58">
                  <c:v>0.999791649304109</c:v>
                </c:pt>
                <c:pt idx="59">
                  <c:v>0.999861057077752</c:v>
                </c:pt>
                <c:pt idx="60">
                  <c:v>0.999907362804313</c:v>
                </c:pt>
                <c:pt idx="61">
                  <c:v>0.999938233477455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'Exp''t 1 Results'!$D$5</c:f>
              <c:strCache>
                <c:ptCount val="1"/>
                <c:pt idx="0">
                  <c:v>Rec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'Exp''t 1 Results'!$B$6:$B$106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'Exp''t 1 Results'!$D$6:$D$106</c:f>
              <c:numCache>
                <c:formatCode>0.00</c:formatCode>
                <c:ptCount val="101"/>
                <c:pt idx="0">
                  <c:v>0.1</c:v>
                </c:pt>
                <c:pt idx="1">
                  <c:v>0.103840682788051</c:v>
                </c:pt>
                <c:pt idx="2">
                  <c:v>0.107407907165025</c:v>
                </c:pt>
                <c:pt idx="3">
                  <c:v>0.111171540085738</c:v>
                </c:pt>
                <c:pt idx="4">
                  <c:v>0.115335598980459</c:v>
                </c:pt>
                <c:pt idx="5">
                  <c:v>0.119866559300587</c:v>
                </c:pt>
                <c:pt idx="6">
                  <c:v>0.124952360211248</c:v>
                </c:pt>
                <c:pt idx="7">
                  <c:v>0.131639188250727</c:v>
                </c:pt>
                <c:pt idx="8">
                  <c:v>0.138626369621729</c:v>
                </c:pt>
                <c:pt idx="9">
                  <c:v>0.146035969902734</c:v>
                </c:pt>
                <c:pt idx="10">
                  <c:v>0.15346792011437</c:v>
                </c:pt>
                <c:pt idx="11">
                  <c:v>0.162518869079189</c:v>
                </c:pt>
                <c:pt idx="12">
                  <c:v>0.171813188923455</c:v>
                </c:pt>
                <c:pt idx="13">
                  <c:v>0.182151434711162</c:v>
                </c:pt>
                <c:pt idx="14">
                  <c:v>0.193914222749619</c:v>
                </c:pt>
                <c:pt idx="15">
                  <c:v>0.206625883848415</c:v>
                </c:pt>
                <c:pt idx="16">
                  <c:v>0.221113141125618</c:v>
                </c:pt>
                <c:pt idx="17">
                  <c:v>0.237178243883517</c:v>
                </c:pt>
                <c:pt idx="18">
                  <c:v>0.255238537075698</c:v>
                </c:pt>
                <c:pt idx="19">
                  <c:v>0.275570997050993</c:v>
                </c:pt>
                <c:pt idx="20">
                  <c:v>0.298566773810048</c:v>
                </c:pt>
                <c:pt idx="21">
                  <c:v>0.324411945906093</c:v>
                </c:pt>
                <c:pt idx="22">
                  <c:v>0.353612307239336</c:v>
                </c:pt>
                <c:pt idx="23">
                  <c:v>0.386420543877016</c:v>
                </c:pt>
                <c:pt idx="24">
                  <c:v>0.423255917853712</c:v>
                </c:pt>
                <c:pt idx="25">
                  <c:v>0.464339569216992</c:v>
                </c:pt>
                <c:pt idx="26">
                  <c:v>0.509675715704453</c:v>
                </c:pt>
                <c:pt idx="27">
                  <c:v>0.558803277559733</c:v>
                </c:pt>
                <c:pt idx="28">
                  <c:v>0.610825146860773</c:v>
                </c:pt>
                <c:pt idx="29">
                  <c:v>0.66447218915243</c:v>
                </c:pt>
                <c:pt idx="30">
                  <c:v>0.717842011958775</c:v>
                </c:pt>
                <c:pt idx="31">
                  <c:v>0.768972023956026</c:v>
                </c:pt>
                <c:pt idx="32">
                  <c:v>0.815558187371439</c:v>
                </c:pt>
                <c:pt idx="33">
                  <c:v>0.856461193241816</c:v>
                </c:pt>
                <c:pt idx="34">
                  <c:v>0.890754172982122</c:v>
                </c:pt>
                <c:pt idx="35">
                  <c:v>0.918457779575026</c:v>
                </c:pt>
                <c:pt idx="36">
                  <c:v>0.940301249081558</c:v>
                </c:pt>
                <c:pt idx="37">
                  <c:v>0.956786989865294</c:v>
                </c:pt>
                <c:pt idx="38">
                  <c:v>0.968967591128637</c:v>
                </c:pt>
                <c:pt idx="39">
                  <c:v>0.977893712971969</c:v>
                </c:pt>
                <c:pt idx="40">
                  <c:v>0.984290021617931</c:v>
                </c:pt>
                <c:pt idx="41">
                  <c:v>0.988959826385384</c:v>
                </c:pt>
                <c:pt idx="42">
                  <c:v>0.992292250747482</c:v>
                </c:pt>
                <c:pt idx="43">
                  <c:v>0.994559204815586</c:v>
                </c:pt>
                <c:pt idx="44">
                  <c:v>0.996148489942436</c:v>
                </c:pt>
                <c:pt idx="45">
                  <c:v>0.997266727349714</c:v>
                </c:pt>
                <c:pt idx="46">
                  <c:v>0.998071818500526</c:v>
                </c:pt>
                <c:pt idx="47">
                  <c:v>0.998654543631228</c:v>
                </c:pt>
                <c:pt idx="48">
                  <c:v>0.999063210955971</c:v>
                </c:pt>
                <c:pt idx="49">
                  <c:v>0.999349079412312</c:v>
                </c:pt>
                <c:pt idx="50">
                  <c:v>0.999562335875953</c:v>
                </c:pt>
                <c:pt idx="51">
                  <c:v>0.999708163095139</c:v>
                </c:pt>
                <c:pt idx="52">
                  <c:v>0.999805393383375</c:v>
                </c:pt>
                <c:pt idx="53">
                  <c:v>0.999870240610981</c:v>
                </c:pt>
                <c:pt idx="54">
                  <c:v>0.999912493437008</c:v>
                </c:pt>
                <c:pt idx="55">
                  <c:v>0.999941663749854</c:v>
                </c:pt>
                <c:pt idx="56">
                  <c:v>0.999961109814772</c:v>
                </c:pt>
                <c:pt idx="57">
                  <c:v>0.99997407349793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'Exp''t 1 Results'!$F$5</c:f>
              <c:strCache>
                <c:ptCount val="1"/>
                <c:pt idx="0">
                  <c:v>Heteros.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'Exp''t 1 Results'!$B$6:$B$106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'Exp''t 1 Results'!$F$6:$F$106</c:f>
              <c:numCache>
                <c:formatCode>0.00</c:formatCode>
                <c:ptCount val="101"/>
                <c:pt idx="0">
                  <c:v>0.1</c:v>
                </c:pt>
                <c:pt idx="1">
                  <c:v>0.130185348631951</c:v>
                </c:pt>
                <c:pt idx="2">
                  <c:v>0.165255290272017</c:v>
                </c:pt>
                <c:pt idx="3">
                  <c:v>0.204178422025489</c:v>
                </c:pt>
                <c:pt idx="4">
                  <c:v>0.245548631952949</c:v>
                </c:pt>
                <c:pt idx="5">
                  <c:v>0.287355377333684</c:v>
                </c:pt>
                <c:pt idx="6">
                  <c:v>0.328202320998467</c:v>
                </c:pt>
                <c:pt idx="7">
                  <c:v>0.366517958724927</c:v>
                </c:pt>
                <c:pt idx="8">
                  <c:v>0.401449384159191</c:v>
                </c:pt>
                <c:pt idx="9">
                  <c:v>0.43277826178512</c:v>
                </c:pt>
                <c:pt idx="10">
                  <c:v>0.46040839639253</c:v>
                </c:pt>
                <c:pt idx="11">
                  <c:v>0.48453506887158</c:v>
                </c:pt>
                <c:pt idx="12">
                  <c:v>0.50544069640914</c:v>
                </c:pt>
                <c:pt idx="13">
                  <c:v>0.523530041387184</c:v>
                </c:pt>
                <c:pt idx="14">
                  <c:v>0.539211476843975</c:v>
                </c:pt>
                <c:pt idx="15">
                  <c:v>0.552722150799376</c:v>
                </c:pt>
                <c:pt idx="16">
                  <c:v>0.564406472374564</c:v>
                </c:pt>
                <c:pt idx="17">
                  <c:v>0.574510154559365</c:v>
                </c:pt>
                <c:pt idx="18">
                  <c:v>0.583126028729612</c:v>
                </c:pt>
                <c:pt idx="19">
                  <c:v>0.590827042419069</c:v>
                </c:pt>
                <c:pt idx="20">
                  <c:v>0.597523843405199</c:v>
                </c:pt>
                <c:pt idx="21">
                  <c:v>0.603255131964809</c:v>
                </c:pt>
                <c:pt idx="22">
                  <c:v>0.608228353014403</c:v>
                </c:pt>
                <c:pt idx="23">
                  <c:v>0.612579636608168</c:v>
                </c:pt>
                <c:pt idx="24">
                  <c:v>0.616433876769281</c:v>
                </c:pt>
                <c:pt idx="25">
                  <c:v>0.619753396554251</c:v>
                </c:pt>
                <c:pt idx="26">
                  <c:v>0.622527841906956</c:v>
                </c:pt>
                <c:pt idx="27">
                  <c:v>0.625029191966371</c:v>
                </c:pt>
                <c:pt idx="28">
                  <c:v>0.627217799942457</c:v>
                </c:pt>
                <c:pt idx="29">
                  <c:v>0.629101989790603</c:v>
                </c:pt>
                <c:pt idx="30">
                  <c:v>0.630810805765066</c:v>
                </c:pt>
                <c:pt idx="31">
                  <c:v>0.632332336518957</c:v>
                </c:pt>
                <c:pt idx="32">
                  <c:v>0.633567525370804</c:v>
                </c:pt>
                <c:pt idx="33">
                  <c:v>0.634736019775197</c:v>
                </c:pt>
                <c:pt idx="34">
                  <c:v>0.635736487878779</c:v>
                </c:pt>
                <c:pt idx="35">
                  <c:v>0.636596396638481</c:v>
                </c:pt>
                <c:pt idx="36">
                  <c:v>0.637332188937298</c:v>
                </c:pt>
                <c:pt idx="37">
                  <c:v>0.63799516588536</c:v>
                </c:pt>
                <c:pt idx="38">
                  <c:v>0.638633172101732</c:v>
                </c:pt>
                <c:pt idx="39">
                  <c:v>0.639093584507151</c:v>
                </c:pt>
                <c:pt idx="40">
                  <c:v>0.639516683043905</c:v>
                </c:pt>
                <c:pt idx="41">
                  <c:v>0.639884688303481</c:v>
                </c:pt>
                <c:pt idx="42">
                  <c:v>0.64017984704597</c:v>
                </c:pt>
                <c:pt idx="43">
                  <c:v>0.64046173471166</c:v>
                </c:pt>
                <c:pt idx="44">
                  <c:v>0.640729079933389</c:v>
                </c:pt>
                <c:pt idx="45">
                  <c:v>0.641038595618497</c:v>
                </c:pt>
                <c:pt idx="46">
                  <c:v>0.641232635866727</c:v>
                </c:pt>
                <c:pt idx="47">
                  <c:v>0.641401264226885</c:v>
                </c:pt>
                <c:pt idx="48">
                  <c:v>0.641597258534399</c:v>
                </c:pt>
                <c:pt idx="49">
                  <c:v>0.641846443383403</c:v>
                </c:pt>
                <c:pt idx="50">
                  <c:v>0.642051044470009</c:v>
                </c:pt>
                <c:pt idx="51">
                  <c:v>0.642084946587675</c:v>
                </c:pt>
                <c:pt idx="52">
                  <c:v>0.642181862513171</c:v>
                </c:pt>
                <c:pt idx="53">
                  <c:v>0.642225694662676</c:v>
                </c:pt>
                <c:pt idx="54">
                  <c:v>0.642201834862385</c:v>
                </c:pt>
                <c:pt idx="55">
                  <c:v>0.642297722901976</c:v>
                </c:pt>
                <c:pt idx="56">
                  <c:v>0.642412323828253</c:v>
                </c:pt>
                <c:pt idx="57">
                  <c:v>0.642547190701324</c:v>
                </c:pt>
                <c:pt idx="58">
                  <c:v>0.642546340614394</c:v>
                </c:pt>
                <c:pt idx="59">
                  <c:v>0.642522377748083</c:v>
                </c:pt>
                <c:pt idx="60">
                  <c:v>0.642719072164948</c:v>
                </c:pt>
                <c:pt idx="61">
                  <c:v>0.642669938102939</c:v>
                </c:pt>
                <c:pt idx="62">
                  <c:v>0.642724405022175</c:v>
                </c:pt>
                <c:pt idx="63">
                  <c:v>0.642780247796415</c:v>
                </c:pt>
                <c:pt idx="64">
                  <c:v>0.642804490156018</c:v>
                </c:pt>
                <c:pt idx="65">
                  <c:v>0.642839340283045</c:v>
                </c:pt>
                <c:pt idx="66">
                  <c:v>0.642885810823424</c:v>
                </c:pt>
                <c:pt idx="67">
                  <c:v>0.642826794085074</c:v>
                </c:pt>
                <c:pt idx="68">
                  <c:v>0.642865687477895</c:v>
                </c:pt>
                <c:pt idx="69">
                  <c:v>0.64288571783678</c:v>
                </c:pt>
                <c:pt idx="70">
                  <c:v>0.64291596948141</c:v>
                </c:pt>
                <c:pt idx="71">
                  <c:v>0.642924110574373</c:v>
                </c:pt>
                <c:pt idx="72">
                  <c:v>0.642929109176905</c:v>
                </c:pt>
                <c:pt idx="73">
                  <c:v>0.642826794085074</c:v>
                </c:pt>
                <c:pt idx="74">
                  <c:v>0.642865687477895</c:v>
                </c:pt>
                <c:pt idx="75">
                  <c:v>0.64288571783678</c:v>
                </c:pt>
                <c:pt idx="76">
                  <c:v>0.64291596948141</c:v>
                </c:pt>
                <c:pt idx="77">
                  <c:v>0.642924110574373</c:v>
                </c:pt>
                <c:pt idx="78">
                  <c:v>0.642929109176905</c:v>
                </c:pt>
                <c:pt idx="79">
                  <c:v>0.642826794085074</c:v>
                </c:pt>
                <c:pt idx="80">
                  <c:v>0.642865687477895</c:v>
                </c:pt>
                <c:pt idx="81">
                  <c:v>0.64288571783678</c:v>
                </c:pt>
                <c:pt idx="82">
                  <c:v>0.64291596948141</c:v>
                </c:pt>
                <c:pt idx="83">
                  <c:v>0.642924110574373</c:v>
                </c:pt>
                <c:pt idx="84">
                  <c:v>0.642929109176905</c:v>
                </c:pt>
                <c:pt idx="85">
                  <c:v>0.642826794085074</c:v>
                </c:pt>
                <c:pt idx="86">
                  <c:v>0.642865687477895</c:v>
                </c:pt>
                <c:pt idx="87">
                  <c:v>0.64288571783678</c:v>
                </c:pt>
                <c:pt idx="88">
                  <c:v>0.64291596948141</c:v>
                </c:pt>
                <c:pt idx="89">
                  <c:v>0.642924110574373</c:v>
                </c:pt>
                <c:pt idx="90">
                  <c:v>0.642929109176905</c:v>
                </c:pt>
                <c:pt idx="91">
                  <c:v>0.642826794085074</c:v>
                </c:pt>
                <c:pt idx="92">
                  <c:v>0.642865687477895</c:v>
                </c:pt>
                <c:pt idx="93">
                  <c:v>0.64288571783678</c:v>
                </c:pt>
                <c:pt idx="94">
                  <c:v>0.64291596948141</c:v>
                </c:pt>
                <c:pt idx="95">
                  <c:v>0.642924110574373</c:v>
                </c:pt>
                <c:pt idx="96">
                  <c:v>0.642929109176905</c:v>
                </c:pt>
                <c:pt idx="97">
                  <c:v>0.642826794085074</c:v>
                </c:pt>
                <c:pt idx="98">
                  <c:v>0.642865687477895</c:v>
                </c:pt>
                <c:pt idx="99">
                  <c:v>0.64288571783678</c:v>
                </c:pt>
                <c:pt idx="100">
                  <c:v>0.64291596948141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68376"/>
        <c:axId val="-2080029080"/>
      </c:scatterChart>
      <c:valAx>
        <c:axId val="2142968376"/>
        <c:scaling>
          <c:orientation val="minMax"/>
          <c:max val="100.0"/>
          <c:min val="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Generation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029080"/>
        <c:crosses val="autoZero"/>
        <c:crossBetween val="midCat"/>
        <c:majorUnit val="10.0"/>
        <c:minorUnit val="5.0"/>
      </c:valAx>
      <c:valAx>
        <c:axId val="-2080029080"/>
        <c:scaling>
          <c:orientation val="minMax"/>
          <c:max val="1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P[A]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42968376"/>
        <c:crosses val="autoZero"/>
        <c:crossBetween val="midCat"/>
        <c:minorUnit val="0.0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Recessive</a:t>
            </a:r>
            <a:r>
              <a:rPr lang="en-US" sz="1400" baseline="0"/>
              <a:t> Allele Fixes Faster Than Dominant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'Exp''t 1 Results'!$H$5</c:f>
              <c:strCache>
                <c:ptCount val="1"/>
                <c:pt idx="0">
                  <c:v>Dom.</c:v>
                </c:pt>
              </c:strCache>
            </c:strRef>
          </c:tx>
          <c:spPr>
            <a:ln w="3810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'Exp''t 1 Results'!$B$6:$B$106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'Exp''t 1 Results'!$H$6:$H$105</c:f>
              <c:numCache>
                <c:formatCode>0.000</c:formatCode>
                <c:ptCount val="100"/>
                <c:pt idx="0">
                  <c:v>0.0321003963011889</c:v>
                </c:pt>
                <c:pt idx="1">
                  <c:v>0.0379850737842812</c:v>
                </c:pt>
                <c:pt idx="2">
                  <c:v>0.044448230381428</c:v>
                </c:pt>
                <c:pt idx="3">
                  <c:v>0.0487479168344653</c:v>
                </c:pt>
                <c:pt idx="4">
                  <c:v>0.0511209553671557</c:v>
                </c:pt>
                <c:pt idx="5">
                  <c:v>0.0514510858680663</c:v>
                </c:pt>
                <c:pt idx="6">
                  <c:v>0.0502500226987655</c:v>
                </c:pt>
                <c:pt idx="7">
                  <c:v>0.0474986879542661</c:v>
                </c:pt>
                <c:pt idx="8">
                  <c:v>0.0438453078918494</c:v>
                </c:pt>
                <c:pt idx="9">
                  <c:v>0.0398227721757378</c:v>
                </c:pt>
                <c:pt idx="10">
                  <c:v>0.035861888202652</c:v>
                </c:pt>
                <c:pt idx="11">
                  <c:v>0.032096545680398</c:v>
                </c:pt>
                <c:pt idx="12">
                  <c:v>0.0285673102013639</c:v>
                </c:pt>
                <c:pt idx="13">
                  <c:v>0.0254781928395835</c:v>
                </c:pt>
                <c:pt idx="14">
                  <c:v>0.0226473618053271</c:v>
                </c:pt>
                <c:pt idx="15">
                  <c:v>0.0201684818320085</c:v>
                </c:pt>
                <c:pt idx="16">
                  <c:v>0.0181781917431083</c:v>
                </c:pt>
                <c:pt idx="17">
                  <c:v>0.0163758737403677</c:v>
                </c:pt>
                <c:pt idx="18">
                  <c:v>0.0146622680648435</c:v>
                </c:pt>
                <c:pt idx="19">
                  <c:v>0.0132712812092196</c:v>
                </c:pt>
                <c:pt idx="20">
                  <c:v>0.0120117801620021</c:v>
                </c:pt>
                <c:pt idx="21">
                  <c:v>0.0108637413148104</c:v>
                </c:pt>
                <c:pt idx="22">
                  <c:v>0.00986408847361331</c:v>
                </c:pt>
                <c:pt idx="23">
                  <c:v>0.00907600089627569</c:v>
                </c:pt>
                <c:pt idx="24">
                  <c:v>0.00832279202364616</c:v>
                </c:pt>
                <c:pt idx="25">
                  <c:v>0.00780756508117319</c:v>
                </c:pt>
                <c:pt idx="26">
                  <c:v>0.0071061091996607</c:v>
                </c:pt>
                <c:pt idx="27">
                  <c:v>0.00652304787026236</c:v>
                </c:pt>
                <c:pt idx="28">
                  <c:v>0.00602999133373338</c:v>
                </c:pt>
                <c:pt idx="29">
                  <c:v>0.00559940291138938</c:v>
                </c:pt>
                <c:pt idx="30">
                  <c:v>0.00524665937341584</c:v>
                </c:pt>
                <c:pt idx="31">
                  <c:v>0.0047124231881458</c:v>
                </c:pt>
                <c:pt idx="32">
                  <c:v>0.00454324853324728</c:v>
                </c:pt>
                <c:pt idx="33">
                  <c:v>0.00426280977028981</c:v>
                </c:pt>
                <c:pt idx="34">
                  <c:v>0.00405710840521012</c:v>
                </c:pt>
                <c:pt idx="35">
                  <c:v>0.00389344741855024</c:v>
                </c:pt>
                <c:pt idx="36">
                  <c:v>0.00354677867423203</c:v>
                </c:pt>
                <c:pt idx="37">
                  <c:v>0.0033604707676147</c:v>
                </c:pt>
                <c:pt idx="38">
                  <c:v>0.00315256433265576</c:v>
                </c:pt>
                <c:pt idx="39">
                  <c:v>0.00301350969310943</c:v>
                </c:pt>
                <c:pt idx="40">
                  <c:v>0.00276467458542706</c:v>
                </c:pt>
                <c:pt idx="41">
                  <c:v>0.00270369461365461</c:v>
                </c:pt>
                <c:pt idx="42">
                  <c:v>0.0026373327623801</c:v>
                </c:pt>
                <c:pt idx="43">
                  <c:v>0.00248052086165928</c:v>
                </c:pt>
                <c:pt idx="44">
                  <c:v>0.00238011921443182</c:v>
                </c:pt>
                <c:pt idx="45">
                  <c:v>0.00216999307349108</c:v>
                </c:pt>
                <c:pt idx="46">
                  <c:v>0.00217458279036531</c:v>
                </c:pt>
                <c:pt idx="47">
                  <c:v>0.00203653957908501</c:v>
                </c:pt>
                <c:pt idx="48">
                  <c:v>0.00185112156917966</c:v>
                </c:pt>
                <c:pt idx="49">
                  <c:v>0.00192367469956722</c:v>
                </c:pt>
                <c:pt idx="50">
                  <c:v>0.00175639131751248</c:v>
                </c:pt>
                <c:pt idx="51">
                  <c:v>0.00161515603084217</c:v>
                </c:pt>
                <c:pt idx="52">
                  <c:v>0.00183522204391007</c:v>
                </c:pt>
                <c:pt idx="53">
                  <c:v>0.00160429898780501</c:v>
                </c:pt>
                <c:pt idx="54">
                  <c:v>0.00141980583850876</c:v>
                </c:pt>
                <c:pt idx="55">
                  <c:v>0.00137915108043529</c:v>
                </c:pt>
                <c:pt idx="56">
                  <c:v>0.00143400328964871</c:v>
                </c:pt>
                <c:pt idx="57">
                  <c:v>0.00122910951698318</c:v>
                </c:pt>
                <c:pt idx="58">
                  <c:v>0.00118893721280255</c:v>
                </c:pt>
                <c:pt idx="59">
                  <c:v>0.00124553482979084</c:v>
                </c:pt>
                <c:pt idx="60">
                  <c:v>0.00131617171674825</c:v>
                </c:pt>
                <c:pt idx="61">
                  <c:v>0.00105419234092619</c:v>
                </c:pt>
                <c:pt idx="62">
                  <c:v>0.0011316250083524</c:v>
                </c:pt>
                <c:pt idx="63">
                  <c:v>0.00104911208063685</c:v>
                </c:pt>
                <c:pt idx="64">
                  <c:v>0.00116081978401061</c:v>
                </c:pt>
                <c:pt idx="65">
                  <c:v>0.000984798672773124</c:v>
                </c:pt>
                <c:pt idx="66">
                  <c:v>0.000980679050288979</c:v>
                </c:pt>
                <c:pt idx="67">
                  <c:v>0.000937242641894209</c:v>
                </c:pt>
                <c:pt idx="68">
                  <c:v>0.000869941273836883</c:v>
                </c:pt>
                <c:pt idx="69">
                  <c:v>0.000845815779723202</c:v>
                </c:pt>
                <c:pt idx="70">
                  <c:v>0.00079905919693346</c:v>
                </c:pt>
                <c:pt idx="71">
                  <c:v>0.000813853420705945</c:v>
                </c:pt>
                <c:pt idx="72">
                  <c:v>0.000723149535069245</c:v>
                </c:pt>
                <c:pt idx="73">
                  <c:v>0.000740543704590868</c:v>
                </c:pt>
                <c:pt idx="74">
                  <c:v>0.000706159622312907</c:v>
                </c:pt>
                <c:pt idx="75">
                  <c:v>0.000722590310293869</c:v>
                </c:pt>
                <c:pt idx="76">
                  <c:v>0.000826827751542636</c:v>
                </c:pt>
                <c:pt idx="77">
                  <c:v>0.000728609650608836</c:v>
                </c:pt>
                <c:pt idx="78">
                  <c:v>0.000697294622788891</c:v>
                </c:pt>
                <c:pt idx="79">
                  <c:v>0.000586665899233951</c:v>
                </c:pt>
                <c:pt idx="80">
                  <c:v>0.000567309544049488</c:v>
                </c:pt>
                <c:pt idx="81">
                  <c:v>0.000529284938767693</c:v>
                </c:pt>
                <c:pt idx="82">
                  <c:v>0.000678933912800494</c:v>
                </c:pt>
                <c:pt idx="83">
                  <c:v>0.000565395941239277</c:v>
                </c:pt>
                <c:pt idx="84">
                  <c:v>0.00072357540921486</c:v>
                </c:pt>
                <c:pt idx="85">
                  <c:v>0.000473015892353046</c:v>
                </c:pt>
                <c:pt idx="86">
                  <c:v>0.000472790633824216</c:v>
                </c:pt>
                <c:pt idx="87">
                  <c:v>0.000562790709423333</c:v>
                </c:pt>
                <c:pt idx="88">
                  <c:v>0.00067184538400844</c:v>
                </c:pt>
                <c:pt idx="89">
                  <c:v>0.000414698537791747</c:v>
                </c:pt>
                <c:pt idx="90">
                  <c:v>0.000427300206529923</c:v>
                </c:pt>
                <c:pt idx="91">
                  <c:v>0.000524497711188232</c:v>
                </c:pt>
                <c:pt idx="92">
                  <c:v>0.000724552991127059</c:v>
                </c:pt>
                <c:pt idx="93">
                  <c:v>0.000480903505969743</c:v>
                </c:pt>
                <c:pt idx="94">
                  <c:v>0.000392574843621429</c:v>
                </c:pt>
                <c:pt idx="95">
                  <c:v>0.000406780212301116</c:v>
                </c:pt>
                <c:pt idx="96">
                  <c:v>0.000454235256230229</c:v>
                </c:pt>
                <c:pt idx="97">
                  <c:v>0.000617651428186594</c:v>
                </c:pt>
                <c:pt idx="98">
                  <c:v>0.000278384827469447</c:v>
                </c:pt>
                <c:pt idx="99">
                  <c:v>0.000373024630517582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'Exp''t 1 Results'!$J$5</c:f>
              <c:strCache>
                <c:ptCount val="1"/>
                <c:pt idx="0">
                  <c:v>Inc. Dom.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'Exp''t 1 Results'!$B$6:$B$106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'Exp''t 1 Results'!$J$6:$J$105</c:f>
              <c:numCache>
                <c:formatCode>0.000</c:formatCode>
                <c:ptCount val="100"/>
                <c:pt idx="0">
                  <c:v>0.0169188445667125</c:v>
                </c:pt>
                <c:pt idx="1">
                  <c:v>0.0187124976238932</c:v>
                </c:pt>
                <c:pt idx="2">
                  <c:v>0.0212256436538922</c:v>
                </c:pt>
                <c:pt idx="3">
                  <c:v>0.0250794192859302</c:v>
                </c:pt>
                <c:pt idx="4">
                  <c:v>0.0279837979889044</c:v>
                </c:pt>
                <c:pt idx="5">
                  <c:v>0.0307359140558515</c:v>
                </c:pt>
                <c:pt idx="6">
                  <c:v>0.0337385366854344</c:v>
                </c:pt>
                <c:pt idx="7">
                  <c:v>0.0365852623824556</c:v>
                </c:pt>
                <c:pt idx="8">
                  <c:v>0.0393628585037448</c:v>
                </c:pt>
                <c:pt idx="9">
                  <c:v>0.041461682478199</c:v>
                </c:pt>
                <c:pt idx="10">
                  <c:v>0.0431692954845904</c:v>
                </c:pt>
                <c:pt idx="11">
                  <c:v>0.0442680417478131</c:v>
                </c:pt>
                <c:pt idx="12">
                  <c:v>0.0446076910425193</c:v>
                </c:pt>
                <c:pt idx="13">
                  <c:v>0.0443041828044232</c:v>
                </c:pt>
                <c:pt idx="14">
                  <c:v>0.043327144753633</c:v>
                </c:pt>
                <c:pt idx="15">
                  <c:v>0.0416045960930516</c:v>
                </c:pt>
                <c:pt idx="16">
                  <c:v>0.0396380122804061</c:v>
                </c:pt>
                <c:pt idx="17">
                  <c:v>0.0370695507268701</c:v>
                </c:pt>
                <c:pt idx="18">
                  <c:v>0.0341185983180111</c:v>
                </c:pt>
                <c:pt idx="19">
                  <c:v>0.0310231806651178</c:v>
                </c:pt>
                <c:pt idx="20">
                  <c:v>0.0279347075761923</c:v>
                </c:pt>
                <c:pt idx="21">
                  <c:v>0.0247808473795266</c:v>
                </c:pt>
                <c:pt idx="22">
                  <c:v>0.0218852299850457</c:v>
                </c:pt>
                <c:pt idx="23">
                  <c:v>0.0192875444823019</c:v>
                </c:pt>
                <c:pt idx="24">
                  <c:v>0.0167282527368969</c:v>
                </c:pt>
                <c:pt idx="25">
                  <c:v>0.0144029557073545</c:v>
                </c:pt>
                <c:pt idx="26">
                  <c:v>0.0124406076533442</c:v>
                </c:pt>
                <c:pt idx="27">
                  <c:v>0.0107608403247618</c:v>
                </c:pt>
                <c:pt idx="28">
                  <c:v>0.00906032262398504</c:v>
                </c:pt>
                <c:pt idx="29">
                  <c:v>0.00763327457204965</c:v>
                </c:pt>
                <c:pt idx="30">
                  <c:v>0.00648363550822206</c:v>
                </c:pt>
                <c:pt idx="31">
                  <c:v>0.00566325319245808</c:v>
                </c:pt>
                <c:pt idx="32">
                  <c:v>0.00455907387744125</c:v>
                </c:pt>
                <c:pt idx="33">
                  <c:v>0.00383162734671349</c:v>
                </c:pt>
                <c:pt idx="34">
                  <c:v>0.00319625360579312</c:v>
                </c:pt>
                <c:pt idx="35">
                  <c:v>0.00271179124973009</c:v>
                </c:pt>
                <c:pt idx="36">
                  <c:v>0.00231585263975353</c:v>
                </c:pt>
                <c:pt idx="37">
                  <c:v>0.00174939595023027</c:v>
                </c:pt>
                <c:pt idx="38">
                  <c:v>0.00155478604257475</c:v>
                </c:pt>
                <c:pt idx="39">
                  <c:v>0.00133421202612727</c:v>
                </c:pt>
                <c:pt idx="40">
                  <c:v>0.00111074629816654</c:v>
                </c:pt>
                <c:pt idx="41">
                  <c:v>0.00104598529003441</c:v>
                </c:pt>
                <c:pt idx="42">
                  <c:v>0.000828362413273886</c:v>
                </c:pt>
                <c:pt idx="43">
                  <c:v>0.000646800142884984</c:v>
                </c:pt>
                <c:pt idx="44">
                  <c:v>0.00054038564208192</c:v>
                </c:pt>
                <c:pt idx="45">
                  <c:v>0.000389088852830732</c:v>
                </c:pt>
                <c:pt idx="46">
                  <c:v>0.000380745250708636</c:v>
                </c:pt>
                <c:pt idx="47">
                  <c:v>0.000323669003061244</c:v>
                </c:pt>
                <c:pt idx="48">
                  <c:v>0.00024688738040568</c:v>
                </c:pt>
                <c:pt idx="49">
                  <c:v>0.000196013229231129</c:v>
                </c:pt>
                <c:pt idx="50">
                  <c:v>0.000207933374530511</c:v>
                </c:pt>
                <c:pt idx="51">
                  <c:v>0.000138911924884466</c:v>
                </c:pt>
                <c:pt idx="52">
                  <c:v>0.00010800206788264</c:v>
                </c:pt>
                <c:pt idx="53">
                  <c:v>6.63116451790069E-5</c:v>
                </c:pt>
                <c:pt idx="54">
                  <c:v>0.000104066758669363</c:v>
                </c:pt>
                <c:pt idx="55">
                  <c:v>9.25427655045219E-5</c:v>
                </c:pt>
                <c:pt idx="56">
                  <c:v>4.63177336802456E-5</c:v>
                </c:pt>
                <c:pt idx="57">
                  <c:v>6.96639091426476E-5</c:v>
                </c:pt>
                <c:pt idx="58">
                  <c:v>6.9407773643726E-5</c:v>
                </c:pt>
                <c:pt idx="59">
                  <c:v>4.63057265607247E-5</c:v>
                </c:pt>
                <c:pt idx="60">
                  <c:v>3.08706731421138E-5</c:v>
                </c:pt>
                <c:pt idx="61">
                  <c:v>6.17665225447483E-5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'Exp''t 1 Results'!$I$5</c:f>
              <c:strCache>
                <c:ptCount val="1"/>
                <c:pt idx="0">
                  <c:v>Rec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none"/>
          </c:marker>
          <c:xVal>
            <c:numRef>
              <c:f>'Exp''t 1 Results'!$B$6:$B$106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'Exp''t 1 Results'!$I$6:$I$105</c:f>
              <c:numCache>
                <c:formatCode>0.000</c:formatCode>
                <c:ptCount val="100"/>
                <c:pt idx="0">
                  <c:v>0.0038406827880512</c:v>
                </c:pt>
                <c:pt idx="1">
                  <c:v>0.00356722437697374</c:v>
                </c:pt>
                <c:pt idx="2">
                  <c:v>0.0037636329207131</c:v>
                </c:pt>
                <c:pt idx="3">
                  <c:v>0.00416405889472074</c:v>
                </c:pt>
                <c:pt idx="4">
                  <c:v>0.00453096032012788</c:v>
                </c:pt>
                <c:pt idx="5">
                  <c:v>0.00508580091066177</c:v>
                </c:pt>
                <c:pt idx="6">
                  <c:v>0.00668682803947817</c:v>
                </c:pt>
                <c:pt idx="7">
                  <c:v>0.00698718137100268</c:v>
                </c:pt>
                <c:pt idx="8">
                  <c:v>0.00740960028100512</c:v>
                </c:pt>
                <c:pt idx="9">
                  <c:v>0.00743195021163545</c:v>
                </c:pt>
                <c:pt idx="10">
                  <c:v>0.00905094896481906</c:v>
                </c:pt>
                <c:pt idx="11">
                  <c:v>0.00929431984426612</c:v>
                </c:pt>
                <c:pt idx="12">
                  <c:v>0.0103382457877066</c:v>
                </c:pt>
                <c:pt idx="13">
                  <c:v>0.0117627880384569</c:v>
                </c:pt>
                <c:pt idx="14">
                  <c:v>0.0127116610987965</c:v>
                </c:pt>
                <c:pt idx="15">
                  <c:v>0.0144872572772033</c:v>
                </c:pt>
                <c:pt idx="16">
                  <c:v>0.0160651027578984</c:v>
                </c:pt>
                <c:pt idx="17">
                  <c:v>0.0180602931921811</c:v>
                </c:pt>
                <c:pt idx="18">
                  <c:v>0.0203324599752949</c:v>
                </c:pt>
                <c:pt idx="19">
                  <c:v>0.0229957767590553</c:v>
                </c:pt>
                <c:pt idx="20">
                  <c:v>0.0258451720960451</c:v>
                </c:pt>
                <c:pt idx="21">
                  <c:v>0.0292003613332429</c:v>
                </c:pt>
                <c:pt idx="22">
                  <c:v>0.0328082366376802</c:v>
                </c:pt>
                <c:pt idx="23">
                  <c:v>0.036835373976696</c:v>
                </c:pt>
                <c:pt idx="24">
                  <c:v>0.0410836513632794</c:v>
                </c:pt>
                <c:pt idx="25">
                  <c:v>0.0453361464874614</c:v>
                </c:pt>
                <c:pt idx="26">
                  <c:v>0.0491275618552798</c:v>
                </c:pt>
                <c:pt idx="27">
                  <c:v>0.0520218693010407</c:v>
                </c:pt>
                <c:pt idx="28">
                  <c:v>0.0536470422916562</c:v>
                </c:pt>
                <c:pt idx="29">
                  <c:v>0.0533698228063456</c:v>
                </c:pt>
                <c:pt idx="30">
                  <c:v>0.0511300119972506</c:v>
                </c:pt>
                <c:pt idx="31">
                  <c:v>0.0465861634154133</c:v>
                </c:pt>
                <c:pt idx="32">
                  <c:v>0.0409030058703771</c:v>
                </c:pt>
                <c:pt idx="33">
                  <c:v>0.0342929797403059</c:v>
                </c:pt>
                <c:pt idx="34">
                  <c:v>0.027703606592904</c:v>
                </c:pt>
                <c:pt idx="35">
                  <c:v>0.0218434695065314</c:v>
                </c:pt>
                <c:pt idx="36">
                  <c:v>0.016485740783736</c:v>
                </c:pt>
                <c:pt idx="37">
                  <c:v>0.0121806012633436</c:v>
                </c:pt>
                <c:pt idx="38">
                  <c:v>0.00892612184333197</c:v>
                </c:pt>
                <c:pt idx="39">
                  <c:v>0.00639630864596219</c:v>
                </c:pt>
                <c:pt idx="40">
                  <c:v>0.0046698047674526</c:v>
                </c:pt>
                <c:pt idx="41">
                  <c:v>0.00333242436209824</c:v>
                </c:pt>
                <c:pt idx="42">
                  <c:v>0.00226695406810373</c:v>
                </c:pt>
                <c:pt idx="43">
                  <c:v>0.00158928512684986</c:v>
                </c:pt>
                <c:pt idx="44">
                  <c:v>0.00111823740727857</c:v>
                </c:pt>
                <c:pt idx="45">
                  <c:v>0.000805091150811399</c:v>
                </c:pt>
                <c:pt idx="46">
                  <c:v>0.000582725130702233</c:v>
                </c:pt>
                <c:pt idx="47">
                  <c:v>0.000408667324742762</c:v>
                </c:pt>
                <c:pt idx="48">
                  <c:v>0.000285868456340932</c:v>
                </c:pt>
                <c:pt idx="49">
                  <c:v>0.000213256463641676</c:v>
                </c:pt>
                <c:pt idx="50">
                  <c:v>0.000145827219185435</c:v>
                </c:pt>
                <c:pt idx="51">
                  <c:v>9.72302882361609E-5</c:v>
                </c:pt>
                <c:pt idx="52">
                  <c:v>6.48472276062462E-5</c:v>
                </c:pt>
                <c:pt idx="53">
                  <c:v>4.22528260264343E-5</c:v>
                </c:pt>
                <c:pt idx="54">
                  <c:v>2.91703128464382E-5</c:v>
                </c:pt>
                <c:pt idx="55">
                  <c:v>1.94460649174388E-5</c:v>
                </c:pt>
                <c:pt idx="56">
                  <c:v>1.29636831579516E-5</c:v>
                </c:pt>
                <c:pt idx="57">
                  <c:v>2.59265020704502E-5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'Exp''t 1 Results'!$K$5</c:f>
              <c:strCache>
                <c:ptCount val="1"/>
                <c:pt idx="0">
                  <c:v>Heteros.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'Exp''t 1 Results'!$B$6:$B$105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'Exp''t 1 Results'!$K$6:$K$105</c:f>
              <c:numCache>
                <c:formatCode>0.000</c:formatCode>
                <c:ptCount val="100"/>
                <c:pt idx="0">
                  <c:v>0.0301853486319506</c:v>
                </c:pt>
                <c:pt idx="1">
                  <c:v>0.035069941640066</c:v>
                </c:pt>
                <c:pt idx="2">
                  <c:v>0.0389231317534723</c:v>
                </c:pt>
                <c:pt idx="3">
                  <c:v>0.0413702099274605</c:v>
                </c:pt>
                <c:pt idx="4">
                  <c:v>0.0418067453807345</c:v>
                </c:pt>
                <c:pt idx="5">
                  <c:v>0.0408469436647833</c:v>
                </c:pt>
                <c:pt idx="6">
                  <c:v>0.0383156377264598</c:v>
                </c:pt>
                <c:pt idx="7">
                  <c:v>0.0349314254342639</c:v>
                </c:pt>
                <c:pt idx="8">
                  <c:v>0.0313288776259291</c:v>
                </c:pt>
                <c:pt idx="9">
                  <c:v>0.0276301346074101</c:v>
                </c:pt>
                <c:pt idx="10">
                  <c:v>0.0241266724790503</c:v>
                </c:pt>
                <c:pt idx="11">
                  <c:v>0.02090562753756</c:v>
                </c:pt>
                <c:pt idx="12">
                  <c:v>0.0180893449780439</c:v>
                </c:pt>
                <c:pt idx="13">
                  <c:v>0.015681435456791</c:v>
                </c:pt>
                <c:pt idx="14">
                  <c:v>0.0135106739554008</c:v>
                </c:pt>
                <c:pt idx="15">
                  <c:v>0.0116843215751876</c:v>
                </c:pt>
                <c:pt idx="16">
                  <c:v>0.0101036821848017</c:v>
                </c:pt>
                <c:pt idx="17">
                  <c:v>0.008615874170247</c:v>
                </c:pt>
                <c:pt idx="18">
                  <c:v>0.00770101368945686</c:v>
                </c:pt>
                <c:pt idx="19">
                  <c:v>0.0066968009861299</c:v>
                </c:pt>
                <c:pt idx="20">
                  <c:v>0.00573128855961014</c:v>
                </c:pt>
                <c:pt idx="21">
                  <c:v>0.00497322104959419</c:v>
                </c:pt>
                <c:pt idx="22">
                  <c:v>0.00435128359376458</c:v>
                </c:pt>
                <c:pt idx="23">
                  <c:v>0.00385424016111291</c:v>
                </c:pt>
                <c:pt idx="24">
                  <c:v>0.00331951978496958</c:v>
                </c:pt>
                <c:pt idx="25">
                  <c:v>0.00277444535270499</c:v>
                </c:pt>
                <c:pt idx="26">
                  <c:v>0.00250135005941521</c:v>
                </c:pt>
                <c:pt idx="27">
                  <c:v>0.00218860797608622</c:v>
                </c:pt>
                <c:pt idx="28">
                  <c:v>0.0018841898481462</c:v>
                </c:pt>
                <c:pt idx="29">
                  <c:v>0.00170881597446282</c:v>
                </c:pt>
                <c:pt idx="30">
                  <c:v>0.00152153075389072</c:v>
                </c:pt>
                <c:pt idx="31">
                  <c:v>0.00123518885184726</c:v>
                </c:pt>
                <c:pt idx="32">
                  <c:v>0.00116849440439293</c:v>
                </c:pt>
                <c:pt idx="33">
                  <c:v>0.00100046810358212</c:v>
                </c:pt>
                <c:pt idx="34">
                  <c:v>0.000859908759701655</c:v>
                </c:pt>
                <c:pt idx="35">
                  <c:v>0.000735792298816928</c:v>
                </c:pt>
                <c:pt idx="36">
                  <c:v>0.000662976948062721</c:v>
                </c:pt>
                <c:pt idx="37">
                  <c:v>0.000638006216371556</c:v>
                </c:pt>
                <c:pt idx="38">
                  <c:v>0.000460412405419608</c:v>
                </c:pt>
                <c:pt idx="39">
                  <c:v>0.00042309853675393</c:v>
                </c:pt>
                <c:pt idx="40">
                  <c:v>0.000368005259575366</c:v>
                </c:pt>
                <c:pt idx="41">
                  <c:v>0.00029515874248931</c:v>
                </c:pt>
                <c:pt idx="42">
                  <c:v>0.000281887665689595</c:v>
                </c:pt>
                <c:pt idx="43">
                  <c:v>0.000267345221728998</c:v>
                </c:pt>
                <c:pt idx="44">
                  <c:v>0.00030951568510873</c:v>
                </c:pt>
                <c:pt idx="45">
                  <c:v>0.000194040248229554</c:v>
                </c:pt>
                <c:pt idx="46">
                  <c:v>0.000168628360157852</c:v>
                </c:pt>
                <c:pt idx="47">
                  <c:v>0.000195994307514047</c:v>
                </c:pt>
                <c:pt idx="48">
                  <c:v>0.000249184849004602</c:v>
                </c:pt>
                <c:pt idx="49">
                  <c:v>0.000204601086605249</c:v>
                </c:pt>
                <c:pt idx="50">
                  <c:v>3.39021176666288E-5</c:v>
                </c:pt>
                <c:pt idx="51">
                  <c:v>9.69159254952112E-5</c:v>
                </c:pt>
                <c:pt idx="52">
                  <c:v>4.38321495053184E-5</c:v>
                </c:pt>
                <c:pt idx="53">
                  <c:v>-2.38598002907375E-5</c:v>
                </c:pt>
                <c:pt idx="54">
                  <c:v>9.5888039590819E-5</c:v>
                </c:pt>
                <c:pt idx="55">
                  <c:v>0.00011460092627702</c:v>
                </c:pt>
                <c:pt idx="56">
                  <c:v>0.000134866873071293</c:v>
                </c:pt>
                <c:pt idx="57">
                  <c:v>-8.50086930515026E-7</c:v>
                </c:pt>
                <c:pt idx="58">
                  <c:v>-2.39628663111224E-5</c:v>
                </c:pt>
                <c:pt idx="59">
                  <c:v>0.000196694416865761</c:v>
                </c:pt>
                <c:pt idx="60">
                  <c:v>-4.91340620097924E-5</c:v>
                </c:pt>
                <c:pt idx="61">
                  <c:v>5.44669192363845E-5</c:v>
                </c:pt>
                <c:pt idx="62">
                  <c:v>5.58427742400891E-5</c:v>
                </c:pt>
                <c:pt idx="63">
                  <c:v>2.42423596026331E-5</c:v>
                </c:pt>
                <c:pt idx="64">
                  <c:v>3.48501270276413E-5</c:v>
                </c:pt>
                <c:pt idx="65">
                  <c:v>4.64705403785404E-5</c:v>
                </c:pt>
                <c:pt idx="66">
                  <c:v>-5.90167383499596E-5</c:v>
                </c:pt>
                <c:pt idx="67">
                  <c:v>3.88933928213708E-5</c:v>
                </c:pt>
                <c:pt idx="68">
                  <c:v>2.00303588843154E-5</c:v>
                </c:pt>
                <c:pt idx="69">
                  <c:v>3.02516446304413E-5</c:v>
                </c:pt>
                <c:pt idx="70">
                  <c:v>8.14109296254362E-6</c:v>
                </c:pt>
                <c:pt idx="71">
                  <c:v>4.99860253255768E-6</c:v>
                </c:pt>
                <c:pt idx="72">
                  <c:v>-0.000102315091831229</c:v>
                </c:pt>
                <c:pt idx="73">
                  <c:v>3.88933928213708E-5</c:v>
                </c:pt>
                <c:pt idx="74">
                  <c:v>2.00303588843154E-5</c:v>
                </c:pt>
                <c:pt idx="75">
                  <c:v>3.02516446304413E-5</c:v>
                </c:pt>
                <c:pt idx="76">
                  <c:v>8.14109296254362E-6</c:v>
                </c:pt>
                <c:pt idx="77">
                  <c:v>4.99860253255768E-6</c:v>
                </c:pt>
                <c:pt idx="78">
                  <c:v>-0.000102315091831229</c:v>
                </c:pt>
                <c:pt idx="79">
                  <c:v>3.88933928213708E-5</c:v>
                </c:pt>
                <c:pt idx="80">
                  <c:v>2.00303588843154E-5</c:v>
                </c:pt>
                <c:pt idx="81">
                  <c:v>3.02516446304413E-5</c:v>
                </c:pt>
                <c:pt idx="82">
                  <c:v>8.14109296254362E-6</c:v>
                </c:pt>
                <c:pt idx="83">
                  <c:v>4.99860253255768E-6</c:v>
                </c:pt>
                <c:pt idx="84">
                  <c:v>-0.000102315091831229</c:v>
                </c:pt>
                <c:pt idx="85">
                  <c:v>3.88933928213708E-5</c:v>
                </c:pt>
                <c:pt idx="86">
                  <c:v>2.00303588843154E-5</c:v>
                </c:pt>
                <c:pt idx="87">
                  <c:v>3.02516446304413E-5</c:v>
                </c:pt>
                <c:pt idx="88">
                  <c:v>8.14109296254362E-6</c:v>
                </c:pt>
                <c:pt idx="89">
                  <c:v>4.99860253255768E-6</c:v>
                </c:pt>
                <c:pt idx="90">
                  <c:v>-0.000102315091831229</c:v>
                </c:pt>
                <c:pt idx="91">
                  <c:v>3.88933928213708E-5</c:v>
                </c:pt>
                <c:pt idx="92">
                  <c:v>2.00303588843154E-5</c:v>
                </c:pt>
                <c:pt idx="93">
                  <c:v>3.02516446304413E-5</c:v>
                </c:pt>
                <c:pt idx="94">
                  <c:v>8.14109296254362E-6</c:v>
                </c:pt>
                <c:pt idx="95">
                  <c:v>4.99860253255768E-6</c:v>
                </c:pt>
                <c:pt idx="96">
                  <c:v>-0.000102315091831229</c:v>
                </c:pt>
                <c:pt idx="97">
                  <c:v>3.88933928213708E-5</c:v>
                </c:pt>
                <c:pt idx="98">
                  <c:v>2.00303588843154E-5</c:v>
                </c:pt>
                <c:pt idx="99">
                  <c:v>3.02516446304413E-5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20408"/>
        <c:axId val="-2091785240"/>
      </c:scatterChart>
      <c:valAx>
        <c:axId val="-2091320408"/>
        <c:scaling>
          <c:orientation val="minMax"/>
          <c:max val="100.0"/>
          <c:min val="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Generation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785240"/>
        <c:crosses val="autoZero"/>
        <c:crossBetween val="midCat"/>
        <c:majorUnit val="10.0"/>
        <c:minorUnit val="5.0"/>
      </c:valAx>
      <c:valAx>
        <c:axId val="-209178524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P[A]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-209132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Random Mating Frequencies Change</a:t>
            </a:r>
            <a:r>
              <a:rPr lang="en-US" sz="1400" baseline="0"/>
              <a:t> with P[A]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'Genot. &amp; Mating Freq.s'!$J$23</c:f>
              <c:strCache>
                <c:ptCount val="1"/>
                <c:pt idx="0">
                  <c:v>P[AA-AA]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'Genot. &amp; Mating Freq.s'!$K$22:$U$22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'Genot. &amp; Mating Freq.s'!$K$23:$U$23</c:f>
              <c:numCache>
                <c:formatCode>0.00</c:formatCode>
                <c:ptCount val="11"/>
                <c:pt idx="0">
                  <c:v>0.0</c:v>
                </c:pt>
                <c:pt idx="1">
                  <c:v>0.0001</c:v>
                </c:pt>
                <c:pt idx="2">
                  <c:v>0.0016</c:v>
                </c:pt>
                <c:pt idx="3">
                  <c:v>0.0081</c:v>
                </c:pt>
                <c:pt idx="4">
                  <c:v>0.0256</c:v>
                </c:pt>
                <c:pt idx="5">
                  <c:v>0.0625</c:v>
                </c:pt>
                <c:pt idx="6">
                  <c:v>0.1296</c:v>
                </c:pt>
                <c:pt idx="7">
                  <c:v>0.2401</c:v>
                </c:pt>
                <c:pt idx="8">
                  <c:v>0.4096</c:v>
                </c:pt>
                <c:pt idx="9">
                  <c:v>0.6561</c:v>
                </c:pt>
                <c:pt idx="1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'Genot. &amp; Mating Freq.s'!$J$24</c:f>
              <c:strCache>
                <c:ptCount val="1"/>
                <c:pt idx="0">
                  <c:v>P[AA-AB]</c:v>
                </c:pt>
              </c:strCache>
            </c:strRef>
          </c:tx>
          <c:spPr>
            <a:ln w="38100"/>
          </c:spPr>
          <c:marker>
            <c:symbol val="circle"/>
            <c:size val="6"/>
            <c:spPr>
              <a:ln>
                <a:solidFill>
                  <a:schemeClr val="tx1"/>
                </a:solidFill>
              </a:ln>
            </c:spPr>
          </c:marker>
          <c:xVal>
            <c:numRef>
              <c:f>'Genot. &amp; Mating Freq.s'!$K$22:$U$22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'Genot. &amp; Mating Freq.s'!$K$24:$U$24</c:f>
              <c:numCache>
                <c:formatCode>0.00</c:formatCode>
                <c:ptCount val="11"/>
                <c:pt idx="0">
                  <c:v>0.0</c:v>
                </c:pt>
                <c:pt idx="1">
                  <c:v>0.0036</c:v>
                </c:pt>
                <c:pt idx="2">
                  <c:v>0.0256</c:v>
                </c:pt>
                <c:pt idx="3">
                  <c:v>0.0756</c:v>
                </c:pt>
                <c:pt idx="4">
                  <c:v>0.1536</c:v>
                </c:pt>
                <c:pt idx="5">
                  <c:v>0.25</c:v>
                </c:pt>
                <c:pt idx="6">
                  <c:v>0.3456</c:v>
                </c:pt>
                <c:pt idx="7">
                  <c:v>0.4116</c:v>
                </c:pt>
                <c:pt idx="8">
                  <c:v>0.4096</c:v>
                </c:pt>
                <c:pt idx="9">
                  <c:v>0.2916</c:v>
                </c:pt>
                <c:pt idx="1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'Genot. &amp; Mating Freq.s'!$J$25</c:f>
              <c:strCache>
                <c:ptCount val="1"/>
                <c:pt idx="0">
                  <c:v>P[AA-BB]</c:v>
                </c:pt>
              </c:strCache>
            </c:strRef>
          </c:tx>
          <c:spPr>
            <a:ln w="38100"/>
          </c:spPr>
          <c:marker>
            <c:symbol val="diamond"/>
            <c:size val="8"/>
            <c:spPr>
              <a:ln>
                <a:solidFill>
                  <a:schemeClr val="tx1"/>
                </a:solidFill>
              </a:ln>
            </c:spPr>
          </c:marker>
          <c:xVal>
            <c:numRef>
              <c:f>'Genot. &amp; Mating Freq.s'!$K$22:$U$22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'Genot. &amp; Mating Freq.s'!$K$25:$U$25</c:f>
              <c:numCache>
                <c:formatCode>0.00</c:formatCode>
                <c:ptCount val="11"/>
                <c:pt idx="0">
                  <c:v>0.0</c:v>
                </c:pt>
                <c:pt idx="1">
                  <c:v>0.0162</c:v>
                </c:pt>
                <c:pt idx="2">
                  <c:v>0.0512</c:v>
                </c:pt>
                <c:pt idx="3">
                  <c:v>0.0882</c:v>
                </c:pt>
                <c:pt idx="4">
                  <c:v>0.1152</c:v>
                </c:pt>
                <c:pt idx="5">
                  <c:v>0.125</c:v>
                </c:pt>
                <c:pt idx="6">
                  <c:v>0.1152</c:v>
                </c:pt>
                <c:pt idx="7">
                  <c:v>0.0882</c:v>
                </c:pt>
                <c:pt idx="8">
                  <c:v>0.0512</c:v>
                </c:pt>
                <c:pt idx="9">
                  <c:v>0.0162</c:v>
                </c:pt>
                <c:pt idx="1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'Genot. &amp; Mating Freq.s'!$J$26</c:f>
              <c:strCache>
                <c:ptCount val="1"/>
                <c:pt idx="0">
                  <c:v>P[AB-AB]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triang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'Genot. &amp; Mating Freq.s'!$K$22:$U$22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'Genot. &amp; Mating Freq.s'!$K$26:$U$26</c:f>
              <c:numCache>
                <c:formatCode>0.00</c:formatCode>
                <c:ptCount val="11"/>
                <c:pt idx="0">
                  <c:v>0.0</c:v>
                </c:pt>
                <c:pt idx="1">
                  <c:v>0.0324</c:v>
                </c:pt>
                <c:pt idx="2">
                  <c:v>0.1024</c:v>
                </c:pt>
                <c:pt idx="3">
                  <c:v>0.1764</c:v>
                </c:pt>
                <c:pt idx="4">
                  <c:v>0.2304</c:v>
                </c:pt>
                <c:pt idx="5">
                  <c:v>0.25</c:v>
                </c:pt>
                <c:pt idx="6">
                  <c:v>0.2304</c:v>
                </c:pt>
                <c:pt idx="7">
                  <c:v>0.1764</c:v>
                </c:pt>
                <c:pt idx="8">
                  <c:v>0.1024</c:v>
                </c:pt>
                <c:pt idx="9">
                  <c:v>0.0324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'Genot. &amp; Mating Freq.s'!$J$27</c:f>
              <c:strCache>
                <c:ptCount val="1"/>
                <c:pt idx="0">
                  <c:v>P[AB-BB]</c:v>
                </c:pt>
              </c:strCache>
            </c:strRef>
          </c:tx>
          <c:spPr>
            <a:ln w="38100"/>
          </c:spPr>
          <c:marker>
            <c:symbol val="squar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'Genot. &amp; Mating Freq.s'!$K$22:$U$22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'Genot. &amp; Mating Freq.s'!$K$27:$U$27</c:f>
              <c:numCache>
                <c:formatCode>0.00</c:formatCode>
                <c:ptCount val="11"/>
                <c:pt idx="0">
                  <c:v>0.0</c:v>
                </c:pt>
                <c:pt idx="1">
                  <c:v>0.2916</c:v>
                </c:pt>
                <c:pt idx="2">
                  <c:v>0.4096</c:v>
                </c:pt>
                <c:pt idx="3">
                  <c:v>0.4116</c:v>
                </c:pt>
                <c:pt idx="4">
                  <c:v>0.3456</c:v>
                </c:pt>
                <c:pt idx="5">
                  <c:v>0.25</c:v>
                </c:pt>
                <c:pt idx="6">
                  <c:v>0.1536</c:v>
                </c:pt>
                <c:pt idx="7">
                  <c:v>0.0755999999999999</c:v>
                </c:pt>
                <c:pt idx="8">
                  <c:v>0.0256</c:v>
                </c:pt>
                <c:pt idx="9">
                  <c:v>0.0036</c:v>
                </c:pt>
                <c:pt idx="10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'Genot. &amp; Mating Freq.s'!$J$28</c:f>
              <c:strCache>
                <c:ptCount val="1"/>
                <c:pt idx="0">
                  <c:v>P[BB-BB]</c:v>
                </c:pt>
              </c:strCache>
            </c:strRef>
          </c:tx>
          <c:spPr>
            <a:ln w="38100">
              <a:solidFill>
                <a:srgbClr val="FFFF00"/>
              </a:solidFill>
            </a:ln>
            <a:effectLst>
              <a:outerShdw blurRad="57150" dir="2700000" algn="tl" rotWithShape="0">
                <a:srgbClr val="000000"/>
              </a:outerShdw>
            </a:effectLst>
          </c:spPr>
          <c:marker>
            <c:symbol val="squar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57150" dir="2700000" algn="tl" rotWithShape="0">
                  <a:srgbClr val="000000"/>
                </a:outerShdw>
              </a:effectLst>
            </c:spPr>
          </c:marker>
          <c:xVal>
            <c:numRef>
              <c:f>'Genot. &amp; Mating Freq.s'!$K$22:$U$22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'Genot. &amp; Mating Freq.s'!$K$28:$U$28</c:f>
              <c:numCache>
                <c:formatCode>0.00</c:formatCode>
                <c:ptCount val="11"/>
                <c:pt idx="0">
                  <c:v>1.0</c:v>
                </c:pt>
                <c:pt idx="1">
                  <c:v>0.6561</c:v>
                </c:pt>
                <c:pt idx="2">
                  <c:v>0.4096</c:v>
                </c:pt>
                <c:pt idx="3">
                  <c:v>0.2401</c:v>
                </c:pt>
                <c:pt idx="4">
                  <c:v>0.1296</c:v>
                </c:pt>
                <c:pt idx="5">
                  <c:v>0.0625</c:v>
                </c:pt>
                <c:pt idx="6">
                  <c:v>0.0256</c:v>
                </c:pt>
                <c:pt idx="7">
                  <c:v>0.00809999999999999</c:v>
                </c:pt>
                <c:pt idx="8">
                  <c:v>0.0016</c:v>
                </c:pt>
                <c:pt idx="9">
                  <c:v>9.99999999999999E-5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495480"/>
        <c:axId val="-2079487848"/>
      </c:scatterChart>
      <c:valAx>
        <c:axId val="-207949548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P[A]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487848"/>
        <c:crosses val="autoZero"/>
        <c:crossBetween val="midCat"/>
      </c:valAx>
      <c:valAx>
        <c:axId val="-20794878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Mating Frequency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79495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u="none" strike="noStrike" baseline="0"/>
              <a:t> </a:t>
            </a:r>
            <a:r>
              <a:rPr lang="en-US"/>
              <a:t>Pop.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26383496925898"/>
          <c:y val="0.015697435410935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53683537055"/>
          <c:y val="0.128712949069455"/>
          <c:w val="0.758782418325075"/>
          <c:h val="0.65346574142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'Exp1a Dom'!$BV$60</c:f>
              <c:strCache>
                <c:ptCount val="1"/>
                <c:pt idx="0">
                  <c:v>Total Pop.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'Exp1a Dom'!$BO$61:$BO$161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'Exp1a Dom'!$BV$61:$BV$161</c:f>
              <c:numCache>
                <c:formatCode>0</c:formatCode>
                <c:ptCount val="101"/>
                <c:pt idx="0">
                  <c:v>1000.0</c:v>
                </c:pt>
                <c:pt idx="1">
                  <c:v>1135.5</c:v>
                </c:pt>
                <c:pt idx="2">
                  <c:v>1316.25</c:v>
                </c:pt>
                <c:pt idx="3">
                  <c:v>1566.1875</c:v>
                </c:pt>
                <c:pt idx="4">
                  <c:v>1914.3</c:v>
                </c:pt>
                <c:pt idx="5">
                  <c:v>2402.175</c:v>
                </c:pt>
                <c:pt idx="6">
                  <c:v>3093.45</c:v>
                </c:pt>
                <c:pt idx="7">
                  <c:v>4079.8125</c:v>
                </c:pt>
                <c:pt idx="8">
                  <c:v>5495.55</c:v>
                </c:pt>
                <c:pt idx="9">
                  <c:v>7532.55</c:v>
                </c:pt>
                <c:pt idx="10">
                  <c:v>2000.0</c:v>
                </c:pt>
                <c:pt idx="11">
                  <c:v>2814.1125</c:v>
                </c:pt>
                <c:pt idx="12">
                  <c:v>4000.95</c:v>
                </c:pt>
                <c:pt idx="13">
                  <c:v>5733.375</c:v>
                </c:pt>
                <c:pt idx="14">
                  <c:v>8273.5125</c:v>
                </c:pt>
                <c:pt idx="15">
                  <c:v>2000.0</c:v>
                </c:pt>
                <c:pt idx="16">
                  <c:v>2915.8875</c:v>
                </c:pt>
                <c:pt idx="17">
                  <c:v>4265.2125</c:v>
                </c:pt>
                <c:pt idx="18">
                  <c:v>6258.0</c:v>
                </c:pt>
                <c:pt idx="19">
                  <c:v>9206.2125</c:v>
                </c:pt>
                <c:pt idx="20">
                  <c:v>2</c:v>
                </c:pt>
                <c:pt idx="21">
                  <c:v>2952.9375</c:v>
                </c:pt>
                <c:pt idx="22">
                  <c:v>4370.475</c:v>
                </c:pt>
                <c:pt idx="23">
                  <c:v>6475.6125</c:v>
                </c:pt>
                <c:pt idx="24">
                  <c:v>9605.6625</c:v>
                </c:pt>
                <c:pt idx="25">
                  <c:v>2000.0</c:v>
                </c:pt>
                <c:pt idx="26">
                  <c:v>2972.4375</c:v>
                </c:pt>
                <c:pt idx="27">
                  <c:v>4422.0375</c:v>
                </c:pt>
                <c:pt idx="28">
                  <c:v>6581.7</c:v>
                </c:pt>
                <c:pt idx="29">
                  <c:v>9802.9125</c:v>
                </c:pt>
                <c:pt idx="30">
                  <c:v>2</c:v>
                </c:pt>
                <c:pt idx="31">
                  <c:v>2983.3875</c:v>
                </c:pt>
                <c:pt idx="32">
                  <c:v>4452.075</c:v>
                </c:pt>
                <c:pt idx="33">
                  <c:v>6642.9</c:v>
                </c:pt>
                <c:pt idx="34">
                  <c:v>9917.174999999999</c:v>
                </c:pt>
                <c:pt idx="35">
                  <c:v>2000.0</c:v>
                </c:pt>
                <c:pt idx="36">
                  <c:v>2987.2875</c:v>
                </c:pt>
                <c:pt idx="37">
                  <c:v>4462.6125</c:v>
                </c:pt>
                <c:pt idx="38">
                  <c:v>6669.525</c:v>
                </c:pt>
                <c:pt idx="39">
                  <c:v>9969.450000000001</c:v>
                </c:pt>
                <c:pt idx="40">
                  <c:v>2000.0</c:v>
                </c:pt>
                <c:pt idx="41">
                  <c:v>2990.55</c:v>
                </c:pt>
                <c:pt idx="42">
                  <c:v>4473.225</c:v>
                </c:pt>
                <c:pt idx="43">
                  <c:v>6690.7125</c:v>
                </c:pt>
                <c:pt idx="44">
                  <c:v>2</c:v>
                </c:pt>
                <c:pt idx="45">
                  <c:v>2992.4625</c:v>
                </c:pt>
                <c:pt idx="46">
                  <c:v>4477.2</c:v>
                </c:pt>
                <c:pt idx="47">
                  <c:v>6698.8125</c:v>
                </c:pt>
                <c:pt idx="48">
                  <c:v>2000.0</c:v>
                </c:pt>
                <c:pt idx="49">
                  <c:v>2993.8125</c:v>
                </c:pt>
                <c:pt idx="50">
                  <c:v>4480.725</c:v>
                </c:pt>
                <c:pt idx="51">
                  <c:v>6708.9</c:v>
                </c:pt>
                <c:pt idx="52">
                  <c:v>2000.0</c:v>
                </c:pt>
                <c:pt idx="53">
                  <c:v>2993.4375</c:v>
                </c:pt>
                <c:pt idx="54">
                  <c:v>4482.1875</c:v>
                </c:pt>
                <c:pt idx="55">
                  <c:v>6713.8125</c:v>
                </c:pt>
                <c:pt idx="56">
                  <c:v>2</c:v>
                </c:pt>
                <c:pt idx="57">
                  <c:v>2995.6125</c:v>
                </c:pt>
                <c:pt idx="58">
                  <c:v>4487.7</c:v>
                </c:pt>
                <c:pt idx="59">
                  <c:v>6724.3875</c:v>
                </c:pt>
                <c:pt idx="60">
                  <c:v>2</c:v>
                </c:pt>
                <c:pt idx="61">
                  <c:v>2994.9</c:v>
                </c:pt>
                <c:pt idx="62">
                  <c:v>4487.1</c:v>
                </c:pt>
                <c:pt idx="63">
                  <c:v>6722.7375</c:v>
                </c:pt>
                <c:pt idx="64">
                  <c:v>2000.0</c:v>
                </c:pt>
                <c:pt idx="65">
                  <c:v>2996.85</c:v>
                </c:pt>
                <c:pt idx="66">
                  <c:v>4490.775</c:v>
                </c:pt>
                <c:pt idx="67">
                  <c:v>6728.3625</c:v>
                </c:pt>
                <c:pt idx="68">
                  <c:v>2</c:v>
                </c:pt>
                <c:pt idx="69">
                  <c:v>2997.1875</c:v>
                </c:pt>
                <c:pt idx="70">
                  <c:v>4492.95</c:v>
                </c:pt>
                <c:pt idx="71">
                  <c:v>6733.5375</c:v>
                </c:pt>
                <c:pt idx="72">
                  <c:v>2</c:v>
                </c:pt>
                <c:pt idx="73">
                  <c:v>2997.4125</c:v>
                </c:pt>
                <c:pt idx="74">
                  <c:v>4493.4</c:v>
                </c:pt>
                <c:pt idx="75">
                  <c:v>6734.1</c:v>
                </c:pt>
                <c:pt idx="76">
                  <c:v>2000.0</c:v>
                </c:pt>
                <c:pt idx="77">
                  <c:v>2996.25</c:v>
                </c:pt>
                <c:pt idx="78">
                  <c:v>4490.7375</c:v>
                </c:pt>
                <c:pt idx="79">
                  <c:v>6730.3875</c:v>
                </c:pt>
                <c:pt idx="80">
                  <c:v>2000.0</c:v>
                </c:pt>
                <c:pt idx="81">
                  <c:v>2997.975</c:v>
                </c:pt>
                <c:pt idx="82">
                  <c:v>4494.075</c:v>
                </c:pt>
                <c:pt idx="83">
                  <c:v>6735.3375</c:v>
                </c:pt>
                <c:pt idx="84">
                  <c:v>2000.0</c:v>
                </c:pt>
                <c:pt idx="85">
                  <c:v>2996.8125</c:v>
                </c:pt>
                <c:pt idx="86">
                  <c:v>4492.8</c:v>
                </c:pt>
                <c:pt idx="87">
                  <c:v>6735.675</c:v>
                </c:pt>
                <c:pt idx="88">
                  <c:v>2000.0</c:v>
                </c:pt>
                <c:pt idx="89">
                  <c:v>2997.0375</c:v>
                </c:pt>
                <c:pt idx="90">
                  <c:v>4493.025</c:v>
                </c:pt>
                <c:pt idx="91">
                  <c:v>6737.5125</c:v>
                </c:pt>
                <c:pt idx="92">
                  <c:v>2000.0</c:v>
                </c:pt>
                <c:pt idx="93">
                  <c:v>2997.15</c:v>
                </c:pt>
                <c:pt idx="94">
                  <c:v>4493.475</c:v>
                </c:pt>
                <c:pt idx="95">
                  <c:v>6737.85</c:v>
                </c:pt>
                <c:pt idx="96">
                  <c:v>2</c:v>
                </c:pt>
                <c:pt idx="97">
                  <c:v>2998.7625</c:v>
                </c:pt>
                <c:pt idx="98">
                  <c:v>4493.7</c:v>
                </c:pt>
                <c:pt idx="99">
                  <c:v>6739.575</c:v>
                </c:pt>
                <c:pt idx="100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294408"/>
        <c:axId val="-2080285416"/>
      </c:scatterChart>
      <c:valAx>
        <c:axId val="-2080294408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(Generations)</a:t>
                </a:r>
              </a:p>
            </c:rich>
          </c:tx>
          <c:layout>
            <c:manualLayout>
              <c:xMode val="edge"/>
              <c:yMode val="edge"/>
              <c:x val="0.430913385826772"/>
              <c:y val="0.900990418366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80285416"/>
        <c:crosses val="autoZero"/>
        <c:crossBetween val="midCat"/>
      </c:valAx>
      <c:valAx>
        <c:axId val="-2080285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Pop. Size</a:t>
                </a:r>
              </a:p>
            </c:rich>
          </c:tx>
          <c:layout>
            <c:manualLayout>
              <c:xMode val="edge"/>
              <c:yMode val="edge"/>
              <c:x val="0.0234192643727753"/>
              <c:y val="0.31188090946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80294408"/>
        <c:crosses val="autoZero"/>
        <c:crossBetween val="midCat"/>
        <c:minorUnit val="1000.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Genotype</a:t>
            </a:r>
            <a:r>
              <a:rPr lang="en-US" sz="1400" baseline="0"/>
              <a:t> Frequencies Change with P[A]</a:t>
            </a:r>
            <a:endParaRPr lang="en-US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'Genot. &amp; Mating Freq.s'!$J$17</c:f>
              <c:strCache>
                <c:ptCount val="1"/>
                <c:pt idx="0">
                  <c:v>P[AA]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'Genot. &amp; Mating Freq.s'!$K$16:$U$16</c:f>
              <c:numCache>
                <c:formatCode>0.00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'Genot. &amp; Mating Freq.s'!$K$17:$U$17</c:f>
              <c:numCache>
                <c:formatCode>0.00</c:formatCode>
                <c:ptCount val="11"/>
                <c:pt idx="0">
                  <c:v>0.0</c:v>
                </c:pt>
                <c:pt idx="1">
                  <c:v>0.01</c:v>
                </c:pt>
                <c:pt idx="2">
                  <c:v>0.04</c:v>
                </c:pt>
                <c:pt idx="3">
                  <c:v>0.09</c:v>
                </c:pt>
                <c:pt idx="4">
                  <c:v>0.16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</c:v>
                </c:pt>
                <c:pt idx="9">
                  <c:v>0.81</c:v>
                </c:pt>
                <c:pt idx="1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'Genot. &amp; Mating Freq.s'!$J$18</c:f>
              <c:strCache>
                <c:ptCount val="1"/>
                <c:pt idx="0">
                  <c:v>P[AB]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triang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'Genot. &amp; Mating Freq.s'!$K$16:$U$16</c:f>
              <c:numCache>
                <c:formatCode>0.00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'Genot. &amp; Mating Freq.s'!$K$18:$U$18</c:f>
              <c:numCache>
                <c:formatCode>0.00</c:formatCode>
                <c:ptCount val="11"/>
                <c:pt idx="0">
                  <c:v>0.0</c:v>
                </c:pt>
                <c:pt idx="1">
                  <c:v>0.18</c:v>
                </c:pt>
                <c:pt idx="2">
                  <c:v>0.32</c:v>
                </c:pt>
                <c:pt idx="3">
                  <c:v>0.42</c:v>
                </c:pt>
                <c:pt idx="4">
                  <c:v>0.48</c:v>
                </c:pt>
                <c:pt idx="5">
                  <c:v>0.5</c:v>
                </c:pt>
                <c:pt idx="6">
                  <c:v>0.48</c:v>
                </c:pt>
                <c:pt idx="7">
                  <c:v>0.42</c:v>
                </c:pt>
                <c:pt idx="8">
                  <c:v>0.32</c:v>
                </c:pt>
                <c:pt idx="9">
                  <c:v>0.18</c:v>
                </c:pt>
                <c:pt idx="1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'Genot. &amp; Mating Freq.s'!$J$19</c:f>
              <c:strCache>
                <c:ptCount val="1"/>
                <c:pt idx="0">
                  <c:v>P[BB]</c:v>
                </c:pt>
              </c:strCache>
            </c:strRef>
          </c:tx>
          <c:spPr>
            <a:ln w="38100">
              <a:solidFill>
                <a:srgbClr val="FFFF00"/>
              </a:solidFill>
            </a:ln>
            <a:effectLst>
              <a:outerShdw blurRad="60325" dir="2700000" algn="tl" rotWithShape="0">
                <a:srgbClr val="000000"/>
              </a:outerShdw>
            </a:effectLst>
          </c:spPr>
          <c:marker>
            <c:symbol val="square"/>
            <c:size val="6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>
                <a:outerShdw blurRad="60325" dir="2700000" algn="tl" rotWithShape="0">
                  <a:srgbClr val="000000"/>
                </a:outerShdw>
              </a:effectLst>
            </c:spPr>
          </c:marker>
          <c:xVal>
            <c:numRef>
              <c:f>'Genot. &amp; Mating Freq.s'!$K$16:$U$16</c:f>
              <c:numCache>
                <c:formatCode>0.00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'Genot. &amp; Mating Freq.s'!$K$19:$U$19</c:f>
              <c:numCache>
                <c:formatCode>0.00</c:formatCode>
                <c:ptCount val="11"/>
                <c:pt idx="0">
                  <c:v>1.0</c:v>
                </c:pt>
                <c:pt idx="1">
                  <c:v>0.81</c:v>
                </c:pt>
                <c:pt idx="2">
                  <c:v>0.64</c:v>
                </c:pt>
                <c:pt idx="3">
                  <c:v>0.49</c:v>
                </c:pt>
                <c:pt idx="4">
                  <c:v>0.36</c:v>
                </c:pt>
                <c:pt idx="5">
                  <c:v>0.25</c:v>
                </c:pt>
                <c:pt idx="6">
                  <c:v>0.16</c:v>
                </c:pt>
                <c:pt idx="7">
                  <c:v>0.0899999999999999</c:v>
                </c:pt>
                <c:pt idx="8">
                  <c:v>0.04</c:v>
                </c:pt>
                <c:pt idx="9">
                  <c:v>0.00999999999999999</c:v>
                </c:pt>
                <c:pt idx="1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20360"/>
        <c:axId val="-2137118504"/>
      </c:scatterChart>
      <c:valAx>
        <c:axId val="-213712036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P[A]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37118504"/>
        <c:crosses val="autoZero"/>
        <c:crossBetween val="midCat"/>
      </c:valAx>
      <c:valAx>
        <c:axId val="-213711850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Genotype Frequency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37120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Genotype Frequencies</a:t>
            </a:r>
          </a:p>
        </c:rich>
      </c:tx>
      <c:layout>
        <c:manualLayout>
          <c:xMode val="edge"/>
          <c:yMode val="edge"/>
          <c:x val="0.132584541062802"/>
          <c:y val="0.03613889763779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05657431726"/>
          <c:y val="0.133663447110588"/>
          <c:w val="0.690866708042892"/>
          <c:h val="0.663366737511807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'Exp1a Dom'!$BT$164</c:f>
              <c:strCache>
                <c:ptCount val="1"/>
                <c:pt idx="0">
                  <c:v>Red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'Exp1a Dom'!$BO$165:$BO$265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'Exp1a Dom'!$BT$165:$BT$265</c:f>
              <c:numCache>
                <c:formatCode>0.000</c:formatCode>
                <c:ptCount val="101"/>
                <c:pt idx="0">
                  <c:v>0.01</c:v>
                </c:pt>
                <c:pt idx="1">
                  <c:v>0.0132100396301189</c:v>
                </c:pt>
                <c:pt idx="2">
                  <c:v>0.0222222222222222</c:v>
                </c:pt>
                <c:pt idx="3">
                  <c:v>0.0366335448341913</c:v>
                </c:pt>
                <c:pt idx="4">
                  <c:v>0.0564174894217207</c:v>
                </c:pt>
                <c:pt idx="5">
                  <c:v>0.0827375191232945</c:v>
                </c:pt>
                <c:pt idx="6">
                  <c:v>0.114920234689424</c:v>
                </c:pt>
                <c:pt idx="7">
                  <c:v>0.152304793418815</c:v>
                </c:pt>
                <c:pt idx="8">
                  <c:v>0.192974315582608</c:v>
                </c:pt>
                <c:pt idx="9">
                  <c:v>0.235278889619053</c:v>
                </c:pt>
                <c:pt idx="10">
                  <c:v>0.277716126722749</c:v>
                </c:pt>
                <c:pt idx="11">
                  <c:v>0.319150353797156</c:v>
                </c:pt>
                <c:pt idx="12">
                  <c:v>0.358789787425486</c:v>
                </c:pt>
                <c:pt idx="13">
                  <c:v>0.396101772516188</c:v>
                </c:pt>
                <c:pt idx="14">
                  <c:v>0.430908275052464</c:v>
                </c:pt>
                <c:pt idx="15">
                  <c:v>0.463051478628153</c:v>
                </c:pt>
                <c:pt idx="16">
                  <c:v>0.492688761140476</c:v>
                </c:pt>
                <c:pt idx="17">
                  <c:v>0.52005029057755</c:v>
                </c:pt>
                <c:pt idx="18">
                  <c:v>0.545302013422819</c:v>
                </c:pt>
                <c:pt idx="19">
                  <c:v>0.568434087307891</c:v>
                </c:pt>
                <c:pt idx="20">
                  <c:v>0.589691450800106</c:v>
                </c:pt>
                <c:pt idx="21">
                  <c:v>0.609181535335577</c:v>
                </c:pt>
                <c:pt idx="22">
                  <c:v>0.627220153415819</c:v>
                </c:pt>
                <c:pt idx="23">
                  <c:v>0.643780800657853</c:v>
                </c:pt>
                <c:pt idx="24">
                  <c:v>0.659103419467423</c:v>
                </c:pt>
                <c:pt idx="25">
                  <c:v>0.673302677277974</c:v>
                </c:pt>
                <c:pt idx="26">
                  <c:v>0.686683908408503</c:v>
                </c:pt>
                <c:pt idx="27">
                  <c:v>0.699027314897262</c:v>
                </c:pt>
                <c:pt idx="28">
                  <c:v>0.710492729841834</c:v>
                </c:pt>
                <c:pt idx="29">
                  <c:v>0.721048463913148</c:v>
                </c:pt>
                <c:pt idx="30">
                  <c:v>0.730981092749739</c:v>
                </c:pt>
                <c:pt idx="31">
                  <c:v>0.740223990346544</c:v>
                </c:pt>
                <c:pt idx="32">
                  <c:v>0.748808140024595</c:v>
                </c:pt>
                <c:pt idx="33">
                  <c:v>0.756898342591338</c:v>
                </c:pt>
                <c:pt idx="34">
                  <c:v>0.764582655847053</c:v>
                </c:pt>
                <c:pt idx="35">
                  <c:v>0.771899876149542</c:v>
                </c:pt>
                <c:pt idx="36">
                  <c:v>0.778925697643765</c:v>
                </c:pt>
                <c:pt idx="37">
                  <c:v>0.78544238380545</c:v>
                </c:pt>
                <c:pt idx="38">
                  <c:v>0.791548123741946</c:v>
                </c:pt>
                <c:pt idx="39">
                  <c:v>0.797436167491687</c:v>
                </c:pt>
                <c:pt idx="40">
                  <c:v>0.802963052427106</c:v>
                </c:pt>
                <c:pt idx="41">
                  <c:v>0.808045342829914</c:v>
                </c:pt>
                <c:pt idx="42">
                  <c:v>0.813004040708884</c:v>
                </c:pt>
                <c:pt idx="43">
                  <c:v>0.81790616470219</c:v>
                </c:pt>
                <c:pt idx="44">
                  <c:v>0.822504983289121</c:v>
                </c:pt>
                <c:pt idx="45">
                  <c:v>0.826952718705748</c:v>
                </c:pt>
                <c:pt idx="46">
                  <c:v>0.831043956043956</c:v>
                </c:pt>
                <c:pt idx="47">
                  <c:v>0.835054720519495</c:v>
                </c:pt>
                <c:pt idx="48">
                  <c:v>0.838891153994337</c:v>
                </c:pt>
                <c:pt idx="49">
                  <c:v>0.842362372393061</c:v>
                </c:pt>
                <c:pt idx="50">
                  <c:v>0.845956848501079</c:v>
                </c:pt>
                <c:pt idx="51">
                  <c:v>0.849282296650718</c:v>
                </c:pt>
                <c:pt idx="52">
                  <c:v>0.852363071731974</c:v>
                </c:pt>
                <c:pt idx="53">
                  <c:v>0.855746946445349</c:v>
                </c:pt>
                <c:pt idx="54">
                  <c:v>0.858816147249529</c:v>
                </c:pt>
                <c:pt idx="55">
                  <c:v>0.861563381461725</c:v>
                </c:pt>
                <c:pt idx="56">
                  <c:v>0.864157021835103</c:v>
                </c:pt>
                <c:pt idx="57">
                  <c:v>0.866892830764994</c:v>
                </c:pt>
                <c:pt idx="58">
                  <c:v>0.869209171736079</c:v>
                </c:pt>
                <c:pt idx="59">
                  <c:v>0.871473424159449</c:v>
                </c:pt>
                <c:pt idx="60">
                  <c:v>0.873825443390467</c:v>
                </c:pt>
                <c:pt idx="61">
                  <c:v>0.876239607332465</c:v>
                </c:pt>
                <c:pt idx="62">
                  <c:v>0.878351273651133</c:v>
                </c:pt>
                <c:pt idx="63">
                  <c:v>0.880500688893475</c:v>
                </c:pt>
                <c:pt idx="64">
                  <c:v>0.882510609783337</c:v>
                </c:pt>
                <c:pt idx="65">
                  <c:v>0.884678912858501</c:v>
                </c:pt>
                <c:pt idx="66">
                  <c:v>0.886650967817359</c:v>
                </c:pt>
                <c:pt idx="67">
                  <c:v>0.888459116166824</c:v>
                </c:pt>
                <c:pt idx="68">
                  <c:v>0.890270845266345</c:v>
                </c:pt>
                <c:pt idx="69">
                  <c:v>0.891961213637785</c:v>
                </c:pt>
                <c:pt idx="70">
                  <c:v>0.893566587653991</c:v>
                </c:pt>
                <c:pt idx="71">
                  <c:v>0.895127561107367</c:v>
                </c:pt>
                <c:pt idx="72">
                  <c:v>0.896692172478251</c:v>
                </c:pt>
                <c:pt idx="73">
                  <c:v>0.898149654076641</c:v>
                </c:pt>
                <c:pt idx="74">
                  <c:v>0.899485912671919</c:v>
                </c:pt>
                <c:pt idx="75">
                  <c:v>0.900899897536419</c:v>
                </c:pt>
                <c:pt idx="76">
                  <c:v>0.902242232425445</c:v>
                </c:pt>
                <c:pt idx="77">
                  <c:v>0.903879849812265</c:v>
                </c:pt>
                <c:pt idx="78">
                  <c:v>0.905280034738169</c:v>
                </c:pt>
                <c:pt idx="79">
                  <c:v>0.90657855881255</c:v>
                </c:pt>
                <c:pt idx="80">
                  <c:v>0.907739588326886</c:v>
                </c:pt>
                <c:pt idx="81">
                  <c:v>0.908863482850924</c:v>
                </c:pt>
                <c:pt idx="82">
                  <c:v>0.909864655129253</c:v>
                </c:pt>
                <c:pt idx="83">
                  <c:v>0.911145877990524</c:v>
                </c:pt>
                <c:pt idx="84">
                  <c:v>0.912264413703463</c:v>
                </c:pt>
                <c:pt idx="85">
                  <c:v>0.91359569542639</c:v>
                </c:pt>
                <c:pt idx="86">
                  <c:v>0.914630074786325</c:v>
                </c:pt>
                <c:pt idx="87">
                  <c:v>0.91549844670356</c:v>
                </c:pt>
                <c:pt idx="88">
                  <c:v>0.916572888695762</c:v>
                </c:pt>
                <c:pt idx="89">
                  <c:v>0.91778130904268</c:v>
                </c:pt>
                <c:pt idx="90">
                  <c:v>0.918757407314671</c:v>
                </c:pt>
                <c:pt idx="91">
                  <c:v>0.919534472106731</c:v>
                </c:pt>
                <c:pt idx="92">
                  <c:v>0.920519179648633</c:v>
                </c:pt>
                <c:pt idx="93">
                  <c:v>0.921875781992893</c:v>
                </c:pt>
                <c:pt idx="94">
                  <c:v>0.922838115267137</c:v>
                </c:pt>
                <c:pt idx="95">
                  <c:v>0.9236625926668</c:v>
                </c:pt>
                <c:pt idx="96">
                  <c:v>0.924424647364514</c:v>
                </c:pt>
                <c:pt idx="97">
                  <c:v>0.925256668375705</c:v>
                </c:pt>
                <c:pt idx="98">
                  <c:v>0.926463715868883</c:v>
                </c:pt>
                <c:pt idx="99">
                  <c:v>0.927098518823516</c:v>
                </c:pt>
                <c:pt idx="100">
                  <c:v>0.927792971141679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'Exp1a Dom'!$BU$164</c:f>
              <c:strCache>
                <c:ptCount val="1"/>
                <c:pt idx="0">
                  <c:v>Red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'Exp1a Dom'!$BO$165:$BO$265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'Exp1a Dom'!$BU$165:$BU$265</c:f>
              <c:numCache>
                <c:formatCode>0.000</c:formatCode>
                <c:ptCount val="101"/>
                <c:pt idx="0">
                  <c:v>0.18</c:v>
                </c:pt>
                <c:pt idx="1">
                  <c:v>0.23778071334214</c:v>
                </c:pt>
                <c:pt idx="2">
                  <c:v>0.295726495726496</c:v>
                </c:pt>
                <c:pt idx="3">
                  <c:v>0.355800311265414</c:v>
                </c:pt>
                <c:pt idx="4">
                  <c:v>0.413728255759285</c:v>
                </c:pt>
                <c:pt idx="5">
                  <c:v>0.463330107090449</c:v>
                </c:pt>
                <c:pt idx="6">
                  <c:v>0.501866847694322</c:v>
                </c:pt>
                <c:pt idx="7">
                  <c:v>0.527597775633071</c:v>
                </c:pt>
                <c:pt idx="8">
                  <c:v>0.541256107214019</c:v>
                </c:pt>
                <c:pt idx="9">
                  <c:v>0.544337574924826</c:v>
                </c:pt>
                <c:pt idx="10">
                  <c:v>0.53910864506891</c:v>
                </c:pt>
                <c:pt idx="11">
                  <c:v>0.5279639673254</c:v>
                </c:pt>
                <c:pt idx="12">
                  <c:v>0.512878191429535</c:v>
                </c:pt>
                <c:pt idx="13">
                  <c:v>0.49538884165086</c:v>
                </c:pt>
                <c:pt idx="14">
                  <c:v>0.476732222257475</c:v>
                </c:pt>
                <c:pt idx="15">
                  <c:v>0.457740538716752</c:v>
                </c:pt>
                <c:pt idx="16">
                  <c:v>0.438802937356122</c:v>
                </c:pt>
                <c:pt idx="17">
                  <c:v>0.42043626196819</c:v>
                </c:pt>
                <c:pt idx="18">
                  <c:v>0.402684563758389</c:v>
                </c:pt>
                <c:pt idx="19">
                  <c:v>0.385744952117931</c:v>
                </c:pt>
                <c:pt idx="20">
                  <c:v>0.369772787551941</c:v>
                </c:pt>
                <c:pt idx="21">
                  <c:v>0.354816178805003</c:v>
                </c:pt>
                <c:pt idx="22">
                  <c:v>0.340466425274141</c:v>
                </c:pt>
                <c:pt idx="23">
                  <c:v>0.327073307737299</c:v>
                </c:pt>
                <c:pt idx="24">
                  <c:v>0.314580071910709</c:v>
                </c:pt>
                <c:pt idx="25">
                  <c:v>0.302827140336901</c:v>
                </c:pt>
                <c:pt idx="26">
                  <c:v>0.291679808238188</c:v>
                </c:pt>
                <c:pt idx="27">
                  <c:v>0.281205213659993</c:v>
                </c:pt>
                <c:pt idx="28">
                  <c:v>0.271320479511372</c:v>
                </c:pt>
                <c:pt idx="29">
                  <c:v>0.262268994036211</c:v>
                </c:pt>
                <c:pt idx="30">
                  <c:v>0.253602542185808</c:v>
                </c:pt>
                <c:pt idx="31">
                  <c:v>0.24561006573903</c:v>
                </c:pt>
                <c:pt idx="32">
                  <c:v>0.237866612759219</c:v>
                </c:pt>
                <c:pt idx="33">
                  <c:v>0.230772704692228</c:v>
                </c:pt>
                <c:pt idx="34">
                  <c:v>0.223929697721377</c:v>
                </c:pt>
                <c:pt idx="35">
                  <c:v>0.217409473926819</c:v>
                </c:pt>
                <c:pt idx="36">
                  <c:v>0.211144725775474</c:v>
                </c:pt>
                <c:pt idx="37">
                  <c:v>0.205204910800568</c:v>
                </c:pt>
                <c:pt idx="38">
                  <c:v>0.199714372462807</c:v>
                </c:pt>
                <c:pt idx="39">
                  <c:v>0.194243413628635</c:v>
                </c:pt>
                <c:pt idx="40">
                  <c:v>0.189216663144016</c:v>
                </c:pt>
                <c:pt idx="41">
                  <c:v>0.184581431509254</c:v>
                </c:pt>
                <c:pt idx="42">
                  <c:v>0.180071424978623</c:v>
                </c:pt>
                <c:pt idx="43">
                  <c:v>0.175541842516772</c:v>
                </c:pt>
                <c:pt idx="44">
                  <c:v>0.171305247066229</c:v>
                </c:pt>
                <c:pt idx="45">
                  <c:v>0.167170014661838</c:v>
                </c:pt>
                <c:pt idx="46">
                  <c:v>0.163327526132404</c:v>
                </c:pt>
                <c:pt idx="47">
                  <c:v>0.159655162762057</c:v>
                </c:pt>
                <c:pt idx="48">
                  <c:v>0.156055374970543</c:v>
                </c:pt>
                <c:pt idx="49">
                  <c:v>0.152815181311455</c:v>
                </c:pt>
                <c:pt idx="50">
                  <c:v>0.149473578494552</c:v>
                </c:pt>
                <c:pt idx="51">
                  <c:v>0.1463354648303</c:v>
                </c:pt>
                <c:pt idx="52">
                  <c:v>0.143404226729473</c:v>
                </c:pt>
                <c:pt idx="53">
                  <c:v>0.140306921390542</c:v>
                </c:pt>
                <c:pt idx="54">
                  <c:v>0.137377117757791</c:v>
                </c:pt>
                <c:pt idx="55">
                  <c:v>0.134722261010417</c:v>
                </c:pt>
                <c:pt idx="56">
                  <c:v>0.132293282424532</c:v>
                </c:pt>
                <c:pt idx="57">
                  <c:v>0.129689671144048</c:v>
                </c:pt>
                <c:pt idx="58">
                  <c:v>0.127515208235845</c:v>
                </c:pt>
                <c:pt idx="59">
                  <c:v>0.125364577814708</c:v>
                </c:pt>
                <c:pt idx="60">
                  <c:v>0.123151609012256</c:v>
                </c:pt>
                <c:pt idx="61">
                  <c:v>0.120955624561755</c:v>
                </c:pt>
                <c:pt idx="62">
                  <c:v>0.118840676606271</c:v>
                </c:pt>
                <c:pt idx="63">
                  <c:v>0.116805096138292</c:v>
                </c:pt>
                <c:pt idx="64">
                  <c:v>0.114883478519842</c:v>
                </c:pt>
                <c:pt idx="65">
                  <c:v>0.112868511937534</c:v>
                </c:pt>
                <c:pt idx="66">
                  <c:v>0.110893999365366</c:v>
                </c:pt>
                <c:pt idx="67">
                  <c:v>0.109239060767014</c:v>
                </c:pt>
                <c:pt idx="68">
                  <c:v>0.10749008785176</c:v>
                </c:pt>
                <c:pt idx="69">
                  <c:v>0.105849233656553</c:v>
                </c:pt>
                <c:pt idx="70">
                  <c:v>0.104330117183588</c:v>
                </c:pt>
                <c:pt idx="71">
                  <c:v>0.102806288670702</c:v>
                </c:pt>
                <c:pt idx="72">
                  <c:v>0.101304772770347</c:v>
                </c:pt>
                <c:pt idx="73">
                  <c:v>0.0998361086437052</c:v>
                </c:pt>
                <c:pt idx="74">
                  <c:v>0.0986446788623314</c:v>
                </c:pt>
                <c:pt idx="75">
                  <c:v>0.0972290283779569</c:v>
                </c:pt>
                <c:pt idx="76">
                  <c:v>0.0959895392204936</c:v>
                </c:pt>
                <c:pt idx="77">
                  <c:v>0.0943679599499374</c:v>
                </c:pt>
                <c:pt idx="78">
                  <c:v>0.093024809399347</c:v>
                </c:pt>
                <c:pt idx="79">
                  <c:v>0.0918223504961638</c:v>
                </c:pt>
                <c:pt idx="80">
                  <c:v>0.0906736232659598</c:v>
                </c:pt>
                <c:pt idx="81">
                  <c:v>0.0895604533059815</c:v>
                </c:pt>
                <c:pt idx="82">
                  <c:v>0.0886166786268587</c:v>
                </c:pt>
                <c:pt idx="83">
                  <c:v>0.0874121007299189</c:v>
                </c:pt>
                <c:pt idx="84">
                  <c:v>0.0863058211865193</c:v>
                </c:pt>
                <c:pt idx="85">
                  <c:v>0.085090408559094</c:v>
                </c:pt>
                <c:pt idx="86">
                  <c:v>0.0839676816239316</c:v>
                </c:pt>
                <c:pt idx="87">
                  <c:v>0.0831765190571101</c:v>
                </c:pt>
                <c:pt idx="88">
                  <c:v>0.0821532164915525</c:v>
                </c:pt>
                <c:pt idx="89">
                  <c:v>0.0810800665657336</c:v>
                </c:pt>
                <c:pt idx="90">
                  <c:v>0.0799572670973342</c:v>
                </c:pt>
                <c:pt idx="91">
                  <c:v>0.0792577379262747</c:v>
                </c:pt>
                <c:pt idx="92">
                  <c:v>0.078337318264847</c:v>
                </c:pt>
                <c:pt idx="93">
                  <c:v>0.0770732195585806</c:v>
                </c:pt>
                <c:pt idx="94">
                  <c:v>0.0761103600220319</c:v>
                </c:pt>
                <c:pt idx="95">
                  <c:v>0.075246554909949</c:v>
                </c:pt>
                <c:pt idx="96">
                  <c:v>0.074536005939124</c:v>
                </c:pt>
                <c:pt idx="97">
                  <c:v>0.073780434429202</c:v>
                </c:pt>
                <c:pt idx="98">
                  <c:v>0.0726016422992189</c:v>
                </c:pt>
                <c:pt idx="99">
                  <c:v>0.0718888060448916</c:v>
                </c:pt>
                <c:pt idx="100">
                  <c:v>0.0712459506696006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'Exp1a Dom'!$BV$164</c:f>
              <c:strCache>
                <c:ptCount val="1"/>
                <c:pt idx="0">
                  <c:v>Yellow</c:v>
                </c:pt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66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'Exp1a Dom'!$BO$165:$BO$265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'Exp1a Dom'!$BV$165:$BV$265</c:f>
              <c:numCache>
                <c:formatCode>0.000</c:formatCode>
                <c:ptCount val="101"/>
                <c:pt idx="0">
                  <c:v>0.81</c:v>
                </c:pt>
                <c:pt idx="1">
                  <c:v>0.749009247027741</c:v>
                </c:pt>
                <c:pt idx="2">
                  <c:v>0.682051282051282</c:v>
                </c:pt>
                <c:pt idx="3">
                  <c:v>0.607566143900395</c:v>
                </c:pt>
                <c:pt idx="4">
                  <c:v>0.529854254818994</c:v>
                </c:pt>
                <c:pt idx="5">
                  <c:v>0.453932373786256</c:v>
                </c:pt>
                <c:pt idx="6">
                  <c:v>0.383212917616254</c:v>
                </c:pt>
                <c:pt idx="7">
                  <c:v>0.320097430948113</c:v>
                </c:pt>
                <c:pt idx="8">
                  <c:v>0.265769577203374</c:v>
                </c:pt>
                <c:pt idx="9">
                  <c:v>0.22038353545612</c:v>
                </c:pt>
                <c:pt idx="10">
                  <c:v>0.183175228208341</c:v>
                </c:pt>
                <c:pt idx="11">
                  <c:v>0.152885678877444</c:v>
                </c:pt>
                <c:pt idx="12">
                  <c:v>0.128332021144978</c:v>
                </c:pt>
                <c:pt idx="13">
                  <c:v>0.108509385832952</c:v>
                </c:pt>
                <c:pt idx="14">
                  <c:v>0.0923595026900606</c:v>
                </c:pt>
                <c:pt idx="15">
                  <c:v>0.0792079826550951</c:v>
                </c:pt>
                <c:pt idx="16">
                  <c:v>0.0685083015034016</c:v>
                </c:pt>
                <c:pt idx="17">
                  <c:v>0.0595134474542593</c:v>
                </c:pt>
                <c:pt idx="18">
                  <c:v>0.0520134228187919</c:v>
                </c:pt>
                <c:pt idx="19">
                  <c:v>0.0458209605741775</c:v>
                </c:pt>
                <c:pt idx="20">
                  <c:v>0.0405357616479533</c:v>
                </c:pt>
                <c:pt idx="21">
                  <c:v>0.0360022858594196</c:v>
                </c:pt>
                <c:pt idx="22">
                  <c:v>0.0323134213100407</c:v>
                </c:pt>
                <c:pt idx="23">
                  <c:v>0.0291458916048482</c:v>
                </c:pt>
                <c:pt idx="24">
                  <c:v>0.0263165086218676</c:v>
                </c:pt>
                <c:pt idx="25">
                  <c:v>0.0238701823851252</c:v>
                </c:pt>
                <c:pt idx="26">
                  <c:v>0.0216362833533085</c:v>
                </c:pt>
                <c:pt idx="27">
                  <c:v>0.0197674714427456</c:v>
                </c:pt>
                <c:pt idx="28">
                  <c:v>0.0181867906467934</c:v>
                </c:pt>
                <c:pt idx="29">
                  <c:v>0.0166825420506406</c:v>
                </c:pt>
                <c:pt idx="30">
                  <c:v>0.015416365064453</c:v>
                </c:pt>
                <c:pt idx="31">
                  <c:v>0.0141659439144261</c:v>
                </c:pt>
                <c:pt idx="32">
                  <c:v>0.0133252472161857</c:v>
                </c:pt>
                <c:pt idx="33">
                  <c:v>0.0123289527164341</c:v>
                </c:pt>
                <c:pt idx="34">
                  <c:v>0.0114876464315695</c:v>
                </c:pt>
                <c:pt idx="35">
                  <c:v>0.0106906499236382</c:v>
                </c:pt>
                <c:pt idx="36">
                  <c:v>0.00992957658076097</c:v>
                </c:pt>
                <c:pt idx="37">
                  <c:v>0.00935270539398166</c:v>
                </c:pt>
                <c:pt idx="38">
                  <c:v>0.00873750379524779</c:v>
                </c:pt>
                <c:pt idx="39">
                  <c:v>0.00832041887967741</c:v>
                </c:pt>
                <c:pt idx="40">
                  <c:v>0.00782028442887768</c:v>
                </c:pt>
                <c:pt idx="41">
                  <c:v>0.00737322566083162</c:v>
                </c:pt>
                <c:pt idx="42">
                  <c:v>0.00692453431249266</c:v>
                </c:pt>
                <c:pt idx="43">
                  <c:v>0.00655199278103789</c:v>
                </c:pt>
                <c:pt idx="44">
                  <c:v>0.00618976964465027</c:v>
                </c:pt>
                <c:pt idx="45">
                  <c:v>0.00587726663241394</c:v>
                </c:pt>
                <c:pt idx="46">
                  <c:v>0.00562851782363977</c:v>
                </c:pt>
                <c:pt idx="47">
                  <c:v>0.00529011671844823</c:v>
                </c:pt>
                <c:pt idx="48">
                  <c:v>0.00505347103511994</c:v>
                </c:pt>
                <c:pt idx="49">
                  <c:v>0.00482244629548444</c:v>
                </c:pt>
                <c:pt idx="50">
                  <c:v>0.00456957300436871</c:v>
                </c:pt>
                <c:pt idx="51">
                  <c:v>0.00438223851898225</c:v>
                </c:pt>
                <c:pt idx="52">
                  <c:v>0.00423270153855342</c:v>
                </c:pt>
                <c:pt idx="53">
                  <c:v>0.00394613216410899</c:v>
                </c:pt>
                <c:pt idx="54">
                  <c:v>0.00380673499267935</c:v>
                </c:pt>
                <c:pt idx="55">
                  <c:v>0.00371435752785768</c:v>
                </c:pt>
                <c:pt idx="56">
                  <c:v>0.00354969574036511</c:v>
                </c:pt>
                <c:pt idx="57">
                  <c:v>0.00341749809095802</c:v>
                </c:pt>
                <c:pt idx="58">
                  <c:v>0.00327562002807674</c:v>
                </c:pt>
                <c:pt idx="59">
                  <c:v>0.0031619980258425</c:v>
                </c:pt>
                <c:pt idx="60">
                  <c:v>0.00302294759727786</c:v>
                </c:pt>
                <c:pt idx="61">
                  <c:v>0.00280476810577983</c:v>
                </c:pt>
                <c:pt idx="62">
                  <c:v>0.00280804974259544</c:v>
                </c:pt>
                <c:pt idx="63">
                  <c:v>0.00269421496823281</c:v>
                </c:pt>
                <c:pt idx="64">
                  <c:v>0.00260591169682079</c:v>
                </c:pt>
                <c:pt idx="65">
                  <c:v>0.00245257520396416</c:v>
                </c:pt>
                <c:pt idx="66">
                  <c:v>0.00245503281727541</c:v>
                </c:pt>
                <c:pt idx="67">
                  <c:v>0.00230182306616209</c:v>
                </c:pt>
                <c:pt idx="68">
                  <c:v>0.0022390668818948</c:v>
                </c:pt>
                <c:pt idx="69">
                  <c:v>0.00218955270566156</c:v>
                </c:pt>
                <c:pt idx="70">
                  <c:v>0.00210329516242113</c:v>
                </c:pt>
                <c:pt idx="71">
                  <c:v>0.00206615022193015</c:v>
                </c:pt>
                <c:pt idx="72">
                  <c:v>0.00200305475140195</c:v>
                </c:pt>
                <c:pt idx="73">
                  <c:v>0.0020142372796537</c:v>
                </c:pt>
                <c:pt idx="74">
                  <c:v>0.00186940846574977</c:v>
                </c:pt>
                <c:pt idx="75">
                  <c:v>0.00187107408562391</c:v>
                </c:pt>
                <c:pt idx="76">
                  <c:v>0.00176822835406172</c:v>
                </c:pt>
                <c:pt idx="77">
                  <c:v>0.00175219023779725</c:v>
                </c:pt>
                <c:pt idx="78">
                  <c:v>0.00169515586248361</c:v>
                </c:pt>
                <c:pt idx="79">
                  <c:v>0.00159909069128635</c:v>
                </c:pt>
                <c:pt idx="80">
                  <c:v>0.0015867884071543</c:v>
                </c:pt>
                <c:pt idx="81">
                  <c:v>0.00157606384309409</c:v>
                </c:pt>
                <c:pt idx="82">
                  <c:v>0.00151866624388779</c:v>
                </c:pt>
                <c:pt idx="83">
                  <c:v>0.00144202127955726</c:v>
                </c:pt>
                <c:pt idx="84">
                  <c:v>0.00142976511001764</c:v>
                </c:pt>
                <c:pt idx="85">
                  <c:v>0.00131389601451542</c:v>
                </c:pt>
                <c:pt idx="86">
                  <c:v>0.00140224358974359</c:v>
                </c:pt>
                <c:pt idx="87">
                  <c:v>0.00132503423933013</c:v>
                </c:pt>
                <c:pt idx="88">
                  <c:v>0.00127389481268547</c:v>
                </c:pt>
                <c:pt idx="89">
                  <c:v>0.00113862439158669</c:v>
                </c:pt>
                <c:pt idx="90">
                  <c:v>0.00128532558799472</c:v>
                </c:pt>
                <c:pt idx="91">
                  <c:v>0.00120778996699449</c:v>
                </c:pt>
                <c:pt idx="92">
                  <c:v>0.00114350208652004</c:v>
                </c:pt>
                <c:pt idx="93">
                  <c:v>0.0010509984485261</c:v>
                </c:pt>
                <c:pt idx="94">
                  <c:v>0.0010515247108307</c:v>
                </c:pt>
                <c:pt idx="95">
                  <c:v>0.00109085242325074</c:v>
                </c:pt>
                <c:pt idx="96">
                  <c:v>0.00103934669636229</c:v>
                </c:pt>
                <c:pt idx="97">
                  <c:v>0.000962897195092976</c:v>
                </c:pt>
                <c:pt idx="98">
                  <c:v>0.00093464183189799</c:v>
                </c:pt>
                <c:pt idx="99">
                  <c:v>0.00101267513159213</c:v>
                </c:pt>
                <c:pt idx="100">
                  <c:v>0.000961078188720133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76216"/>
        <c:axId val="-2142270472"/>
      </c:scatterChart>
      <c:valAx>
        <c:axId val="-2146576216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388758986648408"/>
              <c:y val="0.900990551181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42270472"/>
        <c:crosses val="autoZero"/>
        <c:crossBetween val="midCat"/>
      </c:valAx>
      <c:valAx>
        <c:axId val="-2142270472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936760622313515"/>
              <c:y val="0.3168318110236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46576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723800829244"/>
          <c:y val="0.410891968503937"/>
          <c:w val="0.156908783141238"/>
          <c:h val="0.198020157480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u="none" strike="noStrike" baseline="0"/>
              <a:t> </a:t>
            </a:r>
            <a:r>
              <a:rPr lang="en-US"/>
              <a:t>Pop.</a:t>
            </a:r>
            <a:r>
              <a:rPr lang="en-US" baseline="0"/>
              <a:t> Average Fitness</a:t>
            </a:r>
            <a:endParaRPr lang="en-US"/>
          </a:p>
        </c:rich>
      </c:tx>
      <c:layout>
        <c:manualLayout>
          <c:xMode val="edge"/>
          <c:yMode val="edge"/>
          <c:x val="0.26383496925898"/>
          <c:y val="0.015697435410935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53683537055"/>
          <c:y val="0.128712949069455"/>
          <c:w val="0.758782418325075"/>
          <c:h val="0.65346574142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'Exp1a Dom'!$BZ$164</c:f>
              <c:strCache>
                <c:ptCount val="1"/>
                <c:pt idx="0">
                  <c:v>Mean Fitness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'Exp1a Dom'!$BO$165:$BO$264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'Exp1a Dom'!$BZ$165:$BZ$264</c:f>
              <c:numCache>
                <c:formatCode>0.00</c:formatCode>
                <c:ptCount val="100"/>
                <c:pt idx="0">
                  <c:v>0.757</c:v>
                </c:pt>
                <c:pt idx="1">
                  <c:v>0.775297225891678</c:v>
                </c:pt>
                <c:pt idx="2">
                  <c:v>0.795384615384615</c:v>
                </c:pt>
                <c:pt idx="3">
                  <c:v>0.817730156829882</c:v>
                </c:pt>
                <c:pt idx="4">
                  <c:v>0.841043723554302</c:v>
                </c:pt>
                <c:pt idx="5">
                  <c:v>0.863820287864123</c:v>
                </c:pt>
                <c:pt idx="6">
                  <c:v>0.885036124715124</c:v>
                </c:pt>
                <c:pt idx="7">
                  <c:v>0.903970770715566</c:v>
                </c:pt>
                <c:pt idx="8">
                  <c:v>0.920269126838988</c:v>
                </c:pt>
                <c:pt idx="9">
                  <c:v>0.933884939363164</c:v>
                </c:pt>
                <c:pt idx="10">
                  <c:v>0.945047431537498</c:v>
                </c:pt>
                <c:pt idx="11">
                  <c:v>0.954134296336767</c:v>
                </c:pt>
                <c:pt idx="12">
                  <c:v>0.961500393656506</c:v>
                </c:pt>
                <c:pt idx="13">
                  <c:v>0.967447184250114</c:v>
                </c:pt>
                <c:pt idx="14">
                  <c:v>0.972292149192982</c:v>
                </c:pt>
                <c:pt idx="15">
                  <c:v>0.976237605203471</c:v>
                </c:pt>
                <c:pt idx="16">
                  <c:v>0.979447509548979</c:v>
                </c:pt>
                <c:pt idx="17">
                  <c:v>0.982145965763722</c:v>
                </c:pt>
                <c:pt idx="18">
                  <c:v>0.984395973154362</c:v>
                </c:pt>
                <c:pt idx="19">
                  <c:v>0.986253711827747</c:v>
                </c:pt>
                <c:pt idx="20">
                  <c:v>0.987839271505614</c:v>
                </c:pt>
                <c:pt idx="21">
                  <c:v>0.989199314242174</c:v>
                </c:pt>
                <c:pt idx="22">
                  <c:v>0.990305973606988</c:v>
                </c:pt>
                <c:pt idx="23">
                  <c:v>0.991256232518546</c:v>
                </c:pt>
                <c:pt idx="24">
                  <c:v>0.99210504741344</c:v>
                </c:pt>
                <c:pt idx="25">
                  <c:v>0.992838945284462</c:v>
                </c:pt>
                <c:pt idx="26">
                  <c:v>0.993509114994007</c:v>
                </c:pt>
                <c:pt idx="27">
                  <c:v>0.994069758567176</c:v>
                </c:pt>
                <c:pt idx="28">
                  <c:v>0.994543962805962</c:v>
                </c:pt>
                <c:pt idx="29">
                  <c:v>0.994995237384808</c:v>
                </c:pt>
                <c:pt idx="30">
                  <c:v>0.995375090480664</c:v>
                </c:pt>
                <c:pt idx="31">
                  <c:v>0.995750216825672</c:v>
                </c:pt>
                <c:pt idx="32">
                  <c:v>0.996002425835144</c:v>
                </c:pt>
                <c:pt idx="33">
                  <c:v>0.99630131418507</c:v>
                </c:pt>
                <c:pt idx="34">
                  <c:v>0.996553706070529</c:v>
                </c:pt>
                <c:pt idx="35">
                  <c:v>0.996792805022908</c:v>
                </c:pt>
                <c:pt idx="36">
                  <c:v>0.997021127025772</c:v>
                </c:pt>
                <c:pt idx="37">
                  <c:v>0.997194188381805</c:v>
                </c:pt>
                <c:pt idx="38">
                  <c:v>0.997378748861426</c:v>
                </c:pt>
                <c:pt idx="39">
                  <c:v>0.997503874336097</c:v>
                </c:pt>
                <c:pt idx="40">
                  <c:v>0.997653914671337</c:v>
                </c:pt>
                <c:pt idx="41">
                  <c:v>0.99778803230175</c:v>
                </c:pt>
                <c:pt idx="42">
                  <c:v>0.997922639706252</c:v>
                </c:pt>
                <c:pt idx="43">
                  <c:v>0.998034402165689</c:v>
                </c:pt>
                <c:pt idx="44">
                  <c:v>0.998143069106605</c:v>
                </c:pt>
                <c:pt idx="45">
                  <c:v>0.998236820010276</c:v>
                </c:pt>
                <c:pt idx="46">
                  <c:v>0.998311444652908</c:v>
                </c:pt>
                <c:pt idx="47">
                  <c:v>0.998412964984465</c:v>
                </c:pt>
                <c:pt idx="48">
                  <c:v>0.998483958689464</c:v>
                </c:pt>
                <c:pt idx="49">
                  <c:v>0.998553266111355</c:v>
                </c:pt>
                <c:pt idx="50">
                  <c:v>0.998629128098689</c:v>
                </c:pt>
                <c:pt idx="51">
                  <c:v>0.998685328444305</c:v>
                </c:pt>
                <c:pt idx="52">
                  <c:v>0.998730189538434</c:v>
                </c:pt>
                <c:pt idx="53">
                  <c:v>0.998816160350767</c:v>
                </c:pt>
                <c:pt idx="54">
                  <c:v>0.998857979502196</c:v>
                </c:pt>
                <c:pt idx="55">
                  <c:v>0.998885692741643</c:v>
                </c:pt>
                <c:pt idx="56">
                  <c:v>0.99893509127789</c:v>
                </c:pt>
                <c:pt idx="57">
                  <c:v>0.998974750572713</c:v>
                </c:pt>
                <c:pt idx="58">
                  <c:v>0.999017313991577</c:v>
                </c:pt>
                <c:pt idx="59">
                  <c:v>0.999051400592247</c:v>
                </c:pt>
                <c:pt idx="60">
                  <c:v>0.999093115720817</c:v>
                </c:pt>
                <c:pt idx="61">
                  <c:v>0.999158569568266</c:v>
                </c:pt>
                <c:pt idx="62">
                  <c:v>0.999157585077221</c:v>
                </c:pt>
                <c:pt idx="63">
                  <c:v>0.99919173550953</c:v>
                </c:pt>
                <c:pt idx="64">
                  <c:v>0.999218226490954</c:v>
                </c:pt>
                <c:pt idx="65">
                  <c:v>0.999264227438811</c:v>
                </c:pt>
                <c:pt idx="66">
                  <c:v>0.999263490154817</c:v>
                </c:pt>
                <c:pt idx="67">
                  <c:v>0.999309453080151</c:v>
                </c:pt>
                <c:pt idx="68">
                  <c:v>0.999328279935432</c:v>
                </c:pt>
                <c:pt idx="69">
                  <c:v>0.999343134188302</c:v>
                </c:pt>
                <c:pt idx="70">
                  <c:v>0.999369011451274</c:v>
                </c:pt>
                <c:pt idx="71">
                  <c:v>0.999380154933421</c:v>
                </c:pt>
                <c:pt idx="72">
                  <c:v>0.999399083574579</c:v>
                </c:pt>
                <c:pt idx="73">
                  <c:v>0.999395728816104</c:v>
                </c:pt>
                <c:pt idx="74">
                  <c:v>0.999439177460275</c:v>
                </c:pt>
                <c:pt idx="75">
                  <c:v>0.999438677774313</c:v>
                </c:pt>
                <c:pt idx="76">
                  <c:v>0.999469531493781</c:v>
                </c:pt>
                <c:pt idx="77">
                  <c:v>0.999474342928661</c:v>
                </c:pt>
                <c:pt idx="78">
                  <c:v>0.999491453241255</c:v>
                </c:pt>
                <c:pt idx="79">
                  <c:v>0.999520272792614</c:v>
                </c:pt>
                <c:pt idx="80">
                  <c:v>0.999523963477854</c:v>
                </c:pt>
                <c:pt idx="81">
                  <c:v>0.999527180847072</c:v>
                </c:pt>
                <c:pt idx="82">
                  <c:v>0.999544400126834</c:v>
                </c:pt>
                <c:pt idx="83">
                  <c:v>0.999567393616133</c:v>
                </c:pt>
                <c:pt idx="84">
                  <c:v>0.999571070466995</c:v>
                </c:pt>
                <c:pt idx="85">
                  <c:v>0.999605831195645</c:v>
                </c:pt>
                <c:pt idx="86">
                  <c:v>0.999579326923077</c:v>
                </c:pt>
                <c:pt idx="87">
                  <c:v>0.999602489728201</c:v>
                </c:pt>
                <c:pt idx="88">
                  <c:v>0.999617831556194</c:v>
                </c:pt>
                <c:pt idx="89">
                  <c:v>0.999658412682524</c:v>
                </c:pt>
                <c:pt idx="90">
                  <c:v>0.999614402323602</c:v>
                </c:pt>
                <c:pt idx="91">
                  <c:v>0.999637663009902</c:v>
                </c:pt>
                <c:pt idx="92">
                  <c:v>0.999656949374044</c:v>
                </c:pt>
                <c:pt idx="93">
                  <c:v>0.999684700465442</c:v>
                </c:pt>
                <c:pt idx="94">
                  <c:v>0.999684542586751</c:v>
                </c:pt>
                <c:pt idx="95">
                  <c:v>0.999672744273025</c:v>
                </c:pt>
                <c:pt idx="96">
                  <c:v>0.999688195991091</c:v>
                </c:pt>
                <c:pt idx="97">
                  <c:v>0.999711130841472</c:v>
                </c:pt>
                <c:pt idx="98">
                  <c:v>0.999719607450431</c:v>
                </c:pt>
                <c:pt idx="99">
                  <c:v>0.999696197460522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62184"/>
        <c:axId val="-2091055320"/>
      </c:scatterChart>
      <c:valAx>
        <c:axId val="-2132062184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(Generations)</a:t>
                </a:r>
              </a:p>
            </c:rich>
          </c:tx>
          <c:layout>
            <c:manualLayout>
              <c:xMode val="edge"/>
              <c:yMode val="edge"/>
              <c:x val="0.430913385826772"/>
              <c:y val="0.900990418366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1055320"/>
        <c:crosses val="autoZero"/>
        <c:crossBetween val="midCat"/>
      </c:valAx>
      <c:valAx>
        <c:axId val="-2091055320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Mean Fitness</a:t>
                </a:r>
              </a:p>
            </c:rich>
          </c:tx>
          <c:layout>
            <c:manualLayout>
              <c:xMode val="edge"/>
              <c:yMode val="edge"/>
              <c:x val="0.0234192643727753"/>
              <c:y val="0.31188090946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32062184"/>
        <c:crosses val="autoZero"/>
        <c:crossBetween val="midCat"/>
        <c:min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Allele Frequencies</a:t>
            </a:r>
          </a:p>
        </c:rich>
      </c:tx>
      <c:layout>
        <c:manualLayout>
          <c:xMode val="edge"/>
          <c:yMode val="edge"/>
          <c:x val="0.170202366008597"/>
          <c:y val="0.02463259780274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47578475939"/>
          <c:y val="0.133663447110588"/>
          <c:w val="0.686182865954466"/>
          <c:h val="0.668317235552939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'Exp1b Rec'!$C$7</c:f>
              <c:strCache>
                <c:ptCount val="1"/>
                <c:pt idx="0">
                  <c:v>Red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'Exp1b Rec'!$BO$165:$BO$265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'Exp1b Rec'!$BP$165:$BP$265</c:f>
              <c:numCache>
                <c:formatCode>0.000</c:formatCode>
                <c:ptCount val="101"/>
                <c:pt idx="0">
                  <c:v>0.1</c:v>
                </c:pt>
                <c:pt idx="1">
                  <c:v>0.103840682788051</c:v>
                </c:pt>
                <c:pt idx="2">
                  <c:v>0.107407907165025</c:v>
                </c:pt>
                <c:pt idx="3">
                  <c:v>0.111171540085738</c:v>
                </c:pt>
                <c:pt idx="4">
                  <c:v>0.115335598980459</c:v>
                </c:pt>
                <c:pt idx="5">
                  <c:v>0.119866559300587</c:v>
                </c:pt>
                <c:pt idx="6">
                  <c:v>0.124952360211248</c:v>
                </c:pt>
                <c:pt idx="7">
                  <c:v>0.131639188250727</c:v>
                </c:pt>
                <c:pt idx="8">
                  <c:v>0.138626369621729</c:v>
                </c:pt>
                <c:pt idx="9">
                  <c:v>0.146035969902734</c:v>
                </c:pt>
                <c:pt idx="10">
                  <c:v>0.15346792011437</c:v>
                </c:pt>
                <c:pt idx="11">
                  <c:v>0.162518869079189</c:v>
                </c:pt>
                <c:pt idx="12">
                  <c:v>0.171813188923455</c:v>
                </c:pt>
                <c:pt idx="13">
                  <c:v>0.182151434711162</c:v>
                </c:pt>
                <c:pt idx="14">
                  <c:v>0.193914222749619</c:v>
                </c:pt>
                <c:pt idx="15">
                  <c:v>0.206625883848415</c:v>
                </c:pt>
                <c:pt idx="16">
                  <c:v>0.221113141125618</c:v>
                </c:pt>
                <c:pt idx="17">
                  <c:v>0.237178243883517</c:v>
                </c:pt>
                <c:pt idx="18">
                  <c:v>0.255238537075698</c:v>
                </c:pt>
                <c:pt idx="19">
                  <c:v>0.275570997050993</c:v>
                </c:pt>
                <c:pt idx="20">
                  <c:v>0.298566773810048</c:v>
                </c:pt>
                <c:pt idx="21">
                  <c:v>0.324411945906093</c:v>
                </c:pt>
                <c:pt idx="22">
                  <c:v>0.353612307239336</c:v>
                </c:pt>
                <c:pt idx="23">
                  <c:v>0.386420543877016</c:v>
                </c:pt>
                <c:pt idx="24">
                  <c:v>0.423255917853712</c:v>
                </c:pt>
                <c:pt idx="25">
                  <c:v>0.464339569216992</c:v>
                </c:pt>
                <c:pt idx="26">
                  <c:v>0.509675715704453</c:v>
                </c:pt>
                <c:pt idx="27">
                  <c:v>0.558803277559733</c:v>
                </c:pt>
                <c:pt idx="28">
                  <c:v>0.610825146860773</c:v>
                </c:pt>
                <c:pt idx="29">
                  <c:v>0.66447218915243</c:v>
                </c:pt>
                <c:pt idx="30">
                  <c:v>0.717842011958775</c:v>
                </c:pt>
                <c:pt idx="31">
                  <c:v>0.768972023956026</c:v>
                </c:pt>
                <c:pt idx="32">
                  <c:v>0.815558187371439</c:v>
                </c:pt>
                <c:pt idx="33">
                  <c:v>0.856461193241816</c:v>
                </c:pt>
                <c:pt idx="34">
                  <c:v>0.890754172982122</c:v>
                </c:pt>
                <c:pt idx="35">
                  <c:v>0.918457779575026</c:v>
                </c:pt>
                <c:pt idx="36">
                  <c:v>0.940301249081558</c:v>
                </c:pt>
                <c:pt idx="37">
                  <c:v>0.956786989865294</c:v>
                </c:pt>
                <c:pt idx="38">
                  <c:v>0.968967591128637</c:v>
                </c:pt>
                <c:pt idx="39">
                  <c:v>0.977893712971969</c:v>
                </c:pt>
                <c:pt idx="40">
                  <c:v>0.984290021617931</c:v>
                </c:pt>
                <c:pt idx="41">
                  <c:v>0.988959826385384</c:v>
                </c:pt>
                <c:pt idx="42">
                  <c:v>0.992292250747482</c:v>
                </c:pt>
                <c:pt idx="43">
                  <c:v>0.994559204815586</c:v>
                </c:pt>
                <c:pt idx="44">
                  <c:v>0.996148489942436</c:v>
                </c:pt>
                <c:pt idx="45">
                  <c:v>0.997266727349714</c:v>
                </c:pt>
                <c:pt idx="46">
                  <c:v>0.998071818500526</c:v>
                </c:pt>
                <c:pt idx="47">
                  <c:v>0.998654543631228</c:v>
                </c:pt>
                <c:pt idx="48">
                  <c:v>0.999063210955971</c:v>
                </c:pt>
                <c:pt idx="49">
                  <c:v>0.999349079412312</c:v>
                </c:pt>
                <c:pt idx="50">
                  <c:v>0.999562335875953</c:v>
                </c:pt>
                <c:pt idx="51">
                  <c:v>0.999708163095139</c:v>
                </c:pt>
                <c:pt idx="52">
                  <c:v>0.999805393383375</c:v>
                </c:pt>
                <c:pt idx="53">
                  <c:v>0.999870240610981</c:v>
                </c:pt>
                <c:pt idx="54">
                  <c:v>0.999912493437008</c:v>
                </c:pt>
                <c:pt idx="55">
                  <c:v>0.999941663749854</c:v>
                </c:pt>
                <c:pt idx="56">
                  <c:v>0.999961109814772</c:v>
                </c:pt>
                <c:pt idx="57">
                  <c:v>0.99997407349793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'Exp1b Rec'!$G$7</c:f>
              <c:strCache>
                <c:ptCount val="1"/>
                <c:pt idx="0">
                  <c:v>Yellow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66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'Exp1b Rec'!$BO$165:$BO$265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'Exp1b Rec'!$BQ$165:$BQ$265</c:f>
              <c:numCache>
                <c:formatCode>0.000</c:formatCode>
                <c:ptCount val="101"/>
                <c:pt idx="0">
                  <c:v>0.9</c:v>
                </c:pt>
                <c:pt idx="1">
                  <c:v>0.896159317211949</c:v>
                </c:pt>
                <c:pt idx="2">
                  <c:v>0.892592092834975</c:v>
                </c:pt>
                <c:pt idx="3">
                  <c:v>0.888828459914262</c:v>
                </c:pt>
                <c:pt idx="4">
                  <c:v>0.884664401019541</c:v>
                </c:pt>
                <c:pt idx="5">
                  <c:v>0.880133440699413</c:v>
                </c:pt>
                <c:pt idx="6">
                  <c:v>0.875047639788752</c:v>
                </c:pt>
                <c:pt idx="7">
                  <c:v>0.868360811749273</c:v>
                </c:pt>
                <c:pt idx="8">
                  <c:v>0.861373630378271</c:v>
                </c:pt>
                <c:pt idx="9">
                  <c:v>0.853964030097265</c:v>
                </c:pt>
                <c:pt idx="10">
                  <c:v>0.84653207988563</c:v>
                </c:pt>
                <c:pt idx="11">
                  <c:v>0.837481130920811</c:v>
                </c:pt>
                <c:pt idx="12">
                  <c:v>0.828186811076545</c:v>
                </c:pt>
                <c:pt idx="13">
                  <c:v>0.817848565288838</c:v>
                </c:pt>
                <c:pt idx="14">
                  <c:v>0.806085777250381</c:v>
                </c:pt>
                <c:pt idx="15">
                  <c:v>0.793374116151585</c:v>
                </c:pt>
                <c:pt idx="16">
                  <c:v>0.778886858874382</c:v>
                </c:pt>
                <c:pt idx="17">
                  <c:v>0.762821756116483</c:v>
                </c:pt>
                <c:pt idx="18">
                  <c:v>0.744761462924302</c:v>
                </c:pt>
                <c:pt idx="19">
                  <c:v>0.724429002949007</c:v>
                </c:pt>
                <c:pt idx="20">
                  <c:v>0.701433226189952</c:v>
                </c:pt>
                <c:pt idx="21">
                  <c:v>0.675588054093907</c:v>
                </c:pt>
                <c:pt idx="22">
                  <c:v>0.646387692760664</c:v>
                </c:pt>
                <c:pt idx="23">
                  <c:v>0.613579456122984</c:v>
                </c:pt>
                <c:pt idx="24">
                  <c:v>0.576744082146288</c:v>
                </c:pt>
                <c:pt idx="25">
                  <c:v>0.535660430783008</c:v>
                </c:pt>
                <c:pt idx="26">
                  <c:v>0.490324284295547</c:v>
                </c:pt>
                <c:pt idx="27">
                  <c:v>0.441196722440267</c:v>
                </c:pt>
                <c:pt idx="28">
                  <c:v>0.389174853139226</c:v>
                </c:pt>
                <c:pt idx="29">
                  <c:v>0.33552781084757</c:v>
                </c:pt>
                <c:pt idx="30">
                  <c:v>0.282157988041225</c:v>
                </c:pt>
                <c:pt idx="31">
                  <c:v>0.231027976043974</c:v>
                </c:pt>
                <c:pt idx="32">
                  <c:v>0.184441812628561</c:v>
                </c:pt>
                <c:pt idx="33">
                  <c:v>0.143538806758184</c:v>
                </c:pt>
                <c:pt idx="34">
                  <c:v>0.109245827017878</c:v>
                </c:pt>
                <c:pt idx="35">
                  <c:v>0.0815422204249737</c:v>
                </c:pt>
                <c:pt idx="36">
                  <c:v>0.0596987509184423</c:v>
                </c:pt>
                <c:pt idx="37">
                  <c:v>0.0432130101347064</c:v>
                </c:pt>
                <c:pt idx="38">
                  <c:v>0.0310324088713627</c:v>
                </c:pt>
                <c:pt idx="39">
                  <c:v>0.0221062870280308</c:v>
                </c:pt>
                <c:pt idx="40">
                  <c:v>0.0157099783820685</c:v>
                </c:pt>
                <c:pt idx="41">
                  <c:v>0.0110401736146159</c:v>
                </c:pt>
                <c:pt idx="42">
                  <c:v>0.00770774925251772</c:v>
                </c:pt>
                <c:pt idx="43">
                  <c:v>0.00544079518441402</c:v>
                </c:pt>
                <c:pt idx="44">
                  <c:v>0.00385151005756395</c:v>
                </c:pt>
                <c:pt idx="45">
                  <c:v>0.00273327265028562</c:v>
                </c:pt>
                <c:pt idx="46">
                  <c:v>0.00192818149947413</c:v>
                </c:pt>
                <c:pt idx="47">
                  <c:v>0.00134545636877204</c:v>
                </c:pt>
                <c:pt idx="48">
                  <c:v>0.000936789044029085</c:v>
                </c:pt>
                <c:pt idx="49">
                  <c:v>0.000650920587688302</c:v>
                </c:pt>
                <c:pt idx="50">
                  <c:v>0.000437664124046517</c:v>
                </c:pt>
                <c:pt idx="51">
                  <c:v>0.000291836904861169</c:v>
                </c:pt>
                <c:pt idx="52">
                  <c:v>0.000194606616624965</c:v>
                </c:pt>
                <c:pt idx="53">
                  <c:v>0.000129759389018648</c:v>
                </c:pt>
                <c:pt idx="54">
                  <c:v>8.75065629922244E-5</c:v>
                </c:pt>
                <c:pt idx="55">
                  <c:v>5.83362501458406E-5</c:v>
                </c:pt>
                <c:pt idx="56">
                  <c:v>3.88901852283965E-5</c:v>
                </c:pt>
                <c:pt idx="57">
                  <c:v>2.59265020704164E-5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14168"/>
        <c:axId val="-2138620808"/>
      </c:scatterChart>
      <c:valAx>
        <c:axId val="-2092114168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384075088440032"/>
              <c:y val="0.900990632099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38620808"/>
        <c:crosses val="autoZero"/>
        <c:crossBetween val="midCat"/>
        <c:minorUnit val="5.0"/>
      </c:valAx>
      <c:valAx>
        <c:axId val="-2138620808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17096504241318"/>
              <c:y val="0.311880738227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21141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616189280688"/>
          <c:y val="0.478670442874483"/>
          <c:w val="0.170383810719312"/>
          <c:h val="0.1464510908468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u="none" strike="noStrike" baseline="0"/>
              <a:t> </a:t>
            </a:r>
            <a:r>
              <a:rPr lang="en-US"/>
              <a:t>Pop.</a:t>
            </a:r>
            <a:r>
              <a:rPr lang="en-US" baseline="0"/>
              <a:t> Size</a:t>
            </a:r>
            <a:endParaRPr lang="en-US"/>
          </a:p>
        </c:rich>
      </c:tx>
      <c:layout>
        <c:manualLayout>
          <c:xMode val="edge"/>
          <c:yMode val="edge"/>
          <c:x val="0.26383496925898"/>
          <c:y val="0.015697435410935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53683537055"/>
          <c:y val="0.128712949069455"/>
          <c:w val="0.758782418325075"/>
          <c:h val="0.65346574142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'Exp1b Rec'!$BV$60</c:f>
              <c:strCache>
                <c:ptCount val="1"/>
                <c:pt idx="0">
                  <c:v>Total Pop.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'Exp1b Rec'!$BO$61:$BO$161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'Exp1b Rec'!$BV$61:$BV$161</c:f>
              <c:numCache>
                <c:formatCode>0</c:formatCode>
                <c:ptCount val="101"/>
                <c:pt idx="0">
                  <c:v>1000.0</c:v>
                </c:pt>
                <c:pt idx="1">
                  <c:v>1054.5</c:v>
                </c:pt>
                <c:pt idx="2">
                  <c:v>1111.65</c:v>
                </c:pt>
                <c:pt idx="3">
                  <c:v>1172.175</c:v>
                </c:pt>
                <c:pt idx="4">
                  <c:v>1235.85</c:v>
                </c:pt>
                <c:pt idx="5">
                  <c:v>1303.95</c:v>
                </c:pt>
                <c:pt idx="6">
                  <c:v>1377.525</c:v>
                </c:pt>
                <c:pt idx="7">
                  <c:v>1457.9625</c:v>
                </c:pt>
                <c:pt idx="8">
                  <c:v>1543.5375</c:v>
                </c:pt>
                <c:pt idx="9">
                  <c:v>1634.7</c:v>
                </c:pt>
                <c:pt idx="10">
                  <c:v>1731.225</c:v>
                </c:pt>
                <c:pt idx="11">
                  <c:v>1838.325</c:v>
                </c:pt>
                <c:pt idx="12">
                  <c:v>1952.775</c:v>
                </c:pt>
                <c:pt idx="13">
                  <c:v>2076.6375</c:v>
                </c:pt>
                <c:pt idx="14">
                  <c:v>2212.125</c:v>
                </c:pt>
                <c:pt idx="15">
                  <c:v>2360.0625</c:v>
                </c:pt>
                <c:pt idx="16">
                  <c:v>2524.6125</c:v>
                </c:pt>
                <c:pt idx="17">
                  <c:v>2706.825</c:v>
                </c:pt>
                <c:pt idx="18">
                  <c:v>2909.925</c:v>
                </c:pt>
                <c:pt idx="19">
                  <c:v>3140.8875</c:v>
                </c:pt>
                <c:pt idx="20">
                  <c:v>3406.65</c:v>
                </c:pt>
                <c:pt idx="21">
                  <c:v>3712.9875</c:v>
                </c:pt>
                <c:pt idx="22">
                  <c:v>4075.65</c:v>
                </c:pt>
                <c:pt idx="23">
                  <c:v>4507.9125</c:v>
                </c:pt>
                <c:pt idx="24">
                  <c:v>5036.1375</c:v>
                </c:pt>
                <c:pt idx="25">
                  <c:v>5694.8625</c:v>
                </c:pt>
                <c:pt idx="26">
                  <c:v>6532.4625</c:v>
                </c:pt>
                <c:pt idx="27">
                  <c:v>7624.575</c:v>
                </c:pt>
                <c:pt idx="28">
                  <c:v>9077.475</c:v>
                </c:pt>
                <c:pt idx="29">
                  <c:v>2</c:v>
                </c:pt>
                <c:pt idx="30">
                  <c:v>2496.075</c:v>
                </c:pt>
                <c:pt idx="31">
                  <c:v>3199.6125</c:v>
                </c:pt>
                <c:pt idx="32">
                  <c:v>4211.2875</c:v>
                </c:pt>
                <c:pt idx="33">
                  <c:v>5682.0</c:v>
                </c:pt>
                <c:pt idx="34">
                  <c:v>7842.8625</c:v>
                </c:pt>
                <c:pt idx="35">
                  <c:v>2000.0</c:v>
                </c:pt>
                <c:pt idx="36">
                  <c:v>2858.1</c:v>
                </c:pt>
                <c:pt idx="37">
                  <c:v>4136.775</c:v>
                </c:pt>
                <c:pt idx="38">
                  <c:v>6048.1125</c:v>
                </c:pt>
                <c:pt idx="39">
                  <c:v>8905.8375</c:v>
                </c:pt>
                <c:pt idx="40">
                  <c:v>2000.0</c:v>
                </c:pt>
                <c:pt idx="41">
                  <c:v>2972.1</c:v>
                </c:pt>
                <c:pt idx="42">
                  <c:v>4427.3625</c:v>
                </c:pt>
                <c:pt idx="43">
                  <c:v>6609.787499999999</c:v>
                </c:pt>
                <c:pt idx="44">
                  <c:v>9882.487500000001</c:v>
                </c:pt>
                <c:pt idx="45">
                  <c:v>2</c:v>
                </c:pt>
                <c:pt idx="46">
                  <c:v>2995.05</c:v>
                </c:pt>
                <c:pt idx="47">
                  <c:v>4487.325</c:v>
                </c:pt>
                <c:pt idx="48">
                  <c:v>6725.1</c:v>
                </c:pt>
                <c:pt idx="49">
                  <c:v>2000.0</c:v>
                </c:pt>
                <c:pt idx="50">
                  <c:v>2998.875</c:v>
                </c:pt>
                <c:pt idx="51">
                  <c:v>4497.375</c:v>
                </c:pt>
                <c:pt idx="52">
                  <c:v>6744.375</c:v>
                </c:pt>
                <c:pt idx="53">
                  <c:v>2000.0</c:v>
                </c:pt>
                <c:pt idx="54">
                  <c:v>2999.775</c:v>
                </c:pt>
                <c:pt idx="55">
                  <c:v>4499.775</c:v>
                </c:pt>
                <c:pt idx="56">
                  <c:v>6749.775</c:v>
                </c:pt>
                <c:pt idx="57">
                  <c:v>2000.0</c:v>
                </c:pt>
                <c:pt idx="58">
                  <c:v>3000.0</c:v>
                </c:pt>
                <c:pt idx="59">
                  <c:v>4500.0</c:v>
                </c:pt>
                <c:pt idx="60">
                  <c:v>6750.0</c:v>
                </c:pt>
                <c:pt idx="61">
                  <c:v>2000.0</c:v>
                </c:pt>
                <c:pt idx="62">
                  <c:v>3000.0</c:v>
                </c:pt>
                <c:pt idx="63">
                  <c:v>4500.0</c:v>
                </c:pt>
                <c:pt idx="64">
                  <c:v>6750.0</c:v>
                </c:pt>
                <c:pt idx="65">
                  <c:v>2000.0</c:v>
                </c:pt>
                <c:pt idx="66">
                  <c:v>3000.0</c:v>
                </c:pt>
                <c:pt idx="67">
                  <c:v>4500.0</c:v>
                </c:pt>
                <c:pt idx="68">
                  <c:v>6750.0</c:v>
                </c:pt>
                <c:pt idx="69">
                  <c:v>2000.0</c:v>
                </c:pt>
                <c:pt idx="70">
                  <c:v>3000.0</c:v>
                </c:pt>
                <c:pt idx="71">
                  <c:v>4500.0</c:v>
                </c:pt>
                <c:pt idx="72">
                  <c:v>6750.0</c:v>
                </c:pt>
                <c:pt idx="73">
                  <c:v>2000.0</c:v>
                </c:pt>
                <c:pt idx="74">
                  <c:v>3000.0</c:v>
                </c:pt>
                <c:pt idx="75">
                  <c:v>4500.0</c:v>
                </c:pt>
                <c:pt idx="76">
                  <c:v>6750.0</c:v>
                </c:pt>
                <c:pt idx="77">
                  <c:v>2000.0</c:v>
                </c:pt>
                <c:pt idx="78">
                  <c:v>3000.0</c:v>
                </c:pt>
                <c:pt idx="79">
                  <c:v>4500.0</c:v>
                </c:pt>
                <c:pt idx="80">
                  <c:v>6750.0</c:v>
                </c:pt>
                <c:pt idx="81">
                  <c:v>2000.0</c:v>
                </c:pt>
                <c:pt idx="82">
                  <c:v>3000.0</c:v>
                </c:pt>
                <c:pt idx="83">
                  <c:v>4500.0</c:v>
                </c:pt>
                <c:pt idx="84">
                  <c:v>6750.0</c:v>
                </c:pt>
                <c:pt idx="85">
                  <c:v>2000.0</c:v>
                </c:pt>
                <c:pt idx="86">
                  <c:v>3000.0</c:v>
                </c:pt>
                <c:pt idx="87">
                  <c:v>4500.0</c:v>
                </c:pt>
                <c:pt idx="88">
                  <c:v>6750.0</c:v>
                </c:pt>
                <c:pt idx="89">
                  <c:v>2000.0</c:v>
                </c:pt>
                <c:pt idx="90">
                  <c:v>3000.0</c:v>
                </c:pt>
                <c:pt idx="91">
                  <c:v>4500.0</c:v>
                </c:pt>
                <c:pt idx="92">
                  <c:v>6750.0</c:v>
                </c:pt>
                <c:pt idx="93">
                  <c:v>2000.0</c:v>
                </c:pt>
                <c:pt idx="94">
                  <c:v>3000.0</c:v>
                </c:pt>
                <c:pt idx="95">
                  <c:v>4500.0</c:v>
                </c:pt>
                <c:pt idx="96">
                  <c:v>6750.0</c:v>
                </c:pt>
                <c:pt idx="97">
                  <c:v>2000.0</c:v>
                </c:pt>
                <c:pt idx="98">
                  <c:v>3000.0</c:v>
                </c:pt>
                <c:pt idx="99">
                  <c:v>4500.0</c:v>
                </c:pt>
                <c:pt idx="100">
                  <c:v>6750.0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156680"/>
        <c:axId val="-2136202312"/>
      </c:scatterChart>
      <c:valAx>
        <c:axId val="-2092156680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(Generations)</a:t>
                </a:r>
              </a:p>
            </c:rich>
          </c:tx>
          <c:layout>
            <c:manualLayout>
              <c:xMode val="edge"/>
              <c:yMode val="edge"/>
              <c:x val="0.430913385826772"/>
              <c:y val="0.900990418366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36202312"/>
        <c:crosses val="autoZero"/>
        <c:crossBetween val="midCat"/>
      </c:valAx>
      <c:valAx>
        <c:axId val="-2136202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Pop. Size</a:t>
                </a:r>
              </a:p>
            </c:rich>
          </c:tx>
          <c:layout>
            <c:manualLayout>
              <c:xMode val="edge"/>
              <c:yMode val="edge"/>
              <c:x val="0.0234192643727753"/>
              <c:y val="0.31188090946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2156680"/>
        <c:crosses val="autoZero"/>
        <c:crossBetween val="midCat"/>
        <c:minorUnit val="1000.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Genotype Frequencies</a:t>
            </a:r>
          </a:p>
        </c:rich>
      </c:tx>
      <c:layout>
        <c:manualLayout>
          <c:xMode val="edge"/>
          <c:yMode val="edge"/>
          <c:x val="0.132584541062802"/>
          <c:y val="0.03613889763779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05657431726"/>
          <c:y val="0.133663447110588"/>
          <c:w val="0.690866708042892"/>
          <c:h val="0.663366737511807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'Exp1b Rec'!$BT$164</c:f>
              <c:strCache>
                <c:ptCount val="1"/>
                <c:pt idx="0">
                  <c:v>Red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'Exp1b Rec'!$BO$165:$BO$265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'Exp1b Rec'!$BT$165:$BT$265</c:f>
              <c:numCache>
                <c:formatCode>0.000</c:formatCode>
                <c:ptCount val="101"/>
                <c:pt idx="0">
                  <c:v>0.01</c:v>
                </c:pt>
                <c:pt idx="1">
                  <c:v>0.0142247510668563</c:v>
                </c:pt>
                <c:pt idx="2">
                  <c:v>0.0148428012413979</c:v>
                </c:pt>
                <c:pt idx="3">
                  <c:v>0.0159959050483076</c:v>
                </c:pt>
                <c:pt idx="4">
                  <c:v>0.0169923534409516</c:v>
                </c:pt>
                <c:pt idx="5">
                  <c:v>0.0184056137121822</c:v>
                </c:pt>
                <c:pt idx="6">
                  <c:v>0.0201448249578048</c:v>
                </c:pt>
                <c:pt idx="7">
                  <c:v>0.0228915352761131</c:v>
                </c:pt>
                <c:pt idx="8">
                  <c:v>0.0250236874711499</c:v>
                </c:pt>
                <c:pt idx="9">
                  <c:v>0.0275279867865663</c:v>
                </c:pt>
                <c:pt idx="10">
                  <c:v>0.0298921284061864</c:v>
                </c:pt>
                <c:pt idx="11">
                  <c:v>0.0338623475174411</c:v>
                </c:pt>
                <c:pt idx="12">
                  <c:v>0.037254676037946</c:v>
                </c:pt>
                <c:pt idx="13">
                  <c:v>0.0417140690178233</c:v>
                </c:pt>
                <c:pt idx="14">
                  <c:v>0.0471266316324801</c:v>
                </c:pt>
                <c:pt idx="15">
                  <c:v>0.0529117343290697</c:v>
                </c:pt>
                <c:pt idx="16">
                  <c:v>0.0601577469809723</c:v>
                </c:pt>
                <c:pt idx="17">
                  <c:v>0.068438114765454</c:v>
                </c:pt>
                <c:pt idx="18">
                  <c:v>0.0786102734606562</c:v>
                </c:pt>
                <c:pt idx="19">
                  <c:v>0.0906192915219026</c:v>
                </c:pt>
                <c:pt idx="20">
                  <c:v>0.105235348509533</c:v>
                </c:pt>
                <c:pt idx="21">
                  <c:v>0.122711159140719</c:v>
                </c:pt>
                <c:pt idx="22">
                  <c:v>0.143903426447315</c:v>
                </c:pt>
                <c:pt idx="23">
                  <c:v>0.169452046817679</c:v>
                </c:pt>
                <c:pt idx="24">
                  <c:v>0.20037677684535</c:v>
                </c:pt>
                <c:pt idx="25">
                  <c:v>0.237648406787697</c:v>
                </c:pt>
                <c:pt idx="26">
                  <c:v>0.282033765980287</c:v>
                </c:pt>
                <c:pt idx="27">
                  <c:v>0.333953040005508</c:v>
                </c:pt>
                <c:pt idx="28">
                  <c:v>0.393363793345616</c:v>
                </c:pt>
                <c:pt idx="29">
                  <c:v>0.459551404024678</c:v>
                </c:pt>
                <c:pt idx="30">
                  <c:v>0.53033262221688</c:v>
                </c:pt>
                <c:pt idx="31">
                  <c:v>0.603002707359094</c:v>
                </c:pt>
                <c:pt idx="32">
                  <c:v>0.673814124540298</c:v>
                </c:pt>
                <c:pt idx="33">
                  <c:v>0.739440337909187</c:v>
                </c:pt>
                <c:pt idx="34">
                  <c:v>0.797205739613566</c:v>
                </c:pt>
                <c:pt idx="35">
                  <c:v>0.845835726203543</c:v>
                </c:pt>
                <c:pt idx="36">
                  <c:v>0.885378398236591</c:v>
                </c:pt>
                <c:pt idx="37">
                  <c:v>0.916112188842758</c:v>
                </c:pt>
                <c:pt idx="38">
                  <c:v>0.939280643341208</c:v>
                </c:pt>
                <c:pt idx="39">
                  <c:v>0.956465352079465</c:v>
                </c:pt>
                <c:pt idx="40">
                  <c:v>0.968938445784503</c:v>
                </c:pt>
                <c:pt idx="41">
                  <c:v>0.978096295548602</c:v>
                </c:pt>
                <c:pt idx="42">
                  <c:v>0.98464379187383</c:v>
                </c:pt>
                <c:pt idx="43">
                  <c:v>0.989158123464635</c:v>
                </c:pt>
                <c:pt idx="44">
                  <c:v>0.9923235420232</c:v>
                </c:pt>
                <c:pt idx="45">
                  <c:v>0.994551203223132</c:v>
                </c:pt>
                <c:pt idx="46">
                  <c:v>0.996143637001052</c:v>
                </c:pt>
                <c:pt idx="47">
                  <c:v>0.997309087262456</c:v>
                </c:pt>
                <c:pt idx="48">
                  <c:v>0.998126421911942</c:v>
                </c:pt>
                <c:pt idx="49">
                  <c:v>0.998698158824623</c:v>
                </c:pt>
                <c:pt idx="50">
                  <c:v>0.999124671751907</c:v>
                </c:pt>
                <c:pt idx="51">
                  <c:v>0.999416326190278</c:v>
                </c:pt>
                <c:pt idx="52">
                  <c:v>0.99961078676675</c:v>
                </c:pt>
                <c:pt idx="53">
                  <c:v>0.999740481221963</c:v>
                </c:pt>
                <c:pt idx="54">
                  <c:v>0.999824986874016</c:v>
                </c:pt>
                <c:pt idx="55">
                  <c:v>0.999883327499708</c:v>
                </c:pt>
                <c:pt idx="56">
                  <c:v>0.999922219629543</c:v>
                </c:pt>
                <c:pt idx="57">
                  <c:v>0.999948146995859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'Exp1b Rec'!$BU$164</c:f>
              <c:strCache>
                <c:ptCount val="1"/>
                <c:pt idx="0">
                  <c:v>Yellow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'Exp1b Rec'!$BO$165:$BO$265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'Exp1b Rec'!$BU$165:$BU$265</c:f>
              <c:numCache>
                <c:formatCode>0.000</c:formatCode>
                <c:ptCount val="101"/>
                <c:pt idx="0">
                  <c:v>0.18</c:v>
                </c:pt>
                <c:pt idx="1">
                  <c:v>0.17923186344239</c:v>
                </c:pt>
                <c:pt idx="2">
                  <c:v>0.185130211847254</c:v>
                </c:pt>
                <c:pt idx="3">
                  <c:v>0.190351270074861</c:v>
                </c:pt>
                <c:pt idx="4">
                  <c:v>0.196686491079014</c:v>
                </c:pt>
                <c:pt idx="5">
                  <c:v>0.202921891176809</c:v>
                </c:pt>
                <c:pt idx="6">
                  <c:v>0.209615070506887</c:v>
                </c:pt>
                <c:pt idx="7">
                  <c:v>0.217495305949227</c:v>
                </c:pt>
                <c:pt idx="8">
                  <c:v>0.227205364301159</c:v>
                </c:pt>
                <c:pt idx="9">
                  <c:v>0.237015966232336</c:v>
                </c:pt>
                <c:pt idx="10">
                  <c:v>0.247151583416367</c:v>
                </c:pt>
                <c:pt idx="11">
                  <c:v>0.257313043123496</c:v>
                </c:pt>
                <c:pt idx="12">
                  <c:v>0.269117025771018</c:v>
                </c:pt>
                <c:pt idx="13">
                  <c:v>0.280874731386677</c:v>
                </c:pt>
                <c:pt idx="14">
                  <c:v>0.293575182234277</c:v>
                </c:pt>
                <c:pt idx="15">
                  <c:v>0.307428299038691</c:v>
                </c:pt>
                <c:pt idx="16">
                  <c:v>0.321910788289292</c:v>
                </c:pt>
                <c:pt idx="17">
                  <c:v>0.337480258236125</c:v>
                </c:pt>
                <c:pt idx="18">
                  <c:v>0.353256527230083</c:v>
                </c:pt>
                <c:pt idx="19">
                  <c:v>0.36990341105818</c:v>
                </c:pt>
                <c:pt idx="20">
                  <c:v>0.38666285060103</c:v>
                </c:pt>
                <c:pt idx="21">
                  <c:v>0.403401573530748</c:v>
                </c:pt>
                <c:pt idx="22">
                  <c:v>0.419417761584042</c:v>
                </c:pt>
                <c:pt idx="23">
                  <c:v>0.433936994118675</c:v>
                </c:pt>
                <c:pt idx="24">
                  <c:v>0.445758282016724</c:v>
                </c:pt>
                <c:pt idx="25">
                  <c:v>0.45338232485859</c:v>
                </c:pt>
                <c:pt idx="26">
                  <c:v>0.455283899448332</c:v>
                </c:pt>
                <c:pt idx="27">
                  <c:v>0.449700475108449</c:v>
                </c:pt>
                <c:pt idx="28">
                  <c:v>0.434922707030314</c:v>
                </c:pt>
                <c:pt idx="29">
                  <c:v>0.409841570255502</c:v>
                </c:pt>
                <c:pt idx="30">
                  <c:v>0.375018779483789</c:v>
                </c:pt>
                <c:pt idx="31">
                  <c:v>0.331938633193863</c:v>
                </c:pt>
                <c:pt idx="32">
                  <c:v>0.283488125662283</c:v>
                </c:pt>
                <c:pt idx="33">
                  <c:v>0.234041710665259</c:v>
                </c:pt>
                <c:pt idx="34">
                  <c:v>0.187096866737113</c:v>
                </c:pt>
                <c:pt idx="35">
                  <c:v>0.145244106742967</c:v>
                </c:pt>
                <c:pt idx="36">
                  <c:v>0.109845701689934</c:v>
                </c:pt>
                <c:pt idx="37">
                  <c:v>0.0813496020450713</c:v>
                </c:pt>
                <c:pt idx="38">
                  <c:v>0.0593738955748591</c:v>
                </c:pt>
                <c:pt idx="39">
                  <c:v>0.042856721785009</c:v>
                </c:pt>
                <c:pt idx="40">
                  <c:v>0.0307031516668563</c:v>
                </c:pt>
                <c:pt idx="41">
                  <c:v>0.0217270616735641</c:v>
                </c:pt>
                <c:pt idx="42">
                  <c:v>0.0152969177473044</c:v>
                </c:pt>
                <c:pt idx="43">
                  <c:v>0.0108021627019023</c:v>
                </c:pt>
                <c:pt idx="44">
                  <c:v>0.00764989583847184</c:v>
                </c:pt>
                <c:pt idx="45">
                  <c:v>0.00543104825316494</c:v>
                </c:pt>
                <c:pt idx="46">
                  <c:v>0.00385636299894826</c:v>
                </c:pt>
                <c:pt idx="47">
                  <c:v>0.00269091273754408</c:v>
                </c:pt>
                <c:pt idx="48">
                  <c:v>0.00187357808805817</c:v>
                </c:pt>
                <c:pt idx="49">
                  <c:v>0.0013018411753766</c:v>
                </c:pt>
                <c:pt idx="50">
                  <c:v>0.000875328248093035</c:v>
                </c:pt>
                <c:pt idx="51">
                  <c:v>0.000583673809722338</c:v>
                </c:pt>
                <c:pt idx="52">
                  <c:v>0.00038921323324993</c:v>
                </c:pt>
                <c:pt idx="53">
                  <c:v>0.000259518778037296</c:v>
                </c:pt>
                <c:pt idx="54">
                  <c:v>0.000175013125984449</c:v>
                </c:pt>
                <c:pt idx="55">
                  <c:v>0.000116672500291681</c:v>
                </c:pt>
                <c:pt idx="56">
                  <c:v>7.7780370456793E-5</c:v>
                </c:pt>
                <c:pt idx="57">
                  <c:v>5.18530041408328E-5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'Exp1b Rec'!$BV$164</c:f>
              <c:strCache>
                <c:ptCount val="1"/>
                <c:pt idx="0">
                  <c:v>Yellow</c:v>
                </c:pt>
              </c:strCache>
            </c:strRef>
          </c:tx>
          <c:spPr>
            <a:ln w="12700">
              <a:solidFill>
                <a:srgbClr val="90713A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66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'Exp1b Rec'!$BO$165:$BO$265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'Exp1b Rec'!$BV$165:$BV$265</c:f>
              <c:numCache>
                <c:formatCode>0.000</c:formatCode>
                <c:ptCount val="101"/>
                <c:pt idx="0">
                  <c:v>0.81</c:v>
                </c:pt>
                <c:pt idx="1">
                  <c:v>0.806543385490754</c:v>
                </c:pt>
                <c:pt idx="2">
                  <c:v>0.800026986911348</c:v>
                </c:pt>
                <c:pt idx="3">
                  <c:v>0.793652824876831</c:v>
                </c:pt>
                <c:pt idx="4">
                  <c:v>0.786321155480034</c:v>
                </c:pt>
                <c:pt idx="5">
                  <c:v>0.778672495111009</c:v>
                </c:pt>
                <c:pt idx="6">
                  <c:v>0.770240104535308</c:v>
                </c:pt>
                <c:pt idx="7">
                  <c:v>0.75961315877466</c:v>
                </c:pt>
                <c:pt idx="8">
                  <c:v>0.747770948227691</c:v>
                </c:pt>
                <c:pt idx="9">
                  <c:v>0.735456046981097</c:v>
                </c:pt>
                <c:pt idx="10">
                  <c:v>0.722956288177447</c:v>
                </c:pt>
                <c:pt idx="11">
                  <c:v>0.708824609359063</c:v>
                </c:pt>
                <c:pt idx="12">
                  <c:v>0.693628298191036</c:v>
                </c:pt>
                <c:pt idx="13">
                  <c:v>0.6774111995955</c:v>
                </c:pt>
                <c:pt idx="14">
                  <c:v>0.659298186133243</c:v>
                </c:pt>
                <c:pt idx="15">
                  <c:v>0.63965996663224</c:v>
                </c:pt>
                <c:pt idx="16">
                  <c:v>0.617931464729736</c:v>
                </c:pt>
                <c:pt idx="17">
                  <c:v>0.594081626998421</c:v>
                </c:pt>
                <c:pt idx="18">
                  <c:v>0.56813319930926</c:v>
                </c:pt>
                <c:pt idx="19">
                  <c:v>0.539477297419917</c:v>
                </c:pt>
                <c:pt idx="20">
                  <c:v>0.508101800889437</c:v>
                </c:pt>
                <c:pt idx="21">
                  <c:v>0.473887267328533</c:v>
                </c:pt>
                <c:pt idx="22">
                  <c:v>0.436678811968643</c:v>
                </c:pt>
                <c:pt idx="23">
                  <c:v>0.396610959063646</c:v>
                </c:pt>
                <c:pt idx="24">
                  <c:v>0.353864941137926</c:v>
                </c:pt>
                <c:pt idx="25">
                  <c:v>0.308969268353714</c:v>
                </c:pt>
                <c:pt idx="26">
                  <c:v>0.262682334571381</c:v>
                </c:pt>
                <c:pt idx="27">
                  <c:v>0.216346484886043</c:v>
                </c:pt>
                <c:pt idx="28">
                  <c:v>0.171713499624069</c:v>
                </c:pt>
                <c:pt idx="29">
                  <c:v>0.130607025719819</c:v>
                </c:pt>
                <c:pt idx="30">
                  <c:v>0.0946485982993299</c:v>
                </c:pt>
                <c:pt idx="31">
                  <c:v>0.0650586594470424</c:v>
                </c:pt>
                <c:pt idx="32">
                  <c:v>0.0426977497974194</c:v>
                </c:pt>
                <c:pt idx="33">
                  <c:v>0.0265179514255544</c:v>
                </c:pt>
                <c:pt idx="34">
                  <c:v>0.0156973936493213</c:v>
                </c:pt>
                <c:pt idx="35">
                  <c:v>0.00892016705349042</c:v>
                </c:pt>
                <c:pt idx="36">
                  <c:v>0.00477590007347538</c:v>
                </c:pt>
                <c:pt idx="37">
                  <c:v>0.00253820911217071</c:v>
                </c:pt>
                <c:pt idx="38">
                  <c:v>0.00134546108393321</c:v>
                </c:pt>
                <c:pt idx="39">
                  <c:v>0.000677926135526277</c:v>
                </c:pt>
                <c:pt idx="40">
                  <c:v>0.000358402548640346</c:v>
                </c:pt>
                <c:pt idx="41">
                  <c:v>0.000176642777833855</c:v>
                </c:pt>
                <c:pt idx="42">
                  <c:v>5.92903788655209E-5</c:v>
                </c:pt>
                <c:pt idx="43">
                  <c:v>3.97138334628761E-5</c:v>
                </c:pt>
                <c:pt idx="44">
                  <c:v>2.65621383280272E-5</c:v>
                </c:pt>
                <c:pt idx="45">
                  <c:v>1.77485237031534E-5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724248"/>
        <c:axId val="-2141405832"/>
      </c:scatterChart>
      <c:valAx>
        <c:axId val="-2092724248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388758986648408"/>
              <c:y val="0.9009905511811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41405832"/>
        <c:crosses val="autoZero"/>
        <c:crossBetween val="midCat"/>
      </c:valAx>
      <c:valAx>
        <c:axId val="-2141405832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0936760622313515"/>
              <c:y val="0.31683181102362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2724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723800829244"/>
          <c:y val="0.410891968503937"/>
          <c:w val="0.156908783141238"/>
          <c:h val="0.198020157480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 sz="1200" b="1" i="0" u="none" strike="noStrike" baseline="0"/>
              <a:t> </a:t>
            </a:r>
            <a:r>
              <a:rPr lang="en-US"/>
              <a:t>Pop.</a:t>
            </a:r>
            <a:r>
              <a:rPr lang="en-US" baseline="0"/>
              <a:t> Average Fitness</a:t>
            </a:r>
            <a:endParaRPr lang="en-US"/>
          </a:p>
        </c:rich>
      </c:tx>
      <c:layout>
        <c:manualLayout>
          <c:xMode val="edge"/>
          <c:yMode val="edge"/>
          <c:x val="0.26383496925898"/>
          <c:y val="0.015697435410935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353683537055"/>
          <c:y val="0.128712949069455"/>
          <c:w val="0.758782418325075"/>
          <c:h val="0.653465741429541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'Exp1b Rec'!$BZ$164</c:f>
              <c:strCache>
                <c:ptCount val="1"/>
                <c:pt idx="0">
                  <c:v>Mean Fitness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'Exp1b Rec'!$BO$165:$BO$264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'Exp1b Rec'!$BZ$165:$BZ$264</c:f>
              <c:numCache>
                <c:formatCode>0.00</c:formatCode>
                <c:ptCount val="100"/>
                <c:pt idx="0">
                  <c:v>0.703</c:v>
                </c:pt>
                <c:pt idx="1">
                  <c:v>0.704267425320057</c:v>
                </c:pt>
                <c:pt idx="2">
                  <c:v>0.704452840372419</c:v>
                </c:pt>
                <c:pt idx="3">
                  <c:v>0.704798771514492</c:v>
                </c:pt>
                <c:pt idx="4">
                  <c:v>0.705097706032286</c:v>
                </c:pt>
                <c:pt idx="5">
                  <c:v>0.705521684113655</c:v>
                </c:pt>
                <c:pt idx="6">
                  <c:v>0.706043447487342</c:v>
                </c:pt>
                <c:pt idx="7">
                  <c:v>0.706867460582834</c:v>
                </c:pt>
                <c:pt idx="8">
                  <c:v>0.707507106241345</c:v>
                </c:pt>
                <c:pt idx="9">
                  <c:v>0.70825839603597</c:v>
                </c:pt>
                <c:pt idx="10">
                  <c:v>0.708967638521856</c:v>
                </c:pt>
                <c:pt idx="11">
                  <c:v>0.710158704255232</c:v>
                </c:pt>
                <c:pt idx="12">
                  <c:v>0.711176402811384</c:v>
                </c:pt>
                <c:pt idx="13">
                  <c:v>0.712514220705347</c:v>
                </c:pt>
                <c:pt idx="14">
                  <c:v>0.714137989489744</c:v>
                </c:pt>
                <c:pt idx="15">
                  <c:v>0.715873520298721</c:v>
                </c:pt>
                <c:pt idx="16">
                  <c:v>0.718047324094292</c:v>
                </c:pt>
                <c:pt idx="17">
                  <c:v>0.720531434429636</c:v>
                </c:pt>
                <c:pt idx="18">
                  <c:v>0.723583082038197</c:v>
                </c:pt>
                <c:pt idx="19">
                  <c:v>0.727185787456571</c:v>
                </c:pt>
                <c:pt idx="20">
                  <c:v>0.73157060455286</c:v>
                </c:pt>
                <c:pt idx="21">
                  <c:v>0.736813347742216</c:v>
                </c:pt>
                <c:pt idx="22">
                  <c:v>0.743171027934194</c:v>
                </c:pt>
                <c:pt idx="23">
                  <c:v>0.750835614045304</c:v>
                </c:pt>
                <c:pt idx="24">
                  <c:v>0.760113033053605</c:v>
                </c:pt>
                <c:pt idx="25">
                  <c:v>0.771294522036309</c:v>
                </c:pt>
                <c:pt idx="26">
                  <c:v>0.784610129794086</c:v>
                </c:pt>
                <c:pt idx="27">
                  <c:v>0.800185912001653</c:v>
                </c:pt>
                <c:pt idx="28">
                  <c:v>0.818009138003685</c:v>
                </c:pt>
                <c:pt idx="29">
                  <c:v>0.837865421207404</c:v>
                </c:pt>
                <c:pt idx="30">
                  <c:v>0.859099786665064</c:v>
                </c:pt>
                <c:pt idx="31">
                  <c:v>0.880900812207728</c:v>
                </c:pt>
                <c:pt idx="32">
                  <c:v>0.902144237362089</c:v>
                </c:pt>
                <c:pt idx="33">
                  <c:v>0.921832101372756</c:v>
                </c:pt>
                <c:pt idx="34">
                  <c:v>0.93916172188407</c:v>
                </c:pt>
                <c:pt idx="35">
                  <c:v>0.953750717861063</c:v>
                </c:pt>
                <c:pt idx="36">
                  <c:v>0.965613519470977</c:v>
                </c:pt>
                <c:pt idx="37">
                  <c:v>0.974833656652827</c:v>
                </c:pt>
                <c:pt idx="38">
                  <c:v>0.981784193002362</c:v>
                </c:pt>
                <c:pt idx="39">
                  <c:v>0.986939605623839</c:v>
                </c:pt>
                <c:pt idx="40">
                  <c:v>0.990681533735351</c:v>
                </c:pt>
                <c:pt idx="41">
                  <c:v>0.993428888664581</c:v>
                </c:pt>
                <c:pt idx="42">
                  <c:v>0.995393137562149</c:v>
                </c:pt>
                <c:pt idx="43">
                  <c:v>0.996747437039391</c:v>
                </c:pt>
                <c:pt idx="44">
                  <c:v>0.99769706260696</c:v>
                </c:pt>
                <c:pt idx="45">
                  <c:v>0.998365360966939</c:v>
                </c:pt>
                <c:pt idx="46">
                  <c:v>0.998843091100315</c:v>
                </c:pt>
                <c:pt idx="47">
                  <c:v>0.999192726178737</c:v>
                </c:pt>
                <c:pt idx="48">
                  <c:v>0.999437926573582</c:v>
                </c:pt>
                <c:pt idx="49">
                  <c:v>0.999609447647387</c:v>
                </c:pt>
                <c:pt idx="50">
                  <c:v>0.999737401525572</c:v>
                </c:pt>
                <c:pt idx="51">
                  <c:v>0.999824897857083</c:v>
                </c:pt>
                <c:pt idx="52">
                  <c:v>0.999883236030025</c:v>
                </c:pt>
                <c:pt idx="53">
                  <c:v>0.999922144366589</c:v>
                </c:pt>
                <c:pt idx="54">
                  <c:v>0.999947496062205</c:v>
                </c:pt>
                <c:pt idx="55">
                  <c:v>0.999964998249913</c:v>
                </c:pt>
                <c:pt idx="56">
                  <c:v>0.999976665888863</c:v>
                </c:pt>
                <c:pt idx="57">
                  <c:v>0.999984444098758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362328"/>
        <c:axId val="-2132102504"/>
      </c:scatterChart>
      <c:valAx>
        <c:axId val="-2093362328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Time (Generations)</a:t>
                </a:r>
              </a:p>
            </c:rich>
          </c:tx>
          <c:layout>
            <c:manualLayout>
              <c:xMode val="edge"/>
              <c:yMode val="edge"/>
              <c:x val="0.430913385826772"/>
              <c:y val="0.9009904183663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32102504"/>
        <c:crosses val="autoZero"/>
        <c:crossBetween val="midCat"/>
      </c:valAx>
      <c:valAx>
        <c:axId val="-2132102504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Mean Fitness</a:t>
                </a:r>
              </a:p>
            </c:rich>
          </c:tx>
          <c:layout>
            <c:manualLayout>
              <c:xMode val="edge"/>
              <c:yMode val="edge"/>
              <c:x val="0.0234192643727753"/>
              <c:y val="0.311880909464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093362328"/>
        <c:crosses val="autoZero"/>
        <c:crossBetween val="midCat"/>
        <c:min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Allele Frequencies</a:t>
            </a:r>
          </a:p>
        </c:rich>
      </c:tx>
      <c:layout>
        <c:manualLayout>
          <c:xMode val="edge"/>
          <c:yMode val="edge"/>
          <c:x val="0.170202366008597"/>
          <c:y val="0.02463259780274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147578475939"/>
          <c:y val="0.133663447110588"/>
          <c:w val="0.686182865954466"/>
          <c:h val="0.668317235552939"/>
        </c:manualLayout>
      </c:layout>
      <c:scatterChart>
        <c:scatterStyle val="lineMarker"/>
        <c:varyColors val="0"/>
        <c:ser>
          <c:idx val="1"/>
          <c:order val="0"/>
          <c:tx>
            <c:strRef>
              <c:f>'Exp1c Inc Dom'!$C$7</c:f>
              <c:strCache>
                <c:ptCount val="1"/>
                <c:pt idx="0">
                  <c:v>Red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DD080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'Exp1c Inc Dom'!$BO$165:$BO$265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'Exp1c Inc Dom'!$BP$165:$BP$265</c:f>
              <c:numCache>
                <c:formatCode>0.000</c:formatCode>
                <c:ptCount val="101"/>
                <c:pt idx="0">
                  <c:v>0.1</c:v>
                </c:pt>
                <c:pt idx="1">
                  <c:v>0.116918844566713</c:v>
                </c:pt>
                <c:pt idx="2">
                  <c:v>0.135631342190606</c:v>
                </c:pt>
                <c:pt idx="3">
                  <c:v>0.156856985844498</c:v>
                </c:pt>
                <c:pt idx="4">
                  <c:v>0.181936405130428</c:v>
                </c:pt>
                <c:pt idx="5">
                  <c:v>0.209920203119333</c:v>
                </c:pt>
                <c:pt idx="6">
                  <c:v>0.240656117175184</c:v>
                </c:pt>
                <c:pt idx="7">
                  <c:v>0.274394653860618</c:v>
                </c:pt>
                <c:pt idx="8">
                  <c:v>0.310979916243074</c:v>
                </c:pt>
                <c:pt idx="9">
                  <c:v>0.350342774746819</c:v>
                </c:pt>
                <c:pt idx="10">
                  <c:v>0.391804457225018</c:v>
                </c:pt>
                <c:pt idx="11">
                  <c:v>0.434973752709608</c:v>
                </c:pt>
                <c:pt idx="12">
                  <c:v>0.479241794457421</c:v>
                </c:pt>
                <c:pt idx="13">
                  <c:v>0.523849485499941</c:v>
                </c:pt>
                <c:pt idx="14">
                  <c:v>0.568153668304364</c:v>
                </c:pt>
                <c:pt idx="15">
                  <c:v>0.611480813057997</c:v>
                </c:pt>
                <c:pt idx="16">
                  <c:v>0.653085409151048</c:v>
                </c:pt>
                <c:pt idx="17">
                  <c:v>0.692723421431454</c:v>
                </c:pt>
                <c:pt idx="18">
                  <c:v>0.729792972158325</c:v>
                </c:pt>
                <c:pt idx="19">
                  <c:v>0.763911570476336</c:v>
                </c:pt>
                <c:pt idx="20">
                  <c:v>0.794934751141454</c:v>
                </c:pt>
                <c:pt idx="21">
                  <c:v>0.822869458717646</c:v>
                </c:pt>
                <c:pt idx="22">
                  <c:v>0.847650306097172</c:v>
                </c:pt>
                <c:pt idx="23">
                  <c:v>0.869535536082218</c:v>
                </c:pt>
                <c:pt idx="24">
                  <c:v>0.88882308056452</c:v>
                </c:pt>
                <c:pt idx="25">
                  <c:v>0.905551333301417</c:v>
                </c:pt>
                <c:pt idx="26">
                  <c:v>0.919954289008771</c:v>
                </c:pt>
                <c:pt idx="27">
                  <c:v>0.932394896662116</c:v>
                </c:pt>
                <c:pt idx="28">
                  <c:v>0.943155736986877</c:v>
                </c:pt>
                <c:pt idx="29">
                  <c:v>0.952216059610862</c:v>
                </c:pt>
                <c:pt idx="30">
                  <c:v>0.959849334182912</c:v>
                </c:pt>
                <c:pt idx="31">
                  <c:v>0.966332969691134</c:v>
                </c:pt>
                <c:pt idx="32">
                  <c:v>0.971996222883592</c:v>
                </c:pt>
                <c:pt idx="33">
                  <c:v>0.976555296761034</c:v>
                </c:pt>
                <c:pt idx="34">
                  <c:v>0.980386924107747</c:v>
                </c:pt>
                <c:pt idx="35">
                  <c:v>0.98358317771354</c:v>
                </c:pt>
                <c:pt idx="36">
                  <c:v>0.98629496896327</c:v>
                </c:pt>
                <c:pt idx="37">
                  <c:v>0.988610821603024</c:v>
                </c:pt>
                <c:pt idx="38">
                  <c:v>0.990360217553254</c:v>
                </c:pt>
                <c:pt idx="39">
                  <c:v>0.991915003595829</c:v>
                </c:pt>
                <c:pt idx="40">
                  <c:v>0.993249215621956</c:v>
                </c:pt>
                <c:pt idx="41">
                  <c:v>0.994359961920123</c:v>
                </c:pt>
                <c:pt idx="42">
                  <c:v>0.995405947210157</c:v>
                </c:pt>
                <c:pt idx="43">
                  <c:v>0.996234309623431</c:v>
                </c:pt>
                <c:pt idx="44">
                  <c:v>0.996881109766316</c:v>
                </c:pt>
                <c:pt idx="45">
                  <c:v>0.997421495408398</c:v>
                </c:pt>
                <c:pt idx="46">
                  <c:v>0.997810584261229</c:v>
                </c:pt>
                <c:pt idx="47">
                  <c:v>0.998191329511937</c:v>
                </c:pt>
                <c:pt idx="48">
                  <c:v>0.998514998514998</c:v>
                </c:pt>
                <c:pt idx="49">
                  <c:v>0.998761885895404</c:v>
                </c:pt>
                <c:pt idx="50">
                  <c:v>0.998957899124635</c:v>
                </c:pt>
                <c:pt idx="51">
                  <c:v>0.999165832499166</c:v>
                </c:pt>
                <c:pt idx="52">
                  <c:v>0.99930474442405</c:v>
                </c:pt>
                <c:pt idx="53">
                  <c:v>0.999412746491933</c:v>
                </c:pt>
                <c:pt idx="54">
                  <c:v>0.999479058137112</c:v>
                </c:pt>
                <c:pt idx="55">
                  <c:v>0.999583124895781</c:v>
                </c:pt>
                <c:pt idx="56">
                  <c:v>0.999675667661286</c:v>
                </c:pt>
                <c:pt idx="57">
                  <c:v>0.999721985394966</c:v>
                </c:pt>
                <c:pt idx="58">
                  <c:v>0.999791649304109</c:v>
                </c:pt>
                <c:pt idx="59">
                  <c:v>0.999861057077752</c:v>
                </c:pt>
                <c:pt idx="60">
                  <c:v>0.999907362804313</c:v>
                </c:pt>
                <c:pt idx="61">
                  <c:v>0.999938233477455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'Exp1c Inc Dom'!$G$7</c:f>
              <c:strCache>
                <c:ptCount val="1"/>
                <c:pt idx="0">
                  <c:v>Yellow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66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'Exp1c Inc Dom'!$BO$165:$BO$265</c:f>
              <c:numCache>
                <c:formatCode>General</c:formatCode>
                <c:ptCount val="1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</c:numCache>
            </c:numRef>
          </c:xVal>
          <c:yVal>
            <c:numRef>
              <c:f>'Exp1c Inc Dom'!$BQ$165:$BQ$265</c:f>
              <c:numCache>
                <c:formatCode>0.000</c:formatCode>
                <c:ptCount val="101"/>
                <c:pt idx="0">
                  <c:v>0.9</c:v>
                </c:pt>
                <c:pt idx="1">
                  <c:v>0.883081155433287</c:v>
                </c:pt>
                <c:pt idx="2">
                  <c:v>0.864368657809394</c:v>
                </c:pt>
                <c:pt idx="3">
                  <c:v>0.843143014155502</c:v>
                </c:pt>
                <c:pt idx="4">
                  <c:v>0.818063594869572</c:v>
                </c:pt>
                <c:pt idx="5">
                  <c:v>0.790079796880667</c:v>
                </c:pt>
                <c:pt idx="6">
                  <c:v>0.759343882824816</c:v>
                </c:pt>
                <c:pt idx="7">
                  <c:v>0.725605346139381</c:v>
                </c:pt>
                <c:pt idx="8">
                  <c:v>0.689020083756926</c:v>
                </c:pt>
                <c:pt idx="9">
                  <c:v>0.649657225253181</c:v>
                </c:pt>
                <c:pt idx="10">
                  <c:v>0.608195542774982</c:v>
                </c:pt>
                <c:pt idx="11">
                  <c:v>0.565026247290392</c:v>
                </c:pt>
                <c:pt idx="12">
                  <c:v>0.520758205542578</c:v>
                </c:pt>
                <c:pt idx="13">
                  <c:v>0.476150514500059</c:v>
                </c:pt>
                <c:pt idx="14">
                  <c:v>0.431846331695636</c:v>
                </c:pt>
                <c:pt idx="15">
                  <c:v>0.388519186942003</c:v>
                </c:pt>
                <c:pt idx="16">
                  <c:v>0.346914590848951</c:v>
                </c:pt>
                <c:pt idx="17">
                  <c:v>0.307276578568545</c:v>
                </c:pt>
                <c:pt idx="18">
                  <c:v>0.270207027841675</c:v>
                </c:pt>
                <c:pt idx="19">
                  <c:v>0.236088429523664</c:v>
                </c:pt>
                <c:pt idx="20">
                  <c:v>0.205065248858546</c:v>
                </c:pt>
                <c:pt idx="21">
                  <c:v>0.177130541282354</c:v>
                </c:pt>
                <c:pt idx="22">
                  <c:v>0.152349693902827</c:v>
                </c:pt>
                <c:pt idx="23">
                  <c:v>0.130464463917782</c:v>
                </c:pt>
                <c:pt idx="24">
                  <c:v>0.11117691943548</c:v>
                </c:pt>
                <c:pt idx="25">
                  <c:v>0.0944486666985829</c:v>
                </c:pt>
                <c:pt idx="26">
                  <c:v>0.0800457109912284</c:v>
                </c:pt>
                <c:pt idx="27">
                  <c:v>0.0676051033378843</c:v>
                </c:pt>
                <c:pt idx="28">
                  <c:v>0.0568442630131226</c:v>
                </c:pt>
                <c:pt idx="29">
                  <c:v>0.0477839403891375</c:v>
                </c:pt>
                <c:pt idx="30">
                  <c:v>0.0401506658170878</c:v>
                </c:pt>
                <c:pt idx="31">
                  <c:v>0.0336670303088658</c:v>
                </c:pt>
                <c:pt idx="32">
                  <c:v>0.0280037771164077</c:v>
                </c:pt>
                <c:pt idx="33">
                  <c:v>0.0234447032389663</c:v>
                </c:pt>
                <c:pt idx="34">
                  <c:v>0.0196130758922529</c:v>
                </c:pt>
                <c:pt idx="35">
                  <c:v>0.0164168222864598</c:v>
                </c:pt>
                <c:pt idx="36">
                  <c:v>0.0137050310367297</c:v>
                </c:pt>
                <c:pt idx="37">
                  <c:v>0.0113891783969763</c:v>
                </c:pt>
                <c:pt idx="38">
                  <c:v>0.00963978244674594</c:v>
                </c:pt>
                <c:pt idx="39">
                  <c:v>0.00808499640417116</c:v>
                </c:pt>
                <c:pt idx="40">
                  <c:v>0.00675078437804392</c:v>
                </c:pt>
                <c:pt idx="41">
                  <c:v>0.00564003807987739</c:v>
                </c:pt>
                <c:pt idx="42">
                  <c:v>0.00459405278984297</c:v>
                </c:pt>
                <c:pt idx="43">
                  <c:v>0.00376569037656904</c:v>
                </c:pt>
                <c:pt idx="44">
                  <c:v>0.00311889023368401</c:v>
                </c:pt>
                <c:pt idx="45">
                  <c:v>0.00257850459160215</c:v>
                </c:pt>
                <c:pt idx="46">
                  <c:v>0.00218941573877142</c:v>
                </c:pt>
                <c:pt idx="47">
                  <c:v>0.00180867048806277</c:v>
                </c:pt>
                <c:pt idx="48">
                  <c:v>0.00148500148500148</c:v>
                </c:pt>
                <c:pt idx="49">
                  <c:v>0.00123811410459588</c:v>
                </c:pt>
                <c:pt idx="50">
                  <c:v>0.00104210087536474</c:v>
                </c:pt>
                <c:pt idx="51">
                  <c:v>0.000834167500834167</c:v>
                </c:pt>
                <c:pt idx="52">
                  <c:v>0.000695255575949719</c:v>
                </c:pt>
                <c:pt idx="53">
                  <c:v>0.000587253508067008</c:v>
                </c:pt>
                <c:pt idx="54">
                  <c:v>0.000520941862888102</c:v>
                </c:pt>
                <c:pt idx="55">
                  <c:v>0.000416875104218776</c:v>
                </c:pt>
                <c:pt idx="56">
                  <c:v>0.000324332338714161</c:v>
                </c:pt>
                <c:pt idx="57">
                  <c:v>0.000278014605033918</c:v>
                </c:pt>
                <c:pt idx="58">
                  <c:v>0.000208350695891324</c:v>
                </c:pt>
                <c:pt idx="59">
                  <c:v>0.000138942922247541</c:v>
                </c:pt>
                <c:pt idx="60">
                  <c:v>9.26371956868122E-5</c:v>
                </c:pt>
                <c:pt idx="61">
                  <c:v>6.17665225447807E-5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251672"/>
        <c:axId val="-2115242456"/>
      </c:scatterChart>
      <c:valAx>
        <c:axId val="-2115251672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Generations</a:t>
                </a:r>
              </a:p>
            </c:rich>
          </c:tx>
          <c:layout>
            <c:manualLayout>
              <c:xMode val="edge"/>
              <c:yMode val="edge"/>
              <c:x val="0.384075088440032"/>
              <c:y val="0.900990632099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15242456"/>
        <c:crosses val="autoZero"/>
        <c:crossBetween val="midCat"/>
        <c:minorUnit val="5.0"/>
      </c:valAx>
      <c:valAx>
        <c:axId val="-2115242456"/>
        <c:scaling>
          <c:orientation val="minMax"/>
          <c:max val="1.0"/>
          <c:min val="0.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17096504241318"/>
              <c:y val="0.3118807382278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21152516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9616189280688"/>
          <c:y val="0.478670442874483"/>
          <c:w val="0.170383810719312"/>
          <c:h val="0.1464510908468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43</xdr:row>
      <xdr:rowOff>22405</xdr:rowOff>
    </xdr:from>
    <xdr:to>
      <xdr:col>18</xdr:col>
      <xdr:colOff>249766</xdr:colOff>
      <xdr:row>77</xdr:row>
      <xdr:rowOff>160866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7200900" y="4120272"/>
          <a:ext cx="10185399" cy="6471527"/>
          <a:chOff x="6430433" y="10649039"/>
          <a:chExt cx="10185399" cy="5298527"/>
        </a:xfrm>
      </xdr:grpSpPr>
      <xdr:graphicFrame macro="">
        <xdr:nvGraphicFramePr>
          <xdr:cNvPr id="3" name="Chart -1012"/>
          <xdr:cNvGraphicFramePr>
            <a:graphicFrameLocks/>
          </xdr:cNvGraphicFramePr>
        </xdr:nvGraphicFramePr>
        <xdr:xfrm>
          <a:off x="6430433" y="10672287"/>
          <a:ext cx="5257800" cy="26246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81"/>
          <xdr:cNvGraphicFramePr>
            <a:graphicFrameLocks/>
          </xdr:cNvGraphicFramePr>
        </xdr:nvGraphicFramePr>
        <xdr:xfrm>
          <a:off x="11857566" y="10649039"/>
          <a:ext cx="4758266" cy="2595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560"/>
          <xdr:cNvGraphicFramePr>
            <a:graphicFrameLocks/>
          </xdr:cNvGraphicFramePr>
        </xdr:nvGraphicFramePr>
        <xdr:xfrm>
          <a:off x="6430433" y="13296954"/>
          <a:ext cx="5257800" cy="26077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181"/>
          <xdr:cNvGraphicFramePr>
            <a:graphicFrameLocks/>
          </xdr:cNvGraphicFramePr>
        </xdr:nvGraphicFramePr>
        <xdr:xfrm>
          <a:off x="11806766" y="13352533"/>
          <a:ext cx="4758266" cy="2595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23</xdr:col>
      <xdr:colOff>237067</xdr:colOff>
      <xdr:row>22</xdr:row>
      <xdr:rowOff>67732</xdr:rowOff>
    </xdr:from>
    <xdr:to>
      <xdr:col>23</xdr:col>
      <xdr:colOff>237067</xdr:colOff>
      <xdr:row>88</xdr:row>
      <xdr:rowOff>16933</xdr:rowOff>
    </xdr:to>
    <xdr:cxnSp macro="">
      <xdr:nvCxnSpPr>
        <xdr:cNvPr id="6" name="Straight Connector 5"/>
        <xdr:cNvCxnSpPr/>
      </xdr:nvCxnSpPr>
      <xdr:spPr>
        <a:xfrm>
          <a:off x="19693467" y="2823632"/>
          <a:ext cx="0" cy="94107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16935</xdr:colOff>
      <xdr:row>22</xdr:row>
      <xdr:rowOff>55032</xdr:rowOff>
    </xdr:from>
    <xdr:to>
      <xdr:col>23</xdr:col>
      <xdr:colOff>16935</xdr:colOff>
      <xdr:row>88</xdr:row>
      <xdr:rowOff>16933</xdr:rowOff>
    </xdr:to>
    <xdr:cxnSp macro="">
      <xdr:nvCxnSpPr>
        <xdr:cNvPr id="7" name="Straight Connector 6"/>
        <xdr:cNvCxnSpPr/>
      </xdr:nvCxnSpPr>
      <xdr:spPr>
        <a:xfrm>
          <a:off x="19473335" y="2810932"/>
          <a:ext cx="0" cy="94234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43</xdr:row>
      <xdr:rowOff>22405</xdr:rowOff>
    </xdr:from>
    <xdr:to>
      <xdr:col>18</xdr:col>
      <xdr:colOff>249766</xdr:colOff>
      <xdr:row>77</xdr:row>
      <xdr:rowOff>160866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7200900" y="4120272"/>
          <a:ext cx="10185399" cy="6471527"/>
          <a:chOff x="6430433" y="10649039"/>
          <a:chExt cx="10185399" cy="5298527"/>
        </a:xfrm>
      </xdr:grpSpPr>
      <xdr:graphicFrame macro="">
        <xdr:nvGraphicFramePr>
          <xdr:cNvPr id="3" name="Chart -1012"/>
          <xdr:cNvGraphicFramePr>
            <a:graphicFrameLocks/>
          </xdr:cNvGraphicFramePr>
        </xdr:nvGraphicFramePr>
        <xdr:xfrm>
          <a:off x="6430433" y="10672287"/>
          <a:ext cx="5257800" cy="26246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81"/>
          <xdr:cNvGraphicFramePr>
            <a:graphicFrameLocks/>
          </xdr:cNvGraphicFramePr>
        </xdr:nvGraphicFramePr>
        <xdr:xfrm>
          <a:off x="11857566" y="10649039"/>
          <a:ext cx="4758266" cy="2595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560"/>
          <xdr:cNvGraphicFramePr>
            <a:graphicFrameLocks/>
          </xdr:cNvGraphicFramePr>
        </xdr:nvGraphicFramePr>
        <xdr:xfrm>
          <a:off x="6430433" y="13296954"/>
          <a:ext cx="5257800" cy="26077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181"/>
          <xdr:cNvGraphicFramePr>
            <a:graphicFrameLocks/>
          </xdr:cNvGraphicFramePr>
        </xdr:nvGraphicFramePr>
        <xdr:xfrm>
          <a:off x="11806766" y="13352533"/>
          <a:ext cx="4758266" cy="2595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23</xdr:col>
      <xdr:colOff>237067</xdr:colOff>
      <xdr:row>22</xdr:row>
      <xdr:rowOff>67732</xdr:rowOff>
    </xdr:from>
    <xdr:to>
      <xdr:col>23</xdr:col>
      <xdr:colOff>237067</xdr:colOff>
      <xdr:row>88</xdr:row>
      <xdr:rowOff>16933</xdr:rowOff>
    </xdr:to>
    <xdr:cxnSp macro="">
      <xdr:nvCxnSpPr>
        <xdr:cNvPr id="7" name="Straight Connector 6"/>
        <xdr:cNvCxnSpPr/>
      </xdr:nvCxnSpPr>
      <xdr:spPr>
        <a:xfrm>
          <a:off x="19693467" y="2823632"/>
          <a:ext cx="0" cy="92329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16935</xdr:colOff>
      <xdr:row>22</xdr:row>
      <xdr:rowOff>55032</xdr:rowOff>
    </xdr:from>
    <xdr:to>
      <xdr:col>23</xdr:col>
      <xdr:colOff>16935</xdr:colOff>
      <xdr:row>88</xdr:row>
      <xdr:rowOff>16933</xdr:rowOff>
    </xdr:to>
    <xdr:cxnSp macro="">
      <xdr:nvCxnSpPr>
        <xdr:cNvPr id="8" name="Straight Connector 7"/>
        <xdr:cNvCxnSpPr/>
      </xdr:nvCxnSpPr>
      <xdr:spPr>
        <a:xfrm>
          <a:off x="19473335" y="2810932"/>
          <a:ext cx="0" cy="92456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43</xdr:row>
      <xdr:rowOff>22405</xdr:rowOff>
    </xdr:from>
    <xdr:to>
      <xdr:col>18</xdr:col>
      <xdr:colOff>249766</xdr:colOff>
      <xdr:row>77</xdr:row>
      <xdr:rowOff>160866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7200900" y="4120272"/>
          <a:ext cx="10185399" cy="6471527"/>
          <a:chOff x="6430433" y="10649039"/>
          <a:chExt cx="10185399" cy="5298527"/>
        </a:xfrm>
      </xdr:grpSpPr>
      <xdr:graphicFrame macro="">
        <xdr:nvGraphicFramePr>
          <xdr:cNvPr id="3" name="Chart -1012"/>
          <xdr:cNvGraphicFramePr>
            <a:graphicFrameLocks/>
          </xdr:cNvGraphicFramePr>
        </xdr:nvGraphicFramePr>
        <xdr:xfrm>
          <a:off x="6430433" y="10672287"/>
          <a:ext cx="5257800" cy="26246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81"/>
          <xdr:cNvGraphicFramePr>
            <a:graphicFrameLocks/>
          </xdr:cNvGraphicFramePr>
        </xdr:nvGraphicFramePr>
        <xdr:xfrm>
          <a:off x="11857566" y="10649039"/>
          <a:ext cx="4758266" cy="2595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560"/>
          <xdr:cNvGraphicFramePr>
            <a:graphicFrameLocks/>
          </xdr:cNvGraphicFramePr>
        </xdr:nvGraphicFramePr>
        <xdr:xfrm>
          <a:off x="6430433" y="13296954"/>
          <a:ext cx="5257800" cy="26077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181"/>
          <xdr:cNvGraphicFramePr>
            <a:graphicFrameLocks/>
          </xdr:cNvGraphicFramePr>
        </xdr:nvGraphicFramePr>
        <xdr:xfrm>
          <a:off x="11806766" y="13352533"/>
          <a:ext cx="4758266" cy="2595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23</xdr:col>
      <xdr:colOff>237067</xdr:colOff>
      <xdr:row>22</xdr:row>
      <xdr:rowOff>67732</xdr:rowOff>
    </xdr:from>
    <xdr:to>
      <xdr:col>23</xdr:col>
      <xdr:colOff>237067</xdr:colOff>
      <xdr:row>88</xdr:row>
      <xdr:rowOff>16933</xdr:rowOff>
    </xdr:to>
    <xdr:cxnSp macro="">
      <xdr:nvCxnSpPr>
        <xdr:cNvPr id="7" name="Straight Connector 6"/>
        <xdr:cNvCxnSpPr/>
      </xdr:nvCxnSpPr>
      <xdr:spPr>
        <a:xfrm>
          <a:off x="19693467" y="2823632"/>
          <a:ext cx="0" cy="92329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16935</xdr:colOff>
      <xdr:row>22</xdr:row>
      <xdr:rowOff>55032</xdr:rowOff>
    </xdr:from>
    <xdr:to>
      <xdr:col>23</xdr:col>
      <xdr:colOff>16935</xdr:colOff>
      <xdr:row>88</xdr:row>
      <xdr:rowOff>16933</xdr:rowOff>
    </xdr:to>
    <xdr:cxnSp macro="">
      <xdr:nvCxnSpPr>
        <xdr:cNvPr id="8" name="Straight Connector 7"/>
        <xdr:cNvCxnSpPr/>
      </xdr:nvCxnSpPr>
      <xdr:spPr>
        <a:xfrm>
          <a:off x="19473335" y="2810932"/>
          <a:ext cx="0" cy="92456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43</xdr:row>
      <xdr:rowOff>22405</xdr:rowOff>
    </xdr:from>
    <xdr:to>
      <xdr:col>18</xdr:col>
      <xdr:colOff>249766</xdr:colOff>
      <xdr:row>77</xdr:row>
      <xdr:rowOff>160866</xdr:rowOff>
    </xdr:to>
    <xdr:grpSp>
      <xdr:nvGrpSpPr>
        <xdr:cNvPr id="2" name="Group 5"/>
        <xdr:cNvGrpSpPr>
          <a:grpSpLocks/>
        </xdr:cNvGrpSpPr>
      </xdr:nvGrpSpPr>
      <xdr:grpSpPr bwMode="auto">
        <a:xfrm>
          <a:off x="7200900" y="4120272"/>
          <a:ext cx="10185399" cy="6471527"/>
          <a:chOff x="6430433" y="10649039"/>
          <a:chExt cx="10185399" cy="5298527"/>
        </a:xfrm>
      </xdr:grpSpPr>
      <xdr:graphicFrame macro="">
        <xdr:nvGraphicFramePr>
          <xdr:cNvPr id="3" name="Chart -1012"/>
          <xdr:cNvGraphicFramePr>
            <a:graphicFrameLocks/>
          </xdr:cNvGraphicFramePr>
        </xdr:nvGraphicFramePr>
        <xdr:xfrm>
          <a:off x="6430433" y="10672287"/>
          <a:ext cx="5257800" cy="26246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81"/>
          <xdr:cNvGraphicFramePr>
            <a:graphicFrameLocks/>
          </xdr:cNvGraphicFramePr>
        </xdr:nvGraphicFramePr>
        <xdr:xfrm>
          <a:off x="11857566" y="10649039"/>
          <a:ext cx="4758266" cy="2595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560"/>
          <xdr:cNvGraphicFramePr>
            <a:graphicFrameLocks/>
          </xdr:cNvGraphicFramePr>
        </xdr:nvGraphicFramePr>
        <xdr:xfrm>
          <a:off x="6430433" y="13296954"/>
          <a:ext cx="5257800" cy="26077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181"/>
          <xdr:cNvGraphicFramePr>
            <a:graphicFrameLocks/>
          </xdr:cNvGraphicFramePr>
        </xdr:nvGraphicFramePr>
        <xdr:xfrm>
          <a:off x="11806766" y="13352533"/>
          <a:ext cx="4758266" cy="25950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23</xdr:col>
      <xdr:colOff>237067</xdr:colOff>
      <xdr:row>22</xdr:row>
      <xdr:rowOff>67732</xdr:rowOff>
    </xdr:from>
    <xdr:to>
      <xdr:col>23</xdr:col>
      <xdr:colOff>237067</xdr:colOff>
      <xdr:row>88</xdr:row>
      <xdr:rowOff>16933</xdr:rowOff>
    </xdr:to>
    <xdr:cxnSp macro="">
      <xdr:nvCxnSpPr>
        <xdr:cNvPr id="7" name="Straight Connector 6"/>
        <xdr:cNvCxnSpPr/>
      </xdr:nvCxnSpPr>
      <xdr:spPr>
        <a:xfrm>
          <a:off x="19693467" y="2823632"/>
          <a:ext cx="0" cy="92329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16935</xdr:colOff>
      <xdr:row>22</xdr:row>
      <xdr:rowOff>55032</xdr:rowOff>
    </xdr:from>
    <xdr:to>
      <xdr:col>23</xdr:col>
      <xdr:colOff>16935</xdr:colOff>
      <xdr:row>88</xdr:row>
      <xdr:rowOff>16933</xdr:rowOff>
    </xdr:to>
    <xdr:cxnSp macro="">
      <xdr:nvCxnSpPr>
        <xdr:cNvPr id="8" name="Straight Connector 7"/>
        <xdr:cNvCxnSpPr/>
      </xdr:nvCxnSpPr>
      <xdr:spPr>
        <a:xfrm>
          <a:off x="19473335" y="2810932"/>
          <a:ext cx="0" cy="92456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567266</xdr:colOff>
      <xdr:row>4</xdr:row>
      <xdr:rowOff>76200</xdr:rowOff>
    </xdr:from>
    <xdr:to>
      <xdr:col>16</xdr:col>
      <xdr:colOff>795867</xdr:colOff>
      <xdr:row>20</xdr:row>
      <xdr:rowOff>8467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567266</xdr:colOff>
      <xdr:row>20</xdr:row>
      <xdr:rowOff>38100</xdr:rowOff>
    </xdr:from>
    <xdr:to>
      <xdr:col>16</xdr:col>
      <xdr:colOff>795867</xdr:colOff>
      <xdr:row>35</xdr:row>
      <xdr:rowOff>148167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298450</xdr:colOff>
      <xdr:row>30</xdr:row>
      <xdr:rowOff>50800</xdr:rowOff>
    </xdr:from>
    <xdr:to>
      <xdr:col>22</xdr:col>
      <xdr:colOff>742950</xdr:colOff>
      <xdr:row>46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412750</xdr:colOff>
      <xdr:row>29</xdr:row>
      <xdr:rowOff>139700</xdr:rowOff>
    </xdr:from>
    <xdr:to>
      <xdr:col>15</xdr:col>
      <xdr:colOff>552450</xdr:colOff>
      <xdr:row>45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price/Documents/%20COURSES/B111%20HumEcol%202012_2f/LAB/LabsU3%2006-0?%20Evolution/Lab08%20-%20Sel%202%20Dom%20vs%20Rec/Lab08%20EVOLVE%20D8aTmpl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't 1a Dom"/>
      <sheetName val="Exp't 1b Rec"/>
      <sheetName val="Pt 1 D8a"/>
      <sheetName val="————"/>
      <sheetName val="Exp't 2a Dom"/>
      <sheetName val="Pt 2a Dom D8a"/>
      <sheetName val="Exp't 2b Rec"/>
      <sheetName val="Pt 2a Rec D8a"/>
    </sheetNames>
    <sheetDataSet>
      <sheetData sheetId="0" refreshError="1">
        <row r="10">
          <cell r="E10">
            <v>0.02</v>
          </cell>
          <cell r="F10">
            <v>0.98</v>
          </cell>
          <cell r="G10">
            <v>0</v>
          </cell>
        </row>
        <row r="11">
          <cell r="C11">
            <v>5999</v>
          </cell>
          <cell r="D11">
            <v>6000</v>
          </cell>
        </row>
        <row r="14">
          <cell r="B14">
            <v>2</v>
          </cell>
          <cell r="C14">
            <v>235</v>
          </cell>
          <cell r="D14">
            <v>5762</v>
          </cell>
          <cell r="F14">
            <v>3.3338889814969161E-4</v>
          </cell>
          <cell r="G14">
            <v>3.9173195532588766E-2</v>
          </cell>
          <cell r="H14">
            <v>0.96049341556926149</v>
          </cell>
        </row>
        <row r="16">
          <cell r="B16">
            <v>0</v>
          </cell>
          <cell r="C16">
            <v>0</v>
          </cell>
          <cell r="F16">
            <v>0</v>
          </cell>
          <cell r="G16">
            <v>0</v>
          </cell>
        </row>
        <row r="18">
          <cell r="C18">
            <v>0</v>
          </cell>
          <cell r="G18">
            <v>0</v>
          </cell>
        </row>
        <row r="23">
          <cell r="B23">
            <v>9000</v>
          </cell>
          <cell r="C23">
            <v>1000</v>
          </cell>
        </row>
        <row r="29">
          <cell r="C29">
            <v>0.8</v>
          </cell>
          <cell r="D29">
            <v>0.8</v>
          </cell>
          <cell r="E29">
            <v>0.4</v>
          </cell>
        </row>
        <row r="31">
          <cell r="C31">
            <v>0</v>
          </cell>
          <cell r="D31">
            <v>0</v>
          </cell>
        </row>
        <row r="33">
          <cell r="D33">
            <v>0</v>
          </cell>
        </row>
        <row r="37">
          <cell r="C37">
            <v>3</v>
          </cell>
          <cell r="D37">
            <v>3</v>
          </cell>
          <cell r="E37">
            <v>3</v>
          </cell>
        </row>
        <row r="39">
          <cell r="C39">
            <v>0</v>
          </cell>
          <cell r="D39">
            <v>0</v>
          </cell>
        </row>
        <row r="41">
          <cell r="D41">
            <v>0</v>
          </cell>
        </row>
        <row r="59">
          <cell r="B59">
            <v>1</v>
          </cell>
        </row>
        <row r="60">
          <cell r="B60">
            <v>5</v>
          </cell>
        </row>
        <row r="61">
          <cell r="B61">
            <v>10</v>
          </cell>
        </row>
        <row r="62">
          <cell r="B62">
            <v>15</v>
          </cell>
        </row>
        <row r="63">
          <cell r="B63">
            <v>20</v>
          </cell>
        </row>
        <row r="64">
          <cell r="B64">
            <v>25</v>
          </cell>
        </row>
        <row r="65">
          <cell r="B65">
            <v>30</v>
          </cell>
        </row>
        <row r="66">
          <cell r="B66">
            <v>35</v>
          </cell>
        </row>
        <row r="67">
          <cell r="B67">
            <v>40</v>
          </cell>
        </row>
        <row r="68">
          <cell r="B68">
            <v>45</v>
          </cell>
        </row>
        <row r="69">
          <cell r="B69">
            <v>50</v>
          </cell>
        </row>
        <row r="70">
          <cell r="B70">
            <v>55</v>
          </cell>
        </row>
        <row r="71">
          <cell r="B71">
            <v>60</v>
          </cell>
        </row>
        <row r="72">
          <cell r="B72">
            <v>65</v>
          </cell>
        </row>
        <row r="73">
          <cell r="B73">
            <v>70</v>
          </cell>
        </row>
        <row r="74">
          <cell r="B74">
            <v>75</v>
          </cell>
        </row>
        <row r="75">
          <cell r="B75">
            <v>80</v>
          </cell>
        </row>
        <row r="76">
          <cell r="B76">
            <v>85</v>
          </cell>
        </row>
        <row r="77">
          <cell r="B77">
            <v>90</v>
          </cell>
        </row>
        <row r="78">
          <cell r="B78">
            <v>95</v>
          </cell>
        </row>
        <row r="79">
          <cell r="B79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K266"/>
  <sheetViews>
    <sheetView topLeftCell="A33" zoomScale="75" zoomScaleNormal="75" zoomScalePageLayoutView="75" workbookViewId="0">
      <pane ySplit="10960" topLeftCell="A161"/>
      <selection activeCell="G62" sqref="G62"/>
      <selection pane="bottomLeft" activeCell="A91" sqref="A91"/>
    </sheetView>
  </sheetViews>
  <sheetFormatPr baseColWidth="10" defaultRowHeight="12" outlineLevelRow="1" x14ac:dyDescent="0"/>
  <cols>
    <col min="1" max="1" width="7.5" style="29" customWidth="1"/>
    <col min="2" max="8" width="11.33203125" style="22" customWidth="1"/>
    <col min="9" max="9" width="4.5" style="23" customWidth="1"/>
    <col min="10" max="10" width="72.83203125" style="91" customWidth="1"/>
    <col min="11" max="11" width="17.1640625" style="91" customWidth="1"/>
    <col min="12" max="32" width="6.1640625" style="91" customWidth="1"/>
    <col min="33" max="65" width="17.1640625" style="91" customWidth="1"/>
    <col min="66" max="67" width="5.83203125" style="24" customWidth="1"/>
    <col min="68" max="68" width="8.6640625" style="24" customWidth="1"/>
    <col min="69" max="70" width="7.33203125" style="24" customWidth="1"/>
    <col min="71" max="75" width="7.1640625" style="24" customWidth="1"/>
    <col min="76" max="77" width="7" style="24" customWidth="1"/>
    <col min="78" max="78" width="14.5" style="24" customWidth="1"/>
    <col min="79" max="79" width="7.1640625" style="24" customWidth="1"/>
    <col min="80" max="82" width="7" style="24" customWidth="1"/>
    <col min="83" max="88" width="6.83203125" style="24" customWidth="1"/>
    <col min="89" max="89" width="7.6640625" style="24" customWidth="1"/>
    <col min="90" max="90" width="10.83203125" style="24"/>
    <col min="91" max="91" width="7.6640625" style="24" customWidth="1"/>
    <col min="92" max="92" width="7.1640625" style="24" customWidth="1"/>
    <col min="93" max="93" width="6.1640625" style="24" customWidth="1"/>
    <col min="94" max="94" width="8.1640625" style="24" customWidth="1"/>
    <col min="95" max="95" width="6.1640625" style="24" customWidth="1"/>
    <col min="96" max="97" width="7.1640625" style="24" customWidth="1"/>
    <col min="98" max="99" width="6.1640625" style="24" customWidth="1"/>
    <col min="100" max="100" width="7.1640625" style="24" customWidth="1"/>
    <col min="101" max="101" width="5" style="24" customWidth="1"/>
    <col min="102" max="102" width="9.1640625" style="24" customWidth="1"/>
    <col min="103" max="103" width="4.83203125" style="24" customWidth="1"/>
    <col min="104" max="104" width="6.1640625" style="24" customWidth="1"/>
    <col min="105" max="105" width="8.1640625" style="24" customWidth="1"/>
    <col min="106" max="114" width="10.83203125" style="24"/>
    <col min="115" max="16384" width="10.83203125" style="22"/>
  </cols>
  <sheetData>
    <row r="1" spans="1:83" ht="16">
      <c r="A1" s="97"/>
      <c r="B1" s="98" t="s">
        <v>85</v>
      </c>
      <c r="C1" s="98"/>
      <c r="D1" s="99"/>
      <c r="E1" s="99"/>
      <c r="F1" s="99"/>
      <c r="G1" s="99"/>
      <c r="H1" s="99"/>
      <c r="I1" s="100"/>
      <c r="J1" s="123"/>
    </row>
    <row r="2" spans="1:83" ht="16">
      <c r="A2" s="101"/>
      <c r="B2" s="102" t="s">
        <v>168</v>
      </c>
      <c r="C2" s="102"/>
      <c r="D2" s="103"/>
      <c r="E2"/>
      <c r="F2"/>
      <c r="G2"/>
      <c r="H2"/>
      <c r="I2" s="104"/>
      <c r="J2" s="123"/>
      <c r="BT2" s="25" t="s">
        <v>52</v>
      </c>
      <c r="BU2" s="26"/>
      <c r="BV2" s="27" t="s">
        <v>100</v>
      </c>
      <c r="BW2" s="27" t="s">
        <v>101</v>
      </c>
      <c r="BX2" s="27" t="s">
        <v>103</v>
      </c>
      <c r="BY2" s="27" t="s">
        <v>102</v>
      </c>
      <c r="BZ2" s="27" t="s">
        <v>104</v>
      </c>
      <c r="CA2" s="27" t="s">
        <v>105</v>
      </c>
    </row>
    <row r="3" spans="1:83" ht="16">
      <c r="A3" s="19"/>
      <c r="B3" s="102" t="s">
        <v>79</v>
      </c>
      <c r="C3" s="102"/>
      <c r="D3" s="103"/>
      <c r="E3"/>
      <c r="F3"/>
      <c r="G3"/>
      <c r="H3"/>
      <c r="I3" s="104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BT3" s="25"/>
      <c r="BU3" s="28"/>
      <c r="BV3" s="27"/>
      <c r="BW3" s="27"/>
      <c r="BX3" s="27"/>
      <c r="BY3" s="27"/>
      <c r="BZ3" s="27"/>
      <c r="CA3" s="27"/>
    </row>
    <row r="4" spans="1:83" ht="17" thickBot="1">
      <c r="A4" s="105"/>
      <c r="B4" s="106" t="s">
        <v>136</v>
      </c>
      <c r="C4" s="106"/>
      <c r="D4" s="107"/>
      <c r="E4" s="107"/>
      <c r="F4" s="107"/>
      <c r="G4" s="107"/>
      <c r="H4" s="107"/>
      <c r="I4" s="108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BT4" s="25"/>
      <c r="BU4" s="28"/>
      <c r="BV4" s="27"/>
      <c r="BW4" s="27"/>
      <c r="BX4" s="27"/>
      <c r="BY4" s="27"/>
      <c r="BZ4" s="27"/>
      <c r="CA4" s="27"/>
    </row>
    <row r="5" spans="1:83" ht="14" thickBot="1">
      <c r="A5" s="22"/>
      <c r="I5" s="22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BT5" s="25"/>
      <c r="BU5" s="28"/>
      <c r="BV5" s="27"/>
      <c r="BW5" s="27"/>
      <c r="BX5" s="27"/>
      <c r="BY5" s="27"/>
      <c r="BZ5" s="27"/>
      <c r="CA5" s="27"/>
    </row>
    <row r="6" spans="1:83" ht="16">
      <c r="A6" s="165" t="s">
        <v>60</v>
      </c>
      <c r="B6" s="233" t="s">
        <v>169</v>
      </c>
      <c r="C6" s="234"/>
      <c r="D6" s="234"/>
      <c r="E6" s="234"/>
      <c r="F6" s="234"/>
      <c r="G6" s="235"/>
      <c r="H6" s="99"/>
      <c r="I6" s="100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BT6" s="25"/>
      <c r="BU6" s="28"/>
      <c r="BV6" s="27"/>
      <c r="BW6" s="27"/>
      <c r="BX6" s="27"/>
      <c r="BY6" s="27"/>
      <c r="BZ6" s="27"/>
      <c r="CA6" s="27"/>
    </row>
    <row r="7" spans="1:83" ht="16">
      <c r="A7" s="166"/>
      <c r="B7" s="121" t="s">
        <v>120</v>
      </c>
      <c r="C7" s="236" t="s">
        <v>133</v>
      </c>
      <c r="D7" s="237"/>
      <c r="E7" s="103"/>
      <c r="F7" s="121" t="s">
        <v>121</v>
      </c>
      <c r="G7" s="236" t="s">
        <v>159</v>
      </c>
      <c r="H7" s="237"/>
      <c r="I7" s="104"/>
      <c r="J7" s="9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BU7" s="30" t="s">
        <v>100</v>
      </c>
      <c r="BV7" s="31" t="str">
        <f>BV2 &amp; "-" &amp; BU7</f>
        <v>AA-AA</v>
      </c>
      <c r="BW7" s="31" t="str">
        <f>BW2 &amp; "-" &amp; BU7</f>
        <v>AB-AA</v>
      </c>
      <c r="BX7" s="31" t="str">
        <f>BX2 &amp; "-" &amp; BU7</f>
        <v>AC-AA</v>
      </c>
      <c r="BY7" s="31" t="str">
        <f>BY2 &amp; "-" &amp; BU7</f>
        <v>BB-AA</v>
      </c>
      <c r="BZ7" s="31" t="str">
        <f>BZ2 &amp; "-" &amp; BU7</f>
        <v>BC-AA</v>
      </c>
      <c r="CA7" s="31" t="str">
        <f>CA2 &amp; "-" &amp; BU7</f>
        <v>CC-AA</v>
      </c>
    </row>
    <row r="8" spans="1:83" ht="16">
      <c r="A8" s="166"/>
      <c r="B8" s="121" t="s">
        <v>137</v>
      </c>
      <c r="C8" s="121" t="s">
        <v>138</v>
      </c>
      <c r="D8" s="122" t="s">
        <v>133</v>
      </c>
      <c r="E8" s="121" t="s">
        <v>139</v>
      </c>
      <c r="F8" s="122" t="s">
        <v>133</v>
      </c>
      <c r="G8" s="121" t="s">
        <v>140</v>
      </c>
      <c r="H8" s="122" t="s">
        <v>134</v>
      </c>
      <c r="I8" s="104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BU8" s="32"/>
      <c r="BV8" s="31"/>
      <c r="BW8" s="31"/>
      <c r="BX8" s="31"/>
      <c r="BY8" s="31"/>
      <c r="BZ8" s="31"/>
      <c r="CA8" s="31"/>
    </row>
    <row r="9" spans="1:83" ht="16">
      <c r="A9" s="166"/>
      <c r="B9" s="121"/>
      <c r="D9" s="102"/>
      <c r="E9" s="103"/>
      <c r="F9" s="121"/>
      <c r="G9" s="102"/>
      <c r="H9" s="102"/>
      <c r="I9" s="104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BU9" s="32"/>
      <c r="BV9" s="31"/>
      <c r="BW9" s="31"/>
      <c r="BX9" s="31"/>
      <c r="BY9" s="31"/>
      <c r="BZ9" s="31"/>
      <c r="CA9" s="31"/>
    </row>
    <row r="10" spans="1:83" ht="16">
      <c r="A10" s="164" t="s">
        <v>86</v>
      </c>
      <c r="B10" s="135"/>
      <c r="C10" s="135"/>
      <c r="D10" s="135"/>
      <c r="E10" s="127" t="s">
        <v>87</v>
      </c>
      <c r="F10" s="135"/>
      <c r="G10" s="135"/>
      <c r="H10" s="135"/>
      <c r="I10" s="128"/>
      <c r="L10"/>
      <c r="M10"/>
      <c r="N10"/>
      <c r="O10"/>
      <c r="P10"/>
      <c r="Q10"/>
      <c r="BU10" s="32" t="s">
        <v>101</v>
      </c>
      <c r="BV10" s="31" t="str">
        <f>BV2 &amp; "-" &amp; BU10</f>
        <v>AA-AB</v>
      </c>
      <c r="BW10" s="31" t="str">
        <f>BW2 &amp; "-" &amp; BU10</f>
        <v>AB-AB</v>
      </c>
      <c r="BX10" s="31" t="str">
        <f>BX2 &amp; "-" &amp; BU10</f>
        <v>AC-AB</v>
      </c>
      <c r="BY10" s="31" t="str">
        <f>BY2 &amp; "-" &amp; BU10</f>
        <v>BB-AB</v>
      </c>
      <c r="BZ10" s="31" t="str">
        <f>BZ2 &amp; "-" &amp; BU10</f>
        <v>BC-AB</v>
      </c>
      <c r="CA10" s="31" t="str">
        <f>CA2 &amp; "-" &amp; BU10</f>
        <v>CC-AB</v>
      </c>
    </row>
    <row r="11" spans="1:83" ht="14">
      <c r="A11" s="126"/>
      <c r="B11" s="170" t="s">
        <v>97</v>
      </c>
      <c r="C11" s="170" t="s">
        <v>98</v>
      </c>
      <c r="D11" s="170" t="s">
        <v>135</v>
      </c>
      <c r="E11" s="170"/>
      <c r="F11" s="184" t="s">
        <v>100</v>
      </c>
      <c r="G11" s="184" t="s">
        <v>101</v>
      </c>
      <c r="H11" s="184" t="s">
        <v>102</v>
      </c>
      <c r="I11" s="128"/>
      <c r="L11"/>
      <c r="M11"/>
      <c r="N11"/>
      <c r="O11"/>
      <c r="P11"/>
      <c r="Q11"/>
      <c r="BU11" s="32" t="s">
        <v>103</v>
      </c>
      <c r="BV11" s="31" t="str">
        <f>BV2 &amp; "-" &amp; BU11</f>
        <v>AA-AC</v>
      </c>
      <c r="BW11" s="31" t="str">
        <f>BW2 &amp; "-" &amp; BU11</f>
        <v>AB-AC</v>
      </c>
      <c r="BX11" s="31" t="str">
        <f>BX2 &amp; "-" &amp; BU11</f>
        <v>AC-AC</v>
      </c>
      <c r="BY11" s="31" t="str">
        <f>BY2 &amp; "-" &amp; BU11</f>
        <v>BB-AC</v>
      </c>
      <c r="BZ11" s="31" t="str">
        <f>BZ2 &amp; "-" &amp; BU11</f>
        <v>BC-AC</v>
      </c>
      <c r="CA11" s="31" t="str">
        <f>CA2 &amp; "-" &amp; BU11</f>
        <v>CC-AC</v>
      </c>
    </row>
    <row r="12" spans="1:83" ht="14" hidden="1" outlineLevel="1">
      <c r="A12" s="126"/>
      <c r="B12" s="179" t="s">
        <v>20</v>
      </c>
      <c r="C12" s="179" t="s">
        <v>18</v>
      </c>
      <c r="D12" s="180" t="s">
        <v>111</v>
      </c>
      <c r="E12" s="127"/>
      <c r="F12" s="179" t="s">
        <v>115</v>
      </c>
      <c r="G12" s="179" t="s">
        <v>116</v>
      </c>
      <c r="H12" s="179" t="s">
        <v>4</v>
      </c>
      <c r="I12" s="128"/>
      <c r="L12"/>
      <c r="M12"/>
      <c r="N12"/>
      <c r="O12"/>
      <c r="P12"/>
      <c r="Q12"/>
      <c r="BU12" s="32" t="s">
        <v>102</v>
      </c>
      <c r="BV12" s="31" t="str">
        <f>BV2 &amp; "-" &amp; BU12</f>
        <v>AA-BB</v>
      </c>
      <c r="BW12" s="31" t="str">
        <f>BW2 &amp; "-" &amp; BU12</f>
        <v>AB-BB</v>
      </c>
      <c r="BX12" s="31" t="str">
        <f>BX2 &amp; "-" &amp; BU12</f>
        <v>AC-BB</v>
      </c>
      <c r="BY12" s="31" t="str">
        <f>BY2 &amp; "-" &amp; BU12</f>
        <v>BB-BB</v>
      </c>
      <c r="BZ12" s="31" t="str">
        <f>BZ2 &amp; "-" &amp; BU12</f>
        <v>BC-BB</v>
      </c>
      <c r="CA12" s="31" t="str">
        <f>CA2 &amp; "-" &amp; BU12</f>
        <v>CC-BB</v>
      </c>
      <c r="CD12" s="24" t="s">
        <v>108</v>
      </c>
      <c r="CE12" s="24" t="s">
        <v>109</v>
      </c>
    </row>
    <row r="13" spans="1:83" ht="14" collapsed="1">
      <c r="A13" s="126"/>
      <c r="B13" s="14">
        <v>0.1</v>
      </c>
      <c r="C13" s="20">
        <f>1-in.Fr_A</f>
        <v>0.9</v>
      </c>
      <c r="D13" s="88">
        <v>1000</v>
      </c>
      <c r="E13" s="129" t="s">
        <v>128</v>
      </c>
      <c r="F13" s="86">
        <f>ROUND((in.Fr_A^2) * D13, 0)</f>
        <v>10</v>
      </c>
      <c r="G13" s="86">
        <f>ROUND(2*(in.Fr_A*in.Fr_B) * D13, 0)</f>
        <v>180</v>
      </c>
      <c r="H13" s="86">
        <f>ROUND((in.Fr_B^2) * D13, 0)</f>
        <v>810</v>
      </c>
      <c r="I13" s="128"/>
      <c r="L13"/>
      <c r="M13"/>
      <c r="N13"/>
      <c r="O13"/>
      <c r="P13"/>
      <c r="Q13"/>
      <c r="BU13" s="32" t="s">
        <v>104</v>
      </c>
      <c r="BV13" s="31" t="str">
        <f>BV2 &amp; "-" &amp; BU13</f>
        <v>AA-BC</v>
      </c>
      <c r="BW13" s="31" t="str">
        <f>BW2 &amp; "-" &amp; BU13</f>
        <v>AB-BC</v>
      </c>
      <c r="BX13" s="31" t="str">
        <f>BX2 &amp; "-" &amp; BU13</f>
        <v>AC-BC</v>
      </c>
      <c r="BY13" s="31" t="str">
        <f>BY2 &amp; "-" &amp; BU13</f>
        <v>BB-BC</v>
      </c>
      <c r="BZ13" s="31" t="str">
        <f>BZ2 &amp; "-" &amp; BU13</f>
        <v>BC-BC</v>
      </c>
      <c r="CA13" s="31" t="str">
        <f>CA2 &amp; "-" &amp; BU13</f>
        <v>CC-BC</v>
      </c>
      <c r="CC13" s="33" t="s">
        <v>107</v>
      </c>
      <c r="CD13" s="34" t="str">
        <f>CD12&amp;CC13</f>
        <v>BA</v>
      </c>
      <c r="CE13" s="35" t="str">
        <f>CE12&amp;CC13</f>
        <v>CA</v>
      </c>
    </row>
    <row r="14" spans="1:83" ht="14" hidden="1" outlineLevel="1">
      <c r="A14" s="126"/>
      <c r="B14" s="181" t="s">
        <v>19</v>
      </c>
      <c r="C14" s="182" t="s">
        <v>24</v>
      </c>
      <c r="D14" s="183"/>
      <c r="E14" s="129"/>
      <c r="F14" s="179" t="s">
        <v>112</v>
      </c>
      <c r="G14" s="179" t="s">
        <v>113</v>
      </c>
      <c r="H14" s="179" t="s">
        <v>114</v>
      </c>
      <c r="I14" s="128"/>
      <c r="L14"/>
      <c r="M14"/>
      <c r="N14"/>
      <c r="O14"/>
      <c r="P14"/>
      <c r="Q14"/>
      <c r="BU14" s="32" t="s">
        <v>105</v>
      </c>
      <c r="BV14" s="31" t="str">
        <f>BV2 &amp; "-" &amp; BU14</f>
        <v>AA-CC</v>
      </c>
      <c r="BW14" s="31" t="str">
        <f>BW2 &amp; "-" &amp; BU14</f>
        <v>AB-CC</v>
      </c>
      <c r="BX14" s="31" t="str">
        <f>BX2 &amp; "-" &amp; BU14</f>
        <v>AC-CC</v>
      </c>
      <c r="BY14" s="31" t="str">
        <f>BY2 &amp; "-" &amp; BU14</f>
        <v>BB-CC</v>
      </c>
      <c r="BZ14" s="31" t="str">
        <f>BZ2 &amp; "-" &amp; BU14</f>
        <v>BC-CC</v>
      </c>
      <c r="CA14" s="31" t="str">
        <f>CA2 &amp; "-" &amp; BU14</f>
        <v>CC-CC</v>
      </c>
      <c r="CC14" s="33" t="s">
        <v>108</v>
      </c>
      <c r="CD14" s="36" t="str">
        <f>CD12&amp;CC14</f>
        <v>BB</v>
      </c>
      <c r="CE14" s="27" t="str">
        <f>CE12&amp;CC14</f>
        <v>CB</v>
      </c>
    </row>
    <row r="15" spans="1:83" ht="14" collapsed="1">
      <c r="A15" s="138"/>
      <c r="B15" s="137"/>
      <c r="C15" s="137"/>
      <c r="D15" s="137"/>
      <c r="E15" s="136" t="s">
        <v>127</v>
      </c>
      <c r="F15" s="17">
        <f>in.Num_AA / in.Pop</f>
        <v>0.01</v>
      </c>
      <c r="G15" s="17">
        <f>in.Num_AB / in.Pop</f>
        <v>0.18</v>
      </c>
      <c r="H15" s="17">
        <f>in.Num_BB / in.Pop</f>
        <v>0.81</v>
      </c>
      <c r="I15" s="139"/>
      <c r="L15"/>
      <c r="M15"/>
      <c r="N15"/>
      <c r="O15"/>
      <c r="P15"/>
      <c r="Q15"/>
    </row>
    <row r="16" spans="1:83" ht="14" hidden="1" outlineLevel="1">
      <c r="A16" s="1"/>
      <c r="B16" s="125">
        <v>0</v>
      </c>
      <c r="C16" s="124">
        <f>in.Num_AA+in.Num_AB+in.Num_BB+in.Num_AC+in.Num_BC+in.Num_CC</f>
        <v>1000</v>
      </c>
      <c r="D16" s="2"/>
      <c r="E16" s="2"/>
      <c r="F16" s="2"/>
      <c r="G16" s="2"/>
      <c r="H16" s="2"/>
      <c r="I16" s="5"/>
      <c r="L16"/>
      <c r="M16"/>
      <c r="N16"/>
      <c r="O16"/>
      <c r="P16"/>
      <c r="Q16"/>
    </row>
    <row r="17" spans="1:114" ht="14" hidden="1" outlineLevel="1">
      <c r="A17" s="1"/>
      <c r="B17" s="3" t="s">
        <v>5</v>
      </c>
      <c r="C17" s="3" t="s">
        <v>6</v>
      </c>
      <c r="D17" s="3" t="s">
        <v>7</v>
      </c>
      <c r="E17" s="2"/>
      <c r="F17" s="3" t="s">
        <v>21</v>
      </c>
      <c r="G17" s="3" t="s">
        <v>22</v>
      </c>
      <c r="H17" s="2"/>
      <c r="I17" s="5"/>
      <c r="L17"/>
      <c r="M17"/>
      <c r="N17"/>
      <c r="O17"/>
      <c r="P17"/>
      <c r="Q17"/>
    </row>
    <row r="18" spans="1:114" ht="14" hidden="1" outlineLevel="1">
      <c r="A18" s="1"/>
      <c r="B18" s="4">
        <f>ROUND(2*(in.Fr_A*in.Fr_C) * D13, 0)</f>
        <v>0</v>
      </c>
      <c r="C18" s="4">
        <f>ROUND(2*(in.Fr_B*in.Fr_C) * D13, 0)</f>
        <v>0</v>
      </c>
      <c r="D18" s="4">
        <f>ROUND((in.Fr_C^2) * D13, 0)</f>
        <v>0</v>
      </c>
      <c r="E18" s="2"/>
      <c r="F18" s="17">
        <f>in.Num_AC /in.Pop</f>
        <v>0</v>
      </c>
      <c r="G18" s="17">
        <f>in.Num_BC / in.Pop</f>
        <v>0</v>
      </c>
      <c r="H18" s="3" t="s">
        <v>23</v>
      </c>
      <c r="I18" s="5"/>
      <c r="L18"/>
      <c r="M18"/>
      <c r="N18"/>
      <c r="O18"/>
      <c r="P18"/>
      <c r="Q18"/>
    </row>
    <row r="19" spans="1:114" ht="14" hidden="1" outlineLevel="1">
      <c r="A19" s="1"/>
      <c r="B19" s="2"/>
      <c r="C19" s="2"/>
      <c r="D19" s="2"/>
      <c r="E19" s="2"/>
      <c r="F19" s="2"/>
      <c r="G19" s="110">
        <f>in.Fr_AA+in.Fr_AB+in.Fr_BB+in.Fr_AC+in.Fr_BC+in.Fr_CC</f>
        <v>1</v>
      </c>
      <c r="H19" s="17">
        <f>in.Num_CC / in.Pop</f>
        <v>0</v>
      </c>
      <c r="I19" s="5"/>
      <c r="L19"/>
      <c r="M19"/>
      <c r="N19"/>
      <c r="O19"/>
      <c r="P19"/>
      <c r="Q19"/>
    </row>
    <row r="20" spans="1:114" ht="14" hidden="1" outlineLevel="1">
      <c r="A20" s="1"/>
      <c r="B20" s="2"/>
      <c r="C20" s="2"/>
      <c r="D20" s="2"/>
      <c r="E20" s="2"/>
      <c r="F20" s="2"/>
      <c r="G20" s="2"/>
      <c r="H20" s="2"/>
      <c r="I20" s="5"/>
      <c r="L20"/>
      <c r="M20"/>
      <c r="N20"/>
      <c r="O20"/>
      <c r="P20"/>
      <c r="Q20"/>
    </row>
    <row r="21" spans="1:114" ht="14" hidden="1" outlineLevel="1">
      <c r="A21" s="1"/>
      <c r="B21" s="2"/>
      <c r="C21" s="2"/>
      <c r="D21" s="2"/>
      <c r="E21" s="2"/>
      <c r="F21" s="2"/>
      <c r="G21" s="2"/>
      <c r="H21" s="110"/>
      <c r="I21" s="5"/>
      <c r="L21"/>
      <c r="M21"/>
      <c r="N21"/>
      <c r="O21"/>
      <c r="P21"/>
      <c r="Q21"/>
      <c r="BO21" s="37" t="s">
        <v>55</v>
      </c>
    </row>
    <row r="22" spans="1:114" ht="16" collapsed="1">
      <c r="A22" s="140" t="s">
        <v>129</v>
      </c>
      <c r="B22" s="131"/>
      <c r="C22" s="131"/>
      <c r="D22" s="131"/>
      <c r="E22" s="131"/>
      <c r="F22" s="132" t="s">
        <v>122</v>
      </c>
      <c r="G22" s="133" t="s">
        <v>78</v>
      </c>
      <c r="H22" s="131"/>
      <c r="I22" s="141"/>
      <c r="L22"/>
      <c r="M22"/>
      <c r="N22"/>
      <c r="O22"/>
      <c r="P22"/>
      <c r="Q22"/>
      <c r="BP22" s="38" t="s">
        <v>31</v>
      </c>
      <c r="BQ22" s="38" t="s">
        <v>32</v>
      </c>
      <c r="BR22" s="38" t="s">
        <v>33</v>
      </c>
      <c r="BS22" s="38" t="s">
        <v>38</v>
      </c>
      <c r="BT22" s="38" t="s">
        <v>41</v>
      </c>
      <c r="BU22" s="38" t="s">
        <v>46</v>
      </c>
      <c r="BV22" s="38" t="s">
        <v>35</v>
      </c>
      <c r="BW22" s="38" t="s">
        <v>36</v>
      </c>
      <c r="BX22" s="38" t="s">
        <v>39</v>
      </c>
      <c r="BY22" s="38" t="s">
        <v>42</v>
      </c>
      <c r="BZ22" s="38" t="s">
        <v>47</v>
      </c>
      <c r="CA22" s="38" t="s">
        <v>37</v>
      </c>
      <c r="CB22" s="38" t="s">
        <v>40</v>
      </c>
      <c r="CC22" s="38" t="s">
        <v>43</v>
      </c>
      <c r="CD22" s="38" t="s">
        <v>48</v>
      </c>
      <c r="CE22" s="38" t="s">
        <v>34</v>
      </c>
      <c r="CF22" s="38" t="s">
        <v>44</v>
      </c>
      <c r="CG22" s="38" t="s">
        <v>49</v>
      </c>
      <c r="CH22" s="38" t="s">
        <v>45</v>
      </c>
      <c r="CI22" s="38" t="s">
        <v>50</v>
      </c>
      <c r="CJ22" s="38" t="s">
        <v>51</v>
      </c>
      <c r="CM22" s="39" t="s">
        <v>58</v>
      </c>
    </row>
    <row r="23" spans="1:114" ht="14">
      <c r="A23" s="142" t="s">
        <v>130</v>
      </c>
      <c r="B23" s="134"/>
      <c r="C23" s="134"/>
      <c r="D23" s="134"/>
      <c r="E23" s="134"/>
      <c r="F23" s="88">
        <v>10000</v>
      </c>
      <c r="G23" s="88">
        <v>2000</v>
      </c>
      <c r="H23" s="134"/>
      <c r="I23" s="143"/>
      <c r="L23"/>
      <c r="M23"/>
      <c r="N23"/>
      <c r="O23"/>
      <c r="P23"/>
      <c r="Q23"/>
      <c r="BO23" s="24" t="s">
        <v>100</v>
      </c>
      <c r="BP23" s="40">
        <v>1</v>
      </c>
      <c r="BQ23" s="41">
        <v>0.5</v>
      </c>
      <c r="BR23" s="41">
        <v>0.5</v>
      </c>
      <c r="BS23" s="41"/>
      <c r="BT23" s="41"/>
      <c r="BU23" s="42"/>
      <c r="BV23" s="40">
        <v>0.25</v>
      </c>
      <c r="BW23" s="41">
        <v>0.25</v>
      </c>
      <c r="BX23" s="41"/>
      <c r="BY23" s="41"/>
      <c r="BZ23" s="42"/>
      <c r="CA23" s="40">
        <v>0.25</v>
      </c>
      <c r="CB23" s="41"/>
      <c r="CC23" s="41"/>
      <c r="CD23" s="42"/>
      <c r="CE23" s="40"/>
      <c r="CF23" s="41"/>
      <c r="CG23" s="42"/>
      <c r="CH23" s="40"/>
      <c r="CI23" s="42"/>
      <c r="CJ23" s="43"/>
      <c r="CL23" s="33" t="str">
        <f t="shared" ref="CL23:CL29" si="0">BO23</f>
        <v>AA</v>
      </c>
      <c r="CM23" s="24">
        <f>BX$61*((rep.AA+rep.AA)/2)*BP23 +
BY$61*((rep.AA+rep.AB)/2)*BQ23 +
BZ$61*((rep.AA + rep.AC)/2)*BR23 +
CA$61*((rep.AA + rep.BB)/2)*BS23 +
CB$61*((rep.AA+rep.BC)/2)*BT23 +
CC$61*((rep.AA+rep.CC)/2)*BU23 +
CD$61*((rep.AB+rep.AB)/2)*BV23 +
CE$61*((rep.AB+rep.AC)/2)*BV23 +
CF$61*((rep.AB+rep.BB)/2)*BX23 +
CG$61*((rep.AB+rep.BC)/2)*BY23 +
CH$61*((rep.AB+rep.CC)/2)*BZ23 +
CI$61*((rep.AC+rep.AC)/2)*CA23 +
CJ$61*((rep.AC+rep.BB)/2)*CB23 +
CK$61*((rep.AC+rep.BC)/2)*CC23 +
CL$61*((rep.AC+rep.CC)/2)*CD23 +
CM$61*((rep.BB+rep.BB)/2)*CE23 +
CN$61*((rep.BB+rep.BC)/2)*CF23 +
CO$61*((rep.BB+rep.CC)/2)*CG23 +
CP$61*((rep.BC+rep.BC)/2)*CH23 +
CQ$61*((rep.BC+rep.CC)/2)*CI23 +
CR$61*((rep.CC+rep.CC)/2)*CJ23</f>
        <v>50</v>
      </c>
    </row>
    <row r="24" spans="1:114" ht="16">
      <c r="A24" s="144" t="s">
        <v>110</v>
      </c>
      <c r="B24" s="130"/>
      <c r="C24" s="130"/>
      <c r="D24" s="130"/>
      <c r="E24" s="130"/>
      <c r="F24" s="187" t="s">
        <v>100</v>
      </c>
      <c r="G24" s="187" t="s">
        <v>101</v>
      </c>
      <c r="H24" s="187" t="s">
        <v>102</v>
      </c>
      <c r="I24" s="145"/>
      <c r="L24"/>
      <c r="M24"/>
      <c r="N24"/>
      <c r="O24"/>
      <c r="P24"/>
      <c r="Q24"/>
      <c r="BO24" s="24" t="s">
        <v>101</v>
      </c>
      <c r="BP24" s="44"/>
      <c r="BQ24" s="45">
        <v>0.5</v>
      </c>
      <c r="BR24" s="45"/>
      <c r="BS24" s="45">
        <v>1</v>
      </c>
      <c r="BT24" s="45">
        <v>0.5</v>
      </c>
      <c r="BU24" s="46"/>
      <c r="BV24" s="44">
        <v>0.5</v>
      </c>
      <c r="BW24" s="45">
        <v>0.25</v>
      </c>
      <c r="BX24" s="45">
        <v>0.5</v>
      </c>
      <c r="BY24" s="45">
        <v>0.25</v>
      </c>
      <c r="BZ24" s="46"/>
      <c r="CA24" s="44"/>
      <c r="CB24" s="45">
        <v>0.5</v>
      </c>
      <c r="CC24" s="45">
        <v>0.25</v>
      </c>
      <c r="CD24" s="46"/>
      <c r="CE24" s="44"/>
      <c r="CF24" s="45"/>
      <c r="CG24" s="46"/>
      <c r="CH24" s="44"/>
      <c r="CI24" s="46"/>
      <c r="CJ24" s="47"/>
      <c r="CL24" s="33" t="str">
        <f t="shared" si="0"/>
        <v>AB</v>
      </c>
      <c r="CM24" s="24">
        <f>BX$61*((rep.AA+rep.AA)/2)*BP24 +
BY$61*((rep.AA+rep.AB)/2)*BQ24 +
BZ$61*((rep.AA + rep.AC)/2)*BR24 +
CA$61*((rep.AA + rep.BB)/2)*BS24 +
CB$61*((rep.AA+rep.BC)/2)*BT24 +
CC$61*((rep.AA+rep.CC)/2)*BU24 +
CD$61*((rep.AB+rep.AB)/2)*BV24 +
CE$61*((rep.AB+rep.AC)/2)*BV24 +
CF$61*((rep.AB+rep.BB)/2)*BX24 +
CG$61*((rep.AB+rep.BC)/2)*BY24 +
CH$61*((rep.AB+rep.CC)/2)*BZ24 +
CI$61*((rep.AC+rep.AC)/2)*CA24 +
CJ$61*((rep.AC+rep.BB)/2)*CB24 +
CK$61*((rep.AC+rep.BC)/2)*CC24 +
CL$61*((rep.AC+rep.CC)/2)*CD24 +
CM$61*((rep.BB+rep.BB)/2)*CE24 +
CN$61*((rep.BB+rep.BC)/2)*CF24 +
CO$61*((rep.BB+rep.CC)/2)*CG24 +
CP$61*((rep.BC+rep.BC)/2)*CH24 +
CQ$61*((rep.BC+rep.CC)/2)*CI24 +
CR$61*((rep.CC+rep.CC)/2)*CJ24</f>
        <v>900</v>
      </c>
    </row>
    <row r="25" spans="1:114" ht="14" hidden="1" outlineLevel="1">
      <c r="A25" s="9"/>
      <c r="B25" s="174"/>
      <c r="C25" s="174"/>
      <c r="D25" s="174"/>
      <c r="E25" s="174"/>
      <c r="F25" s="188" t="s">
        <v>8</v>
      </c>
      <c r="G25" s="188" t="s">
        <v>9</v>
      </c>
      <c r="H25" s="188" t="s">
        <v>10</v>
      </c>
      <c r="I25" s="175"/>
      <c r="L25"/>
      <c r="M25"/>
      <c r="BO25" s="24" t="s">
        <v>103</v>
      </c>
      <c r="BP25" s="44"/>
      <c r="BQ25" s="45"/>
      <c r="BR25" s="45">
        <v>0.5</v>
      </c>
      <c r="BS25" s="45"/>
      <c r="BT25" s="45">
        <v>0.5</v>
      </c>
      <c r="BU25" s="46">
        <v>1</v>
      </c>
      <c r="BV25" s="44"/>
      <c r="BW25" s="45">
        <v>0.25</v>
      </c>
      <c r="BX25" s="45"/>
      <c r="BY25" s="45">
        <v>0.25</v>
      </c>
      <c r="BZ25" s="46">
        <v>0.5</v>
      </c>
      <c r="CA25" s="44">
        <v>0.5</v>
      </c>
      <c r="CB25" s="45"/>
      <c r="CC25" s="45">
        <v>0.25</v>
      </c>
      <c r="CD25" s="46">
        <v>0.5</v>
      </c>
      <c r="CE25" s="44"/>
      <c r="CF25" s="45"/>
      <c r="CG25" s="46"/>
      <c r="CH25" s="44"/>
      <c r="CI25" s="46"/>
      <c r="CJ25" s="47"/>
      <c r="CL25" s="33" t="str">
        <f t="shared" si="0"/>
        <v>AC</v>
      </c>
      <c r="CM25" s="24">
        <f>BX$61*((rep.AA+rep.AA)/2)*BP25 +
BY$61*((rep.AA+rep.AB)/2)*BQ25 +
BZ$61*((rep.AA + rep.AC)/2)*BR25 +
CA$61*((rep.AA + rep.BB)/2)*BS25 +
CB$61*((rep.AA+rep.BC)/2)*BT25 +
CC$61*((rep.AA+rep.CC)/2)*BU25 +
CD$61*((rep.AB+rep.AB)/2)*BV25 +
CE$61*((rep.AB+rep.AC)/2)*BV25 +
CF$61*((rep.AB+rep.BB)/2)*BX25 +
CG$61*((rep.AB+rep.BC)/2)*BY25 +
CH$61*((rep.AB+rep.CC)/2)*BZ25 +
CI$61*((rep.AC+rep.AC)/2)*CA25 +
CJ$61*((rep.AC+rep.BB)/2)*CB25 +
CK$61*((rep.AC+rep.BC)/2)*CC25 +
CL$61*((rep.AC+rep.CC)/2)*CD25 +
CM$61*((rep.BB+rep.BB)/2)*CE25 +
CN$61*((rep.BB+rep.BC)/2)*CF25 +
CO$61*((rep.BB+rep.CC)/2)*CG25 +
CP$61*((rep.BC+rep.BC)/2)*CH25 +
CQ$61*((rep.BC+rep.CC)/2)*CI25 +
CR$61*((rep.CC+rep.CC)/2)*CJ25</f>
        <v>0</v>
      </c>
    </row>
    <row r="26" spans="1:114" ht="14" hidden="1" outlineLevel="1">
      <c r="A26" s="9"/>
      <c r="B26" s="174"/>
      <c r="C26" s="174"/>
      <c r="D26" s="174"/>
      <c r="E26" s="174"/>
      <c r="F26" s="188" t="str">
        <f>D8</f>
        <v>Red</v>
      </c>
      <c r="G26" s="188" t="str">
        <f>F8</f>
        <v>Red</v>
      </c>
      <c r="H26" s="188" t="str">
        <f>H8</f>
        <v>Yellow</v>
      </c>
      <c r="I26" s="175"/>
      <c r="L26"/>
      <c r="M26"/>
      <c r="BP26" s="44"/>
      <c r="BQ26" s="45"/>
      <c r="BR26" s="45"/>
      <c r="BS26" s="45"/>
      <c r="BT26" s="45"/>
      <c r="BU26" s="46"/>
      <c r="BV26" s="44"/>
      <c r="BW26" s="45"/>
      <c r="BX26" s="45"/>
      <c r="BY26" s="45"/>
      <c r="BZ26" s="46"/>
      <c r="CA26" s="44"/>
      <c r="CB26" s="45"/>
      <c r="CC26" s="45"/>
      <c r="CD26" s="46"/>
      <c r="CE26" s="44"/>
      <c r="CF26" s="45"/>
      <c r="CG26" s="46"/>
      <c r="CH26" s="44"/>
      <c r="CI26" s="46"/>
      <c r="CJ26" s="47"/>
      <c r="CL26" s="33"/>
    </row>
    <row r="27" spans="1:114" ht="14" collapsed="1">
      <c r="A27" s="9"/>
      <c r="B27" s="13"/>
      <c r="C27" s="12" t="s">
        <v>167</v>
      </c>
      <c r="D27" s="12"/>
      <c r="E27" s="12"/>
      <c r="F27" s="189">
        <v>0.3</v>
      </c>
      <c r="G27" s="189">
        <v>0.3</v>
      </c>
      <c r="H27" s="189">
        <v>0.21</v>
      </c>
      <c r="I27" s="109"/>
      <c r="J27" s="92"/>
      <c r="L27"/>
      <c r="M27"/>
      <c r="BO27" s="48" t="s">
        <v>102</v>
      </c>
      <c r="BP27" s="49"/>
      <c r="BQ27" s="50"/>
      <c r="BR27" s="50"/>
      <c r="BS27" s="50"/>
      <c r="BT27" s="50"/>
      <c r="BU27" s="51"/>
      <c r="BV27" s="49">
        <v>0.25</v>
      </c>
      <c r="BW27" s="50"/>
      <c r="BX27" s="50">
        <v>0.5</v>
      </c>
      <c r="BY27" s="50">
        <v>0.25</v>
      </c>
      <c r="BZ27" s="51"/>
      <c r="CA27" s="49"/>
      <c r="CB27" s="50"/>
      <c r="CC27" s="50"/>
      <c r="CD27" s="51"/>
      <c r="CE27" s="49">
        <v>1</v>
      </c>
      <c r="CF27" s="50">
        <v>0.5</v>
      </c>
      <c r="CG27" s="51"/>
      <c r="CH27" s="49">
        <v>0.25</v>
      </c>
      <c r="CI27" s="51"/>
      <c r="CJ27" s="52"/>
      <c r="CL27" s="33" t="str">
        <f t="shared" si="0"/>
        <v>BB</v>
      </c>
      <c r="CM27" s="24">
        <f>BX$61*((rep.AA+rep.AA)/2)*BP27 +
BY$61*((rep.AA+rep.AB)/2)*BQ27 +
BZ$61*((rep.AA + rep.AC)/2)*BR27 +
CA$61*((rep.AA + rep.BB)/2)*BS27 +
CB$61*((rep.AA+rep.BC)/2)*BT27 +
CC$61*((rep.AA+rep.CC)/2)*BU27 +
CD$61*((rep.AB+rep.AB)/2)*BV27 +
CE$61*((rep.AB+rep.AC)/2)*BV27 +
CF$61*((rep.AB+rep.BB)/2)*BX27 +
CG$61*((rep.AB+rep.BC)/2)*BY27 +
CH$61*((rep.AB+rep.CC)/2)*BZ27 +
CI$61*((rep.AC+rep.AC)/2)*CA27 +
CJ$61*((rep.AC+rep.BB)/2)*CB27 +
CK$61*((rep.AC+rep.BC)/2)*CC27 +
CL$61*((rep.AC+rep.CC)/2)*CD27 +
CM$61*((rep.BB+rep.BB)/2)*CE27 +
CN$61*((rep.BB+rep.BC)/2)*CF27 +
CO$61*((rep.BB+rep.CC)/2)*CG27 +
CP$61*((rep.BC+rep.BC)/2)*CH27 +
CQ$61*((rep.BC+rep.CC)/2)*CI27 +
CR$61*((rep.CC+rep.CC)/2)*CJ27</f>
        <v>4050</v>
      </c>
    </row>
    <row r="28" spans="1:114" ht="14" hidden="1" outlineLevel="1">
      <c r="A28" s="9"/>
      <c r="B28" s="13"/>
      <c r="C28" s="12"/>
      <c r="D28" s="12"/>
      <c r="E28" s="12"/>
      <c r="F28" s="190" t="s">
        <v>14</v>
      </c>
      <c r="G28" s="190" t="s">
        <v>14</v>
      </c>
      <c r="H28" s="190" t="s">
        <v>15</v>
      </c>
      <c r="I28" s="109"/>
      <c r="J28" s="92"/>
      <c r="L28"/>
      <c r="M28"/>
      <c r="BO28" s="24" t="s">
        <v>104</v>
      </c>
      <c r="BP28" s="44"/>
      <c r="BQ28" s="45"/>
      <c r="BR28" s="45"/>
      <c r="BS28" s="45"/>
      <c r="BT28" s="45"/>
      <c r="BU28" s="46"/>
      <c r="BV28" s="44"/>
      <c r="BW28" s="45">
        <v>0.25</v>
      </c>
      <c r="BX28" s="45"/>
      <c r="BY28" s="45">
        <v>0.25</v>
      </c>
      <c r="BZ28" s="46">
        <v>0.5</v>
      </c>
      <c r="CA28" s="44"/>
      <c r="CB28" s="45">
        <v>0.5</v>
      </c>
      <c r="CC28" s="45">
        <v>0.25</v>
      </c>
      <c r="CD28" s="46"/>
      <c r="CE28" s="44"/>
      <c r="CF28" s="45">
        <v>0.5</v>
      </c>
      <c r="CG28" s="46">
        <v>1</v>
      </c>
      <c r="CH28" s="44">
        <v>0.5</v>
      </c>
      <c r="CI28" s="46">
        <v>0.5</v>
      </c>
      <c r="CJ28" s="47"/>
      <c r="CL28" s="33" t="str">
        <f t="shared" si="0"/>
        <v>BC</v>
      </c>
      <c r="CM28" s="24">
        <f>BX$61*((rep.AA+rep.AA)/2)*BP28 +
BY$61*((rep.AA+rep.AB)/2)*BQ28 +
BZ$61*((rep.AA + rep.AC)/2)*BR28 +
CA$61*((rep.AA + rep.BB)/2)*BS28 +
CB$61*((rep.AA+rep.BC)/2)*BT28 +
CC$61*((rep.AA+rep.CC)/2)*BU28 +
CD$61*((rep.AB+rep.AB)/2)*BV28 +
CE$61*((rep.AB+rep.AC)/2)*BV28 +
CF$61*((rep.AB+rep.BB)/2)*BX28 +
CG$61*((rep.AB+rep.BC)/2)*BY28 +
CH$61*((rep.AB+rep.CC)/2)*BZ28 +
CI$61*((rep.AC+rep.AC)/2)*CA28 +
CJ$61*((rep.AC+rep.BB)/2)*CB28 +
CK$61*((rep.AC+rep.BC)/2)*CC28 +
CL$61*((rep.AC+rep.CC)/2)*CD28 +
CM$61*((rep.BB+rep.BB)/2)*CE28 +
CN$61*((rep.BB+rep.BC)/2)*CF28 +
CO$61*((rep.BB+rep.CC)/2)*CG28 +
CP$61*((rep.BC+rep.BC)/2)*CH28 +
CQ$61*((rep.BC+rep.CC)/2)*CI28 +
CR$61*((rep.CC+rep.CC)/2)*CJ28</f>
        <v>0</v>
      </c>
    </row>
    <row r="29" spans="1:114" ht="14" collapsed="1">
      <c r="A29" s="11"/>
      <c r="B29" s="13"/>
      <c r="C29" s="12" t="s">
        <v>88</v>
      </c>
      <c r="D29" s="12"/>
      <c r="E29" s="12"/>
      <c r="F29" s="191">
        <v>5</v>
      </c>
      <c r="G29" s="191">
        <v>5</v>
      </c>
      <c r="H29" s="191">
        <v>5</v>
      </c>
      <c r="I29" s="109"/>
      <c r="J29" s="92"/>
      <c r="L29"/>
      <c r="M29"/>
      <c r="BO29" s="24" t="s">
        <v>105</v>
      </c>
      <c r="BP29" s="53"/>
      <c r="BQ29" s="54"/>
      <c r="BR29" s="54"/>
      <c r="BS29" s="54"/>
      <c r="BT29" s="54"/>
      <c r="BU29" s="55"/>
      <c r="BV29" s="53"/>
      <c r="BW29" s="54"/>
      <c r="BX29" s="54"/>
      <c r="BY29" s="54"/>
      <c r="BZ29" s="55"/>
      <c r="CA29" s="53">
        <v>0.25</v>
      </c>
      <c r="CB29" s="54"/>
      <c r="CC29" s="54">
        <v>0.25</v>
      </c>
      <c r="CD29" s="55">
        <v>0.5</v>
      </c>
      <c r="CE29" s="53"/>
      <c r="CF29" s="54"/>
      <c r="CG29" s="55"/>
      <c r="CH29" s="53">
        <v>0.25</v>
      </c>
      <c r="CI29" s="55">
        <v>0.5</v>
      </c>
      <c r="CJ29" s="56">
        <v>1</v>
      </c>
      <c r="CL29" s="33" t="str">
        <f t="shared" si="0"/>
        <v>CC</v>
      </c>
      <c r="CM29" s="24">
        <f>BX$61*((rep.AA+rep.AA)/2)*BP29 +
BY$61*((rep.AA+rep.AB)/2)*BQ29 +
BZ$61*((rep.AA + rep.AC)/2)*BR29 +
CA$61*((rep.AA + rep.BB)/2)*BS29 +
CB$61*((rep.AA+rep.BC)/2)*BT29 +
CC$61*((rep.AA+rep.CC)/2)*BU29 +
CD$61*((rep.AB+rep.AB)/2)*BV29 +
CE$61*((rep.AB+rep.AC)/2)*BV29 +
CF$61*((rep.AB+rep.BB)/2)*BX29 +
CG$61*((rep.AB+rep.BC)/2)*BY29 +
CH$61*((rep.AB+rep.CC)/2)*BZ29 +
CI$61*((rep.AC+rep.AC)/2)*CA29 +
CJ$61*((rep.AC+rep.BB)/2)*CB29 +
CK$61*((rep.AC+rep.BC)/2)*CC29 +
CL$61*((rep.AC+rep.CC)/2)*CD29 +
CM$61*((rep.BB+rep.BB)/2)*CE29 +
CN$61*((rep.BB+rep.BC)/2)*CF29 +
CO$61*((rep.BB+rep.CC)/2)*CG29 +
CP$61*((rep.BC+rep.BC)/2)*CH29 +
CQ$61*((rep.BC+rep.CC)/2)*CI29 +
CR$61*((rep.CC+rep.CC)/2)*CJ29</f>
        <v>0</v>
      </c>
    </row>
    <row r="30" spans="1:114" ht="14" hidden="1" outlineLevel="1">
      <c r="A30" s="11"/>
      <c r="B30" s="13"/>
      <c r="C30" s="12"/>
      <c r="D30" s="12"/>
      <c r="E30" s="12"/>
      <c r="F30" s="190" t="s">
        <v>62</v>
      </c>
      <c r="G30" s="190" t="s">
        <v>64</v>
      </c>
      <c r="H30" s="190" t="s">
        <v>65</v>
      </c>
      <c r="I30" s="109"/>
      <c r="J30" s="92"/>
      <c r="BO30" s="38"/>
      <c r="BP30" s="24" t="str">
        <f t="shared" ref="BP30:CJ30" si="1">IF(BP22=BX60,"√","ERROR")</f>
        <v>√</v>
      </c>
      <c r="BQ30" s="24" t="str">
        <f t="shared" si="1"/>
        <v>√</v>
      </c>
      <c r="BR30" s="24" t="str">
        <f t="shared" si="1"/>
        <v>√</v>
      </c>
      <c r="BS30" s="24" t="str">
        <f t="shared" si="1"/>
        <v>√</v>
      </c>
      <c r="BT30" s="24" t="str">
        <f t="shared" si="1"/>
        <v>√</v>
      </c>
      <c r="BU30" s="24" t="str">
        <f t="shared" si="1"/>
        <v>√</v>
      </c>
      <c r="BV30" s="24" t="str">
        <f t="shared" si="1"/>
        <v>√</v>
      </c>
      <c r="BW30" s="24" t="str">
        <f t="shared" si="1"/>
        <v>√</v>
      </c>
      <c r="BX30" s="24" t="str">
        <f t="shared" si="1"/>
        <v>√</v>
      </c>
      <c r="BY30" s="24" t="str">
        <f t="shared" si="1"/>
        <v>√</v>
      </c>
      <c r="BZ30" s="24" t="str">
        <f t="shared" si="1"/>
        <v>√</v>
      </c>
      <c r="CA30" s="24" t="str">
        <f t="shared" si="1"/>
        <v>√</v>
      </c>
      <c r="CB30" s="24" t="str">
        <f t="shared" si="1"/>
        <v>√</v>
      </c>
      <c r="CC30" s="24" t="str">
        <f t="shared" si="1"/>
        <v>√</v>
      </c>
      <c r="CD30" s="24" t="str">
        <f t="shared" si="1"/>
        <v>√</v>
      </c>
      <c r="CE30" s="24" t="str">
        <f t="shared" si="1"/>
        <v>√</v>
      </c>
      <c r="CF30" s="24" t="str">
        <f t="shared" si="1"/>
        <v>√</v>
      </c>
      <c r="CG30" s="24" t="str">
        <f t="shared" si="1"/>
        <v>√</v>
      </c>
      <c r="CH30" s="24" t="str">
        <f t="shared" si="1"/>
        <v>√</v>
      </c>
      <c r="CI30" s="24" t="str">
        <f t="shared" si="1"/>
        <v>√</v>
      </c>
      <c r="CJ30" s="24" t="str">
        <f t="shared" si="1"/>
        <v>√</v>
      </c>
      <c r="CM30" s="57">
        <f>SUM(CM23:CM29)</f>
        <v>5000</v>
      </c>
      <c r="CN30" s="24">
        <f>CM30/8000</f>
        <v>0.625</v>
      </c>
    </row>
    <row r="31" spans="1:114" ht="14" collapsed="1">
      <c r="A31" s="11"/>
      <c r="B31" s="13"/>
      <c r="C31" s="12" t="s">
        <v>61</v>
      </c>
      <c r="D31" s="12"/>
      <c r="E31" s="12"/>
      <c r="F31" s="192">
        <f>rep.AA*sur.AA</f>
        <v>1.5</v>
      </c>
      <c r="G31" s="192">
        <f>rep.AB*sur.AB</f>
        <v>1.5</v>
      </c>
      <c r="H31" s="192">
        <f>rep.BB*sur.BB</f>
        <v>1.05</v>
      </c>
      <c r="I31" s="109"/>
      <c r="J31" s="93"/>
    </row>
    <row r="32" spans="1:114" s="58" customFormat="1" ht="14" hidden="1" outlineLevel="1">
      <c r="A32" s="11"/>
      <c r="B32" s="13"/>
      <c r="C32" s="12"/>
      <c r="D32" s="12"/>
      <c r="E32" s="12"/>
      <c r="F32" s="190" t="s">
        <v>89</v>
      </c>
      <c r="G32" s="190" t="s">
        <v>90</v>
      </c>
      <c r="H32" s="190" t="s">
        <v>91</v>
      </c>
      <c r="I32" s="109"/>
      <c r="J32" s="9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60" t="s">
        <v>57</v>
      </c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</row>
    <row r="33" spans="1:114" s="58" customFormat="1" ht="15" collapsed="1" thickBot="1">
      <c r="A33" s="146"/>
      <c r="B33" s="147"/>
      <c r="C33" s="148" t="s">
        <v>69</v>
      </c>
      <c r="D33" s="148"/>
      <c r="E33" s="148"/>
      <c r="F33" s="193">
        <f>F31/MAX($F$31:$H$31,$E$36:$F$36,$F$38)</f>
        <v>1</v>
      </c>
      <c r="G33" s="193">
        <f>G31/MAX($F$31:$H$31,$E$36:$F$36,$F$38)</f>
        <v>1</v>
      </c>
      <c r="H33" s="193">
        <f>H31/MAX($F$31:$H$31,$E$36:$F$36,$F$38)</f>
        <v>0.70000000000000007</v>
      </c>
      <c r="I33" s="120"/>
      <c r="J33" s="9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61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 t="str">
        <f>CL23</f>
        <v>AA</v>
      </c>
      <c r="CV33" s="59">
        <f>CM23*sur.AA</f>
        <v>15</v>
      </c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</row>
    <row r="34" spans="1:114" s="58" customFormat="1" ht="14" hidden="1" outlineLevel="1">
      <c r="A34" s="11"/>
      <c r="B34" s="12"/>
      <c r="C34" s="12"/>
      <c r="D34" s="12"/>
      <c r="E34" s="12"/>
      <c r="F34" s="167"/>
      <c r="G34" s="167"/>
      <c r="H34" s="167"/>
      <c r="I34" s="109"/>
      <c r="J34" s="9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61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 t="str">
        <f>CL24</f>
        <v>AB</v>
      </c>
      <c r="CV34" s="59">
        <f>CM24*sur.AB</f>
        <v>270</v>
      </c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</row>
    <row r="35" spans="1:114" s="58" customFormat="1" ht="14" hidden="1" outlineLevel="1">
      <c r="A35" s="11"/>
      <c r="B35" s="12"/>
      <c r="C35" s="10" t="s">
        <v>11</v>
      </c>
      <c r="D35" s="10" t="s">
        <v>12</v>
      </c>
      <c r="E35" s="10" t="s">
        <v>66</v>
      </c>
      <c r="F35" s="10" t="s">
        <v>67</v>
      </c>
      <c r="G35" s="167"/>
      <c r="H35" s="167"/>
      <c r="I35" s="109"/>
      <c r="J35" s="9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61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 t="str">
        <f>CL25</f>
        <v>AC</v>
      </c>
      <c r="CV35" s="59">
        <f>CM25*sur.AC</f>
        <v>0</v>
      </c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</row>
    <row r="36" spans="1:114" s="58" customFormat="1" ht="15" hidden="1" outlineLevel="1" thickBot="1">
      <c r="A36" s="146"/>
      <c r="B36" s="148"/>
      <c r="C36" s="168">
        <v>0</v>
      </c>
      <c r="D36" s="168">
        <v>0</v>
      </c>
      <c r="E36" s="149">
        <f>rep.AC*sur.AC</f>
        <v>0</v>
      </c>
      <c r="F36" s="149">
        <f>rep.BC*sur.BC</f>
        <v>0</v>
      </c>
      <c r="G36" s="169"/>
      <c r="H36" s="169"/>
      <c r="I36" s="120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61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</row>
    <row r="37" spans="1:114" s="58" customFormat="1" ht="14" hidden="1" outlineLevel="1">
      <c r="A37" s="11"/>
      <c r="B37" s="12"/>
      <c r="C37" s="10"/>
      <c r="D37" s="10" t="s">
        <v>13</v>
      </c>
      <c r="E37" s="10"/>
      <c r="F37" s="10" t="s">
        <v>68</v>
      </c>
      <c r="G37" s="90"/>
      <c r="H37" s="90"/>
      <c r="I37" s="109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61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</row>
    <row r="38" spans="1:114" s="58" customFormat="1" ht="14" hidden="1" outlineLevel="1">
      <c r="A38" s="11"/>
      <c r="B38" s="12"/>
      <c r="C38" s="10"/>
      <c r="D38" s="15">
        <v>0</v>
      </c>
      <c r="E38" s="10"/>
      <c r="F38" s="18">
        <f>rep.CC*sur.CC</f>
        <v>0</v>
      </c>
      <c r="G38" s="13"/>
      <c r="H38" s="13"/>
      <c r="I38" s="109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61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</row>
    <row r="39" spans="1:114" s="58" customFormat="1" ht="14" hidden="1" outlineLevel="1">
      <c r="A39" s="11"/>
      <c r="B39" s="12"/>
      <c r="C39" s="10" t="s">
        <v>16</v>
      </c>
      <c r="D39" s="10" t="s">
        <v>17</v>
      </c>
      <c r="E39" s="10" t="s">
        <v>92</v>
      </c>
      <c r="F39" s="10" t="s">
        <v>93</v>
      </c>
      <c r="G39" s="13"/>
      <c r="H39" s="13"/>
      <c r="I39" s="109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61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</row>
    <row r="40" spans="1:114" s="58" customFormat="1" ht="14" hidden="1" outlineLevel="1">
      <c r="A40" s="11"/>
      <c r="B40" s="12"/>
      <c r="C40" s="16">
        <v>0</v>
      </c>
      <c r="D40" s="16">
        <v>0</v>
      </c>
      <c r="E40" s="18">
        <f>E36/MAX($F$31:$H$31,$E$36:$F$36,$F$38)</f>
        <v>0</v>
      </c>
      <c r="F40" s="18">
        <f>F36/MAX($F$31:$H$31,$E$36:$F$36,$F$38)</f>
        <v>0</v>
      </c>
      <c r="G40" s="13"/>
      <c r="H40" s="13"/>
      <c r="I40" s="109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61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</row>
    <row r="41" spans="1:114" s="58" customFormat="1" ht="14" hidden="1" outlineLevel="1">
      <c r="A41" s="11"/>
      <c r="B41" s="12"/>
      <c r="C41" s="10"/>
      <c r="D41" s="10" t="s">
        <v>63</v>
      </c>
      <c r="E41" s="10"/>
      <c r="F41" s="10" t="s">
        <v>94</v>
      </c>
      <c r="G41" s="13"/>
      <c r="H41" s="13"/>
      <c r="I41" s="109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61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</row>
    <row r="42" spans="1:114" s="58" customFormat="1" ht="15" hidden="1" outlineLevel="1" thickBot="1">
      <c r="A42" s="11"/>
      <c r="B42" s="12"/>
      <c r="C42" s="10"/>
      <c r="D42" s="16">
        <v>0</v>
      </c>
      <c r="E42" s="10"/>
      <c r="F42" s="18">
        <f>F38/MAX($F$31:$H$31,$E$36:$F$36,$F$38)</f>
        <v>0</v>
      </c>
      <c r="G42" s="13"/>
      <c r="H42" s="13"/>
      <c r="I42" s="109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61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</row>
    <row r="43" spans="1:114" s="58" customFormat="1" ht="13" collapsed="1" thickBot="1">
      <c r="A43" s="67"/>
      <c r="B43" s="23"/>
      <c r="C43" s="150"/>
      <c r="D43" s="150"/>
      <c r="E43" s="150"/>
      <c r="F43" s="150"/>
      <c r="G43" s="150"/>
      <c r="H43" s="150"/>
      <c r="I43" s="62"/>
      <c r="J43" s="162" t="s">
        <v>131</v>
      </c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61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</row>
    <row r="44" spans="1:114" s="58" customFormat="1" ht="15" thickTop="1">
      <c r="A44" s="151" t="s">
        <v>132</v>
      </c>
      <c r="B44" s="152"/>
      <c r="C44" s="238" t="str">
        <f>B6</f>
        <v>Lab06.1b: Selection for Red as a Dominant Phenotype</v>
      </c>
      <c r="D44" s="239"/>
      <c r="E44" s="239"/>
      <c r="F44" s="239"/>
      <c r="G44" s="239"/>
      <c r="H44" s="240"/>
      <c r="I44" s="171"/>
      <c r="J44" s="15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61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</row>
    <row r="45" spans="1:114" s="58" customFormat="1" ht="14">
      <c r="A45" s="154"/>
      <c r="B45" s="89" t="str">
        <f>B7</f>
        <v>A allele name</v>
      </c>
      <c r="C45" s="172" t="str">
        <f>C7</f>
        <v>Red</v>
      </c>
      <c r="D45" s="173"/>
      <c r="E45" s="173"/>
      <c r="F45" s="89" t="str">
        <f>F7</f>
        <v>B alllele name</v>
      </c>
      <c r="G45" s="172" t="str">
        <f>G7</f>
        <v>Orange</v>
      </c>
      <c r="H45" s="2"/>
      <c r="I45" s="5"/>
      <c r="J45" s="155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61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</row>
    <row r="46" spans="1:114" s="58" customFormat="1" ht="14">
      <c r="A46" s="176" t="s">
        <v>119</v>
      </c>
      <c r="B46" s="177"/>
      <c r="C46" s="177"/>
      <c r="D46" s="177"/>
      <c r="E46" s="177"/>
      <c r="F46" s="177"/>
      <c r="G46" s="177"/>
      <c r="H46" s="177"/>
      <c r="I46" s="178"/>
      <c r="J46" s="155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61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</row>
    <row r="47" spans="1:114" s="58" customFormat="1" ht="14">
      <c r="A47" s="156"/>
      <c r="B47" s="89" t="s">
        <v>83</v>
      </c>
      <c r="C47" s="89" t="s">
        <v>84</v>
      </c>
      <c r="D47" s="2"/>
      <c r="E47" s="89" t="s">
        <v>80</v>
      </c>
      <c r="F47" s="89" t="s">
        <v>81</v>
      </c>
      <c r="G47" s="89" t="s">
        <v>82</v>
      </c>
      <c r="H47" s="89" t="s">
        <v>106</v>
      </c>
      <c r="I47" s="5"/>
      <c r="J47" s="155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61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</row>
    <row r="48" spans="1:114" s="58" customFormat="1" ht="14">
      <c r="A48" s="156"/>
      <c r="B48" s="192">
        <f>in.Fr_A</f>
        <v>0.1</v>
      </c>
      <c r="C48" s="192">
        <f>in.Fr_B</f>
        <v>0.9</v>
      </c>
      <c r="D48" s="2"/>
      <c r="E48" s="86">
        <f>in.Num_AA</f>
        <v>10</v>
      </c>
      <c r="F48" s="86">
        <f>in.Num_AB</f>
        <v>180</v>
      </c>
      <c r="G48" s="86">
        <f>in.Num_BB</f>
        <v>810</v>
      </c>
      <c r="H48" s="86">
        <f>SUM(E48:G48)</f>
        <v>1000</v>
      </c>
      <c r="I48" s="5"/>
      <c r="J48" s="155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61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</row>
    <row r="49" spans="1:114" s="58" customFormat="1" ht="14">
      <c r="A49" s="154"/>
      <c r="B49" s="89" t="str">
        <f>F22</f>
        <v>Max Pop (K)</v>
      </c>
      <c r="C49" s="2" t="str">
        <f>G22</f>
        <v>Post-crash Pop</v>
      </c>
      <c r="D49" s="2"/>
      <c r="E49" s="2"/>
      <c r="F49" s="89" t="s">
        <v>100</v>
      </c>
      <c r="G49" s="89" t="s">
        <v>101</v>
      </c>
      <c r="H49" s="89" t="s">
        <v>102</v>
      </c>
      <c r="I49" s="5"/>
      <c r="J49" s="155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61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</row>
    <row r="50" spans="1:114" s="58" customFormat="1" ht="14">
      <c r="A50" s="154"/>
      <c r="B50" s="185">
        <f>max_Pop</f>
        <v>10000</v>
      </c>
      <c r="C50" s="185">
        <f>post_Pop</f>
        <v>2000</v>
      </c>
      <c r="D50" s="2"/>
      <c r="E50" s="2"/>
      <c r="F50" s="89" t="str">
        <f>D8</f>
        <v>Red</v>
      </c>
      <c r="G50" s="89" t="str">
        <f>F8</f>
        <v>Red</v>
      </c>
      <c r="H50" s="89" t="str">
        <f>H8</f>
        <v>Yellow</v>
      </c>
      <c r="I50" s="5"/>
      <c r="J50" s="15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61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</row>
    <row r="51" spans="1:114" s="58" customFormat="1" ht="14">
      <c r="A51" s="154"/>
      <c r="B51" s="2"/>
      <c r="C51" s="2"/>
      <c r="D51" s="2"/>
      <c r="E51" s="89" t="s">
        <v>123</v>
      </c>
      <c r="F51" s="192">
        <f>sur.AA</f>
        <v>0.3</v>
      </c>
      <c r="G51" s="192">
        <f>sur.AB</f>
        <v>0.3</v>
      </c>
      <c r="H51" s="192">
        <f>sur.BB</f>
        <v>0.21</v>
      </c>
      <c r="I51" s="5"/>
      <c r="J51" s="155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61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</row>
    <row r="52" spans="1:114" ht="14">
      <c r="A52" s="154"/>
      <c r="B52" s="2"/>
      <c r="C52" s="2"/>
      <c r="D52" s="2"/>
      <c r="E52" s="89" t="s">
        <v>124</v>
      </c>
      <c r="F52" s="192">
        <f>rep.AA</f>
        <v>5</v>
      </c>
      <c r="G52" s="192">
        <f>rep.AB</f>
        <v>5</v>
      </c>
      <c r="H52" s="192">
        <f>rep.BB</f>
        <v>5</v>
      </c>
      <c r="I52" s="5"/>
      <c r="J52" s="155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28"/>
      <c r="CU52" s="24" t="str">
        <f>CL27</f>
        <v>BB</v>
      </c>
      <c r="CV52" s="24">
        <f>CM27*sur.BB</f>
        <v>850.5</v>
      </c>
    </row>
    <row r="53" spans="1:114" ht="14">
      <c r="A53" s="154"/>
      <c r="B53" s="2"/>
      <c r="C53" s="2"/>
      <c r="D53" s="2"/>
      <c r="E53" s="89" t="s">
        <v>125</v>
      </c>
      <c r="F53" s="192">
        <f>F31</f>
        <v>1.5</v>
      </c>
      <c r="G53" s="192">
        <f>G31</f>
        <v>1.5</v>
      </c>
      <c r="H53" s="192">
        <f>H31</f>
        <v>1.05</v>
      </c>
      <c r="I53" s="5"/>
      <c r="J53" s="155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28"/>
      <c r="CU53" s="24" t="str">
        <f>CL28</f>
        <v>BC</v>
      </c>
      <c r="CV53" s="24">
        <f>CM28*sur.BC</f>
        <v>0</v>
      </c>
    </row>
    <row r="54" spans="1:114" ht="14">
      <c r="A54" s="154"/>
      <c r="B54" s="2"/>
      <c r="C54" s="2"/>
      <c r="D54" s="2"/>
      <c r="E54" s="89" t="s">
        <v>126</v>
      </c>
      <c r="F54" s="192">
        <f>F33</f>
        <v>1</v>
      </c>
      <c r="G54" s="192">
        <f>G33</f>
        <v>1</v>
      </c>
      <c r="H54" s="192">
        <f>H33</f>
        <v>0.70000000000000007</v>
      </c>
      <c r="I54" s="5"/>
      <c r="J54" s="155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28"/>
      <c r="CU54" s="24" t="str">
        <f>CL29</f>
        <v>CC</v>
      </c>
      <c r="CV54" s="24">
        <f>CM29*sur.CC</f>
        <v>0</v>
      </c>
    </row>
    <row r="55" spans="1:114" ht="14">
      <c r="A55" s="176" t="s">
        <v>118</v>
      </c>
      <c r="B55" s="177"/>
      <c r="C55" s="177"/>
      <c r="D55" s="177"/>
      <c r="E55" s="177"/>
      <c r="F55" s="177"/>
      <c r="G55" s="177"/>
      <c r="H55" s="177"/>
      <c r="I55" s="178"/>
      <c r="J55" s="155"/>
      <c r="CV55" s="57">
        <f>SUM(CV33:CV54)</f>
        <v>1135.5</v>
      </c>
    </row>
    <row r="56" spans="1:114" ht="14">
      <c r="A56" s="154"/>
      <c r="B56" s="89" t="s">
        <v>80</v>
      </c>
      <c r="C56" s="89" t="s">
        <v>81</v>
      </c>
      <c r="D56" s="89" t="s">
        <v>82</v>
      </c>
      <c r="E56" s="2"/>
      <c r="F56" s="2"/>
      <c r="G56" s="89" t="s">
        <v>83</v>
      </c>
      <c r="H56" s="89" t="s">
        <v>84</v>
      </c>
      <c r="I56" s="5"/>
      <c r="J56" s="155"/>
      <c r="BT56" s="63"/>
      <c r="BX56" s="63"/>
      <c r="BY56" s="63"/>
      <c r="BZ56" s="33"/>
      <c r="CA56" s="45"/>
      <c r="CB56" s="64"/>
      <c r="CM56" s="57"/>
    </row>
    <row r="57" spans="1:114" s="66" customFormat="1" ht="14">
      <c r="A57" s="154"/>
      <c r="B57" s="89" t="str">
        <f>D8</f>
        <v>Red</v>
      </c>
      <c r="C57" s="89" t="str">
        <f>F8</f>
        <v>Red</v>
      </c>
      <c r="D57" s="89" t="str">
        <f>H8</f>
        <v>Yellow</v>
      </c>
      <c r="E57" s="2" t="s">
        <v>106</v>
      </c>
      <c r="F57" s="2"/>
      <c r="G57" s="89" t="str">
        <f>C7</f>
        <v>Red</v>
      </c>
      <c r="H57" s="186" t="str">
        <f>G7</f>
        <v>Orange</v>
      </c>
      <c r="I57" s="5"/>
      <c r="J57" s="15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</row>
    <row r="58" spans="1:114" ht="14">
      <c r="A58" s="154"/>
      <c r="B58" s="87">
        <f>BP161</f>
        <v>1855.5859422833585</v>
      </c>
      <c r="C58" s="87">
        <f>BQ161</f>
        <v>142.49190133920123</v>
      </c>
      <c r="D58" s="87">
        <f>BS161</f>
        <v>1.9221563774402666</v>
      </c>
      <c r="E58" s="87">
        <f>BV161</f>
        <v>1999.9999999999998</v>
      </c>
      <c r="F58" s="2"/>
      <c r="G58" s="21">
        <f>BP265</f>
        <v>0.96341594647647966</v>
      </c>
      <c r="H58" s="21">
        <f>BQ265</f>
        <v>3.6584053523520441E-2</v>
      </c>
      <c r="I58" s="5"/>
      <c r="J58" s="157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65"/>
      <c r="BQ58" s="28"/>
      <c r="BX58" s="24">
        <f>in.Fr_AA*in.Fr_AA*in.Total_Pop</f>
        <v>0.1</v>
      </c>
      <c r="BY58" s="24">
        <f>(in.Fr_AA*in.Fr_AB*2)*in.Total_Pop</f>
        <v>3.6</v>
      </c>
      <c r="BZ58" s="24">
        <f>(in.Fr_AA*in.Fr_AC*2)*in.Total_Pop</f>
        <v>0</v>
      </c>
      <c r="CA58" s="24">
        <f>(in.Fr_AA*in.Fr_BB*2)*in.Total_Pop</f>
        <v>16.200000000000003</v>
      </c>
      <c r="CB58" s="24">
        <f>(in.Fr_AA*in.Fr_BC*2)*in.Total_Pop</f>
        <v>0</v>
      </c>
      <c r="CC58" s="24">
        <f>(in.Fr_AA*in.Fr_CC*2)*in.Total_Pop</f>
        <v>0</v>
      </c>
      <c r="CD58" s="24">
        <f>in.Fr_AB*in.Fr_AB*in.Total_Pop</f>
        <v>32.4</v>
      </c>
      <c r="CE58" s="24">
        <f>(in.Fr_AB*in.Fr_AC*2)*in.Total_Pop</f>
        <v>0</v>
      </c>
      <c r="CF58" s="24">
        <f>(in.Fr_AB*in.Fr_BB*2)*in.Total_Pop</f>
        <v>291.60000000000002</v>
      </c>
      <c r="CG58" s="24">
        <f>(in.Fr_AB*in.Fr_BC*2)*in.Total_Pop</f>
        <v>0</v>
      </c>
      <c r="CH58" s="24">
        <f>(in.Fr_AB*in.Fr_CC*2)*in.Total_Pop</f>
        <v>0</v>
      </c>
      <c r="CI58" s="24">
        <f>in.Fr_AC*in.Fr_AC*in.Total_Pop</f>
        <v>0</v>
      </c>
      <c r="CJ58" s="24">
        <f>(in.Fr_AC*in.Fr_BB*2)*in.Total_Pop</f>
        <v>0</v>
      </c>
      <c r="CK58" s="24">
        <f>(in.Fr_AC*in.Fr_BC*2)*in.Total_Pop</f>
        <v>0</v>
      </c>
      <c r="CL58" s="24">
        <f>(in.Fr_AC*in.Fr_CC*2)*in.Total_Pop</f>
        <v>0</v>
      </c>
      <c r="CM58" s="24">
        <f>in.Fr_BB*in.Fr_BB*in.Total_Pop</f>
        <v>656.10000000000014</v>
      </c>
      <c r="CN58" s="24">
        <f>(in.Fr_BB*in.Fr_BC*2)*in.Total_Pop</f>
        <v>0</v>
      </c>
      <c r="CO58" s="24">
        <f>(in.Fr_BB*in.Fr_CC*2)*in.Total_Pop</f>
        <v>0</v>
      </c>
      <c r="CP58" s="24">
        <f>(in.Fr_BC*in.Fr_BC*2)*in.Total_Pop</f>
        <v>0</v>
      </c>
      <c r="CQ58" s="24">
        <f>(in.Fr_BC*in.Fr_CC*2)*in.Total_Pop</f>
        <v>0</v>
      </c>
      <c r="CR58" s="24">
        <f>(in.Fr_CC*in.Fr_CC*2)*in.Total_Pop</f>
        <v>0</v>
      </c>
      <c r="CS58" s="24">
        <f>SUM(BX58:CR58)</f>
        <v>1000.0000000000002</v>
      </c>
      <c r="CU58" s="38" t="s">
        <v>56</v>
      </c>
    </row>
    <row r="59" spans="1:114" ht="14">
      <c r="A59" s="154"/>
      <c r="B59" s="2"/>
      <c r="C59" s="2"/>
      <c r="D59" s="2"/>
      <c r="E59" s="2"/>
      <c r="F59" s="2"/>
      <c r="G59" s="2"/>
      <c r="H59" s="110"/>
      <c r="I59" s="5"/>
      <c r="J59" s="15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65"/>
      <c r="BX59" s="38" t="s">
        <v>53</v>
      </c>
      <c r="CU59" s="24" t="str">
        <f>IF(CU61=CM23, "√", "X")</f>
        <v>√</v>
      </c>
      <c r="CV59" s="24" t="str">
        <f>IF(CV61=CM24, "√", "X")</f>
        <v>√</v>
      </c>
      <c r="CW59" s="24" t="str">
        <f>IF(CW61=CM25, "√", "X")</f>
        <v>√</v>
      </c>
      <c r="CX59" s="24" t="str">
        <f>IF(CX61=CM27, "√", "X")</f>
        <v>√</v>
      </c>
      <c r="CY59" s="24" t="str">
        <f>IF(CY61=CM28, "√", "X")</f>
        <v>√</v>
      </c>
      <c r="CZ59" s="24" t="str">
        <f>IF(CZ61=CM29, "√", "X")</f>
        <v>√</v>
      </c>
      <c r="DA59" s="24" t="str">
        <f>IF(DA61=CM30, "√", "X")</f>
        <v>√</v>
      </c>
      <c r="DC59" s="24" t="str">
        <f>IF(DC61=CV33, "√", "X")</f>
        <v>√</v>
      </c>
      <c r="DD59" s="24" t="str">
        <f>IF(DD61=CV34, "√", "X")</f>
        <v>√</v>
      </c>
      <c r="DE59" s="24" t="str">
        <f>IF(DE61=CV35, "√", "X")</f>
        <v>√</v>
      </c>
      <c r="DF59" s="24" t="str">
        <f>IF(DF61=CV52, "√", "X")</f>
        <v>√</v>
      </c>
      <c r="DG59" s="24" t="str">
        <f>IF(DG61=CV53, "√", "X")</f>
        <v>√</v>
      </c>
      <c r="DH59" s="24" t="str">
        <f>IF(DH61=CV54, "√", "X")</f>
        <v>√</v>
      </c>
      <c r="DI59" s="24" t="str">
        <f>IF(DI61=CV55, "√", "X")</f>
        <v>√</v>
      </c>
    </row>
    <row r="60" spans="1:114" ht="14">
      <c r="A60" s="154"/>
      <c r="B60" s="114" t="s">
        <v>2</v>
      </c>
      <c r="C60" s="115"/>
      <c r="D60" s="116"/>
      <c r="E60" s="2"/>
      <c r="F60" s="114" t="s">
        <v>3</v>
      </c>
      <c r="G60" s="115"/>
      <c r="H60" s="116"/>
      <c r="I60" s="5"/>
      <c r="J60" s="15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65"/>
      <c r="BO60" s="38" t="s">
        <v>96</v>
      </c>
      <c r="BP60" s="68" t="s">
        <v>25</v>
      </c>
      <c r="BQ60" s="68" t="s">
        <v>26</v>
      </c>
      <c r="BR60" s="68" t="s">
        <v>27</v>
      </c>
      <c r="BS60" s="68" t="s">
        <v>28</v>
      </c>
      <c r="BT60" s="68" t="s">
        <v>29</v>
      </c>
      <c r="BU60" s="68" t="s">
        <v>30</v>
      </c>
      <c r="BV60" s="68" t="s">
        <v>59</v>
      </c>
      <c r="BX60" s="69" t="s">
        <v>31</v>
      </c>
      <c r="BY60" s="70" t="s">
        <v>32</v>
      </c>
      <c r="BZ60" s="70" t="s">
        <v>33</v>
      </c>
      <c r="CA60" s="70" t="s">
        <v>38</v>
      </c>
      <c r="CB60" s="70" t="s">
        <v>41</v>
      </c>
      <c r="CC60" s="71" t="s">
        <v>46</v>
      </c>
      <c r="CD60" s="69" t="s">
        <v>35</v>
      </c>
      <c r="CE60" s="70" t="s">
        <v>36</v>
      </c>
      <c r="CF60" s="70" t="s">
        <v>39</v>
      </c>
      <c r="CG60" s="70" t="s">
        <v>42</v>
      </c>
      <c r="CH60" s="71" t="s">
        <v>47</v>
      </c>
      <c r="CI60" s="69" t="s">
        <v>37</v>
      </c>
      <c r="CJ60" s="70" t="s">
        <v>40</v>
      </c>
      <c r="CK60" s="70" t="s">
        <v>43</v>
      </c>
      <c r="CL60" s="71" t="s">
        <v>48</v>
      </c>
      <c r="CM60" s="69" t="s">
        <v>34</v>
      </c>
      <c r="CN60" s="70" t="s">
        <v>44</v>
      </c>
      <c r="CO60" s="71" t="s">
        <v>49</v>
      </c>
      <c r="CP60" s="69" t="s">
        <v>45</v>
      </c>
      <c r="CQ60" s="71" t="s">
        <v>50</v>
      </c>
      <c r="CR60" s="72" t="s">
        <v>51</v>
      </c>
      <c r="CS60" s="73" t="s">
        <v>54</v>
      </c>
      <c r="CU60" s="74" t="s">
        <v>100</v>
      </c>
      <c r="CV60" s="75" t="s">
        <v>101</v>
      </c>
      <c r="CW60" s="75" t="s">
        <v>103</v>
      </c>
      <c r="CX60" s="75" t="s">
        <v>102</v>
      </c>
      <c r="CY60" s="75" t="s">
        <v>104</v>
      </c>
      <c r="CZ60" s="75" t="s">
        <v>105</v>
      </c>
      <c r="DA60" s="76" t="s">
        <v>95</v>
      </c>
      <c r="DB60" s="77"/>
      <c r="DC60" s="78" t="s">
        <v>25</v>
      </c>
      <c r="DD60" s="79" t="s">
        <v>26</v>
      </c>
      <c r="DE60" s="79" t="s">
        <v>27</v>
      </c>
      <c r="DF60" s="79" t="s">
        <v>28</v>
      </c>
      <c r="DG60" s="79" t="s">
        <v>29</v>
      </c>
      <c r="DH60" s="79" t="s">
        <v>30</v>
      </c>
      <c r="DI60" s="80" t="s">
        <v>106</v>
      </c>
      <c r="DJ60" s="81"/>
    </row>
    <row r="61" spans="1:114" ht="14">
      <c r="A61" s="154"/>
      <c r="B61" s="194" t="s">
        <v>0</v>
      </c>
      <c r="C61" s="113" t="s">
        <v>117</v>
      </c>
      <c r="D61" s="117" t="s">
        <v>1</v>
      </c>
      <c r="E61" s="2"/>
      <c r="F61" s="194" t="s">
        <v>0</v>
      </c>
      <c r="G61" s="113" t="s">
        <v>117</v>
      </c>
      <c r="H61" s="117" t="s">
        <v>1</v>
      </c>
      <c r="I61" s="5"/>
      <c r="J61" s="15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65"/>
      <c r="BO61" s="24">
        <v>1</v>
      </c>
      <c r="BP61" s="82">
        <f>in.Num_AA</f>
        <v>10</v>
      </c>
      <c r="BQ61" s="82">
        <f>in.Num_AB</f>
        <v>180</v>
      </c>
      <c r="BR61" s="82">
        <f>in.Num_AC</f>
        <v>0</v>
      </c>
      <c r="BS61" s="82">
        <f>in.Num_BB</f>
        <v>810</v>
      </c>
      <c r="BT61" s="82">
        <f>in.Num_BC</f>
        <v>0</v>
      </c>
      <c r="BU61" s="83">
        <f>in.Num_CC</f>
        <v>0</v>
      </c>
      <c r="BV61" s="82">
        <f t="shared" ref="BV61:BV92" si="2">SUM(BP61:BU61)</f>
        <v>1000</v>
      </c>
      <c r="BX61" s="24">
        <f>ROUND((BP$61/BV$61 * BP$61/BV$61) * BV$61, 0)</f>
        <v>0</v>
      </c>
      <c r="BY61" s="24">
        <f>ROUND(2 * (BP$61/BV$61 * BQ$61/BV$61) * BV$61, 0)</f>
        <v>4</v>
      </c>
      <c r="BZ61" s="24">
        <f>ROUND(2 * (BP$61/BV$61 * BR$61/BV$61) * BV$61, 0)</f>
        <v>0</v>
      </c>
      <c r="CA61" s="24">
        <f>ROUND(2 * (BP$61/BV$61 * BS$61/BV$61) * BV$61, 0)</f>
        <v>16</v>
      </c>
      <c r="CB61" s="24">
        <f>ROUND(2 * (BP$61/BV$61 * BT$61/BV$61) * BV$61, 0)</f>
        <v>0</v>
      </c>
      <c r="CC61" s="24">
        <f>ROUND(2 * (BP$61/BV$61 * BU$61/BV$61) * in.Pop, 0)</f>
        <v>0</v>
      </c>
      <c r="CD61" s="24">
        <f>ROUND((BQ$61/BV$61 * BQ$61/BV$61) * BV$61, 0)</f>
        <v>32</v>
      </c>
      <c r="CE61" s="24">
        <f>ROUND(2 * (BQ$61/BV$61 * BR$61/BV$61) * BV$61, 0)</f>
        <v>0</v>
      </c>
      <c r="CF61" s="24">
        <f>ROUND(2 * (BQ$61/BV$61 * BS$61/BV$61) * BV$61, 0)</f>
        <v>292</v>
      </c>
      <c r="CG61" s="24">
        <f>ROUND(2 * (BQ$61/BV$61 * BT$61/BV$61) * BV$61, 0)</f>
        <v>0</v>
      </c>
      <c r="CH61" s="24">
        <f>ROUND(2 * (BQ$61/BV$61 * BU$61/BV$61) * BV$61, 0)</f>
        <v>0</v>
      </c>
      <c r="CI61" s="24">
        <f>ROUND((BR$61/BV$61 * BR$61/BV$61) * BV$61, 0)</f>
        <v>0</v>
      </c>
      <c r="CJ61" s="24">
        <f>ROUND(2 * (BR$61/BV$61 * BS$61/BV$61) * BV$61, 0)</f>
        <v>0</v>
      </c>
      <c r="CK61" s="24">
        <f>ROUND(2 * (BR$61/BV$61 * BT$61/BV$61) * BV$61, 0)</f>
        <v>0</v>
      </c>
      <c r="CL61" s="24">
        <f>ROUND(2 * (BR$61/BV$61 * BU$61/BV$61) * BV$61, 0)</f>
        <v>0</v>
      </c>
      <c r="CM61" s="24">
        <f>ROUND((BS$61/BV$61 * BS$61/BV$61) * BV$61, 0)</f>
        <v>656</v>
      </c>
      <c r="CN61" s="24">
        <f>ROUND(2 * (BS$61/BV$61 * BT$61/BV$61) * BV$61, 0)</f>
        <v>0</v>
      </c>
      <c r="CO61" s="24">
        <f>ROUND(2 * (BS$61/BV$61 * BU$61/BV$61) * BV$61, 0)</f>
        <v>0</v>
      </c>
      <c r="CP61" s="24">
        <f>ROUND((BT$61/BV$61 * BT$61/BV$61) * BV$61, 0)</f>
        <v>0</v>
      </c>
      <c r="CQ61" s="24">
        <f>ROUND(2 * (BT$61/BV$61 * BU$61/BV$61) * BV$61, 0)</f>
        <v>0</v>
      </c>
      <c r="CR61" s="24">
        <f>ROUND((BU$61/BV$61 * BU$61/BV$61) * BV$61, 0)</f>
        <v>0</v>
      </c>
      <c r="CS61" s="24">
        <f>SUM(BX$61:CR$61)</f>
        <v>1000</v>
      </c>
      <c r="CU61" s="83">
        <f>BX61*((rep.AA+rep.AA)/2)*BP$23 +
BY61*((rep.AA+rep.AB)/2)*BQ$23 +
BZ61*((rep.AA + rep.AC)/2)*BR$23 +
CA61*((rep.AA + rep.BB)/2)*BS$23 +
CB61*((rep.AA+rep.BC)/2)*BT$23 +
CC61*((rep.AA+rep.CC)/2)*BU$23 +
CD61*((rep.AB+rep.AB)/2)*BV$23 +
CE61*((rep.AB+rep.AC)/2)*BW$23 +
CF61*((rep.AB+rep.BB)/2)*BX$23 +
CG61*((rep.AB+rep.BC)/2)*BY$23 +
CH61*((rep.AB+rep.CC)/2)*BZ$23 +
CI61*((rep.AC+rep.AC)/2)*CA$23 +
CJ61*((rep.AC+rep.BB)/2)*CB$23 +
CK61*((rep.AC+rep.BC)/2)*CC$23 +
CL61*((rep.AC+rep.CC)/2)*CD$23 +
CM61*((rep.BB+rep.BB)/2)*CE$23 +
CN61*((rep.BB+rep.BC)/2)*CF$23 +
CO61*((rep.BB+rep.CC)/2)*CG$23 +
CP61*((rep.BC+rep.BC)/2)*CH$23 +
CQ61*((rep.BC+rep.CC)/2)*CI$23 +
CR61*((rep.CC+rep.CC)/2)*CJ$23</f>
        <v>50</v>
      </c>
      <c r="CV61" s="84">
        <f>BX61*((rep.AA+rep.AA)/2)*BP$24 +
BY61*((rep.AA+rep.AB)/2)*BQ$24 +
BZ61*((rep.AA + rep.AC)/2)*BR$24 +
CA61*((rep.AA + rep.BB)/2)*BS$24 +
CB61*((rep.AA+rep.BC)/2)*BT$24 +
CC61*((rep.AA+rep.CC)/2)*BU$24 +
CD61*((rep.AB+rep.AB)/2)*BV$24 +
CE61*((rep.AB+rep.AC)/2)*BW$24 +
CF61*((rep.AB+rep.BB)/2)*BX$24 +
CG61*((rep.AB+rep.BC)/2)*BY$24 +
CH61*((rep.AB+rep.CC)/2)*BZ$24 +
CI61*((rep.AC+rep.AC)/2)*CA$24 +
CJ61*((rep.AC+rep.BB)/2)*CB$24 +
CK61*((rep.AC+rep.BC)/2)*CC$24 +
CL61*((rep.AC+rep.CC)/2)*CD$24 +
CM61*((rep.BB+rep.BB)/2)*CE$24 +
CN61*((rep.BB+rep.BC)/2)*CF$24 +
CO61*((rep.BB+rep.CC)/2)*CG$24 +
CP61*((rep.BC+rep.BC)/2)*CH$24 +
CQ61*((rep.BC+rep.CC)/2)*CI$24 +
CR61*((rep.CC+rep.CC)/2)*CJ$24</f>
        <v>900</v>
      </c>
      <c r="CW61" s="84">
        <f>BX61*((rep.AA+rep.AA)/2)*BP$25 +
BY61*((rep.AA+rep.AB)/2)*BQ$25 +
BZ61*((rep.AA + rep.AC)/2)*BR$25 +
CA61*((rep.AA + rep.BB)/2)*BS$25 +
CB61*((rep.AA+rep.BC)/2)*BT$25 +
CC61*((rep.AA+rep.CC)/2)*BU$25 +
CD61*((rep.AB+rep.AB)/2)*BV$25 +
CE61*((rep.AB+rep.AC)/2)*BW$25 +
CF61*((rep.AB+rep.BB)/2)*BX$25 +
CG61*((rep.AB+rep.BC)/2)*BY$25 +
CH61*((rep.AB+rep.CC)/2)*BZ$25 +
CI61*((rep.AC+rep.AC)/2)*CA$25 +
CJ61*((rep.AC+rep.BB)/2)*CB$25 +
CK61*((rep.AC+rep.BC)/2)*CC$25 +
CL61*((rep.AC+rep.CC)/2)*CD$25 +
CM61*((rep.BB+rep.BB)/2)*CE$25 +
CN61*((rep.BB+rep.BC)/2)*CF$25 +
CO61*((rep.BB+rep.CC)/2)*CG$25 +
CP61*((rep.BC+rep.BC)/2)*CH$25 +
CQ61*((rep.BC+rep.CC)/2)*CI$25 +
CR61*((rep.CC+rep.CC)/2)*CJ$25</f>
        <v>0</v>
      </c>
      <c r="CX61" s="84">
        <f>BX61*((rep.AA+rep.AA)/2)*BP$27 +
BY61*((rep.AA+rep.AB)/2)*BQ$27 +
BZ61*((rep.AA + rep.AC)/2)*BR$27 +
CA61*((rep.AA + rep.BB)/2)*BS$27 +
CB61*((rep.AA+rep.BC)/2)*BT$27 +
CC61*((rep.AA+rep.CC)/2)*BU$27 +
CD61*((rep.AB+rep.AB)/2)*BV$27 +
CE61*((rep.AB+rep.AC)/2)*BW$27 +
CF61*((rep.AB+rep.BB)/2)*BX$27 +
CG61*((rep.AB+rep.BC)/2)*BY$27 +
CH61*((rep.AB+rep.CC)/2)*BZ$27 +
CI61*((rep.AC+rep.AC)/2)*CA$27 +
CJ61*((rep.AC+rep.BB)/2)*CB$27 +
CK61*((rep.AC+rep.BC)/2)*CC$27 +
CL61*((rep.AC+rep.CC)/2)*CD$27 +
CM61*((rep.BB+rep.BB)/2)*CE$27 +
CN61*((rep.BB+rep.BC)/2)*CF$27 +
CO61*((rep.BB+rep.CC)/2)*CG$27 +
CP61*((rep.BC+rep.BC)/2)*CH$27 +
CQ61*((rep.BC+rep.CC)/2)*CI$27 +
CR61*((rep.CC+rep.CC)/2)*CJ$27</f>
        <v>4050</v>
      </c>
      <c r="CY61" s="24">
        <f>BX61*((rep.AA+rep.AA)/2)*BP$28 +
BY61*((rep.AA+rep.AB)/2)*BQ$28 +
BZ61*((rep.AA + rep.AC)/2)*BR$28 +
CA61*((rep.AA + rep.BB)/2)*BS$28 +
CB61*((rep.AA+rep.BC)/2)*BT$28 +
CC61*((rep.AA+rep.CC)/2)*BU$28 +
CD61*((rep.AB+rep.AB)/2)*BV$28 +
CE61*((rep.AB+rep.AC)/2)*BW$28 +
CF61*((rep.AB+rep.BB)/2)*BX$28 +
CG61*((rep.AB+rep.BC)/2)*BY$28 +
CH61*((rep.AB+rep.CC)/2)*BZ$28 +
CI61*((rep.AC+rep.AC)/2)*CA$28 +
CJ61*((rep.AC+rep.BB)/2)*CB$28 +
CK61*((rep.AC+rep.BC)/2)*CC$28 +
CL61*((rep.AC+rep.CC)/2)*CD$28 +
CM61*((rep.BB+rep.BB)/2)*CE$28 +
CN61*((rep.BB+rep.BC)/2)*CF$28 +
CO61*((rep.BB+rep.CC)/2)*CG$28 +
CP61*((rep.BC+rep.BC)/2)*CH$28 +
CQ61*((rep.BC+rep.CC)/2)*CI$28 +
CR61*((rep.CC+rep.CC)/2)*CJ$28</f>
        <v>0</v>
      </c>
      <c r="CZ61" s="84">
        <f>BX61*((rep.AA+rep.AA)/2)*BP$29 +
BY61*((rep.AA+rep.AB)/2)*BQ$29 +
BZ61*((rep.AA + rep.AC)/2)*BR$29 +
CA61*((rep.AA + rep.BB)/2)*BS$29 +
CB61*((rep.AA+rep.BC)/2)*BT$29 +
CC61*((rep.AA+rep.CC)/2)*BU$29 +
CD61*((rep.AB+rep.AB)/2)*BV$29 +
CE61*((rep.AB+rep.AC)/2)*BW$29 +
CF61*((rep.AB+rep.BB)/2)*BX$29 +
CG61*((rep.AB+rep.BC)/2)*BY$29 +
CH61*((rep.AB+rep.CC)/2)*BZ$29 +
CI61*((rep.AC+rep.AC)/2)*CA$29 +
CJ61*((rep.AC+rep.BB)/2)*CB$29 +
CK61*((rep.AC+rep.BC)/2)*CC$29 +
CL61*((rep.AC+rep.CC)/2)*CD$29 +
CM61*((rep.BB+rep.BB)/2)*CE$29 +
CN61*((rep.BB+rep.BC)/2)*CF$29 +
CO61*((rep.BB+rep.CC)/2)*CG$29 +
CP61*((rep.BC+rep.BC)/2)*CH$29 +
CQ61*((rep.BC+rep.CC)/2)*CI$29 +
CR61*((rep.CC+rep.CC)/2)*CJ$29</f>
        <v>0</v>
      </c>
      <c r="DA61" s="82">
        <f t="shared" ref="DA61:DA109" si="3">SUM(CU61:CZ61)</f>
        <v>5000</v>
      </c>
      <c r="DC61" s="24">
        <f t="shared" ref="DC61:DC92" si="4">sur.AA * CU61</f>
        <v>15</v>
      </c>
      <c r="DD61" s="24">
        <f t="shared" ref="DD61:DD92" si="5">sur.AB * CV61</f>
        <v>270</v>
      </c>
      <c r="DE61" s="24">
        <f t="shared" ref="DE61:DE92" si="6">sur.AC * CW61</f>
        <v>0</v>
      </c>
      <c r="DF61" s="24">
        <f t="shared" ref="DF61:DF92" si="7">sur.BB * CX61</f>
        <v>850.5</v>
      </c>
      <c r="DG61" s="24">
        <f t="shared" ref="DG61:DG92" si="8">sur.BC * CY61</f>
        <v>0</v>
      </c>
      <c r="DH61" s="24">
        <f t="shared" ref="DH61:DH92" si="9">sur.CC * CZ61</f>
        <v>0</v>
      </c>
      <c r="DI61" s="24">
        <f t="shared" ref="DI61:DI124" si="10">SUM(DC61:DH61)</f>
        <v>1135.5</v>
      </c>
    </row>
    <row r="62" spans="1:114" ht="14">
      <c r="A62" s="154"/>
      <c r="B62" s="195">
        <v>1</v>
      </c>
      <c r="C62" s="112">
        <f t="shared" ref="C62:C82" si="11">LOOKUP(Gen,BO165:BO264,BP165:BP264)</f>
        <v>0.1</v>
      </c>
      <c r="D62" s="111">
        <f t="shared" ref="D62:D82" si="12">LOOKUP(Gen,BO165:BO264,BQ165:BQ264)</f>
        <v>0.9</v>
      </c>
      <c r="E62" s="2"/>
      <c r="F62" s="195">
        <f t="shared" ref="F62:H93" si="13">BO165</f>
        <v>1</v>
      </c>
      <c r="G62" s="112">
        <f t="shared" si="13"/>
        <v>0.1</v>
      </c>
      <c r="H62" s="111">
        <f t="shared" si="13"/>
        <v>0.9</v>
      </c>
      <c r="I62" s="5"/>
      <c r="J62" s="15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65"/>
      <c r="BO62" s="24">
        <f>BO61+1</f>
        <v>2</v>
      </c>
      <c r="BP62" s="83">
        <f t="shared" ref="BP62:BU62" si="14">IF($DI61 &gt; max_Pop, (DC61 * (post_Pop/$DI61)), DC61)</f>
        <v>15</v>
      </c>
      <c r="BQ62" s="83">
        <f t="shared" si="14"/>
        <v>270</v>
      </c>
      <c r="BR62" s="83">
        <f t="shared" si="14"/>
        <v>0</v>
      </c>
      <c r="BS62" s="83">
        <f t="shared" si="14"/>
        <v>850.5</v>
      </c>
      <c r="BT62" s="83">
        <f t="shared" si="14"/>
        <v>0</v>
      </c>
      <c r="BU62" s="83">
        <f t="shared" si="14"/>
        <v>0</v>
      </c>
      <c r="BV62" s="82">
        <f t="shared" si="2"/>
        <v>1135.5</v>
      </c>
      <c r="BX62" s="24">
        <f t="shared" ref="BX62:BX125" si="15">ROUND((BP62/BV62 * BP62/BV62) * BV62, 0)</f>
        <v>0</v>
      </c>
      <c r="BY62" s="24">
        <f t="shared" ref="BY62:BY125" si="16">ROUND(2 * (BP62/BV62 * BQ62/BV62) * BV62, 0)</f>
        <v>7</v>
      </c>
      <c r="BZ62" s="24">
        <f t="shared" ref="BZ62:BZ125" si="17">ROUND(2 * (BP62/BV62 * BR62/BV62) * BV62, 0)</f>
        <v>0</v>
      </c>
      <c r="CA62" s="24">
        <f t="shared" ref="CA62:CA125" si="18">ROUND(2 * (BP62/BV62 * BS62/BV62) * BV62, 0)</f>
        <v>22</v>
      </c>
      <c r="CB62" s="24">
        <f t="shared" ref="CB62:CB125" si="19">ROUND(2 * (BP62/BV62 * BT62/BV62) * BV62, 0)</f>
        <v>0</v>
      </c>
      <c r="CC62" s="24">
        <f t="shared" ref="CC62:CC109" si="20">ROUND(2 * (BP62/BV62 * BU62/BV62) * in.Pop, 0)</f>
        <v>0</v>
      </c>
      <c r="CD62" s="24">
        <f t="shared" ref="CD62:CD125" si="21">ROUND((BQ62/BV62 * BQ62/BV62) * BV62, 0)</f>
        <v>64</v>
      </c>
      <c r="CE62" s="24">
        <f t="shared" ref="CE62:CE125" si="22">ROUND(2 * (BQ62/BV62 * BR62/BV62) * BV62, 0)</f>
        <v>0</v>
      </c>
      <c r="CF62" s="24">
        <f t="shared" ref="CF62:CF125" si="23">ROUND(2 * (BQ62/BV62 * BS62/BV62) * BV62, 0)</f>
        <v>404</v>
      </c>
      <c r="CG62" s="24">
        <f t="shared" ref="CG62:CG125" si="24">ROUND(2 * (BQ62/BV62 * BT62/BV62) * BV62, 0)</f>
        <v>0</v>
      </c>
      <c r="CH62" s="24">
        <f t="shared" ref="CH62:CH125" si="25">ROUND(2 * (BQ62/BV62 * BU62/BV62) * BV62, 0)</f>
        <v>0</v>
      </c>
      <c r="CI62" s="24">
        <f t="shared" ref="CI62:CI125" si="26">ROUND((BR62/BV62 * BR62/BV62) * BV62, 0)</f>
        <v>0</v>
      </c>
      <c r="CJ62" s="24">
        <f t="shared" ref="CJ62:CJ125" si="27">ROUND(2 * (BR62/BV62 * BS62/BV62) * BV62, 0)</f>
        <v>0</v>
      </c>
      <c r="CK62" s="24">
        <f t="shared" ref="CK62:CK125" si="28">ROUND(2 * (BR62/BV62 * BT62/BV62) * BV62, 0)</f>
        <v>0</v>
      </c>
      <c r="CL62" s="24">
        <f t="shared" ref="CL62:CL125" si="29">ROUND(2 * (BR62/BV62 * BU62/BV62) * BV62, 0)</f>
        <v>0</v>
      </c>
      <c r="CM62" s="24">
        <f t="shared" ref="CM62:CM125" si="30">ROUND((BS62/BV62 * BS62/BV62) * BV62, 0)</f>
        <v>637</v>
      </c>
      <c r="CN62" s="24">
        <f t="shared" ref="CN62:CN125" si="31">ROUND(2 * (BS62/BV62 * BT62/BV62) * BV62, 0)</f>
        <v>0</v>
      </c>
      <c r="CO62" s="24">
        <f t="shared" ref="CO62:CO125" si="32">ROUND(2 * (BS62/BV62 * BU62/BV62) * BV62, 0)</f>
        <v>0</v>
      </c>
      <c r="CP62" s="24">
        <f t="shared" ref="CP62:CP125" si="33">ROUND((BT62/BV62 * BT62/BV62) * BV62, 0)</f>
        <v>0</v>
      </c>
      <c r="CQ62" s="24">
        <f t="shared" ref="CQ62:CQ125" si="34">ROUND(2 * (BT62/BV62 * BU62/BV62) * BV62, 0)</f>
        <v>0</v>
      </c>
      <c r="CR62" s="24">
        <f t="shared" ref="CR62:CR125" si="35">ROUND((BU62/BV62 * BU62/BV62) * BV62, 0)</f>
        <v>0</v>
      </c>
      <c r="CS62" s="24">
        <f t="shared" ref="CS62:CS125" si="36">SUM(BX62:CR62)</f>
        <v>1134</v>
      </c>
      <c r="CU62" s="83">
        <f t="shared" ref="CU62:CU92" si="37">BX62*((rep.AA+rep.AA)/2)*BP$23 +
BY62*((rep.AA+rep.AB)/2)*BQ$23 +
BZ62*((rep.AA + rep.AC)/2)*BR$23 +
CA62*((rep.AA + rep.BB)/2)*BS$23 +
CB62*((rep.AA+rep.BC)/2)*BT$23 +
CC62*((rep.AA+rep.CC)/2)*BU$23 +
CD62*((rep.AB+rep.AB)/2)*BV$23 +
CE62*((rep.AB+rep.AC)/2)*BW$23 +
CF62*((rep.AB+rep.BB)/2)*BX$23 +
CG62*((rep.AB+rep.BC)/2)*BY$23 +
CH62*((rep.AB+rep.CC)/2)*BZ$23 +
CI62*((rep.AC+rep.AC)/2)*CA$23 +
CJ62*((rep.AC+rep.BB)/2)*CB$23 +
CK62*((rep.AC+rep.BC)/2)*CC$23 +
CL62*((rep.AC+rep.CC)/2)*CD$23 +
CM62*((rep.BB+rep.BB)/2)*CE$23 +
CN62*((rep.BB+rep.BC)/2)*CF$23 +
CO62*((rep.BB+rep.CC)/2)*CG$23 +
CP62*((rep.BC+rep.BC)/2)*CH$23 +
CQ62*((rep.BC+rep.CC)/2)*CI$23 +
CR62*((rep.CC+rep.CC)/2)*CJ$23</f>
        <v>97.5</v>
      </c>
      <c r="CV62" s="84">
        <f t="shared" ref="CV62:CV92" si="38">BX62*((rep.AA+rep.AA)/2)*BP$24 +
BY62*((rep.AA+rep.AB)/2)*BQ$24 +
BZ62*((rep.AA + rep.AC)/2)*BR$24 +
CA62*((rep.AA + rep.BB)/2)*BS$24 +
CB62*((rep.AA+rep.BC)/2)*BT$24 +
CC62*((rep.AA+rep.CC)/2)*BU$24 +
CD62*((rep.AB+rep.AB)/2)*BV$24 +
CE62*((rep.AB+rep.AC)/2)*BW$24 +
CF62*((rep.AB+rep.BB)/2)*BX$24 +
CG62*((rep.AB+rep.BC)/2)*BY$24 +
CH62*((rep.AB+rep.CC)/2)*BZ$24 +
CI62*((rep.AC+rep.AC)/2)*CA$24 +
CJ62*((rep.AC+rep.BB)/2)*CB$24 +
CK62*((rep.AC+rep.BC)/2)*CC$24 +
CL62*((rep.AC+rep.CC)/2)*CD$24 +
CM62*((rep.BB+rep.BB)/2)*CE$24 +
CN62*((rep.BB+rep.BC)/2)*CF$24 +
CO62*((rep.BB+rep.CC)/2)*CG$24 +
CP62*((rep.BC+rep.BC)/2)*CH$24 +
CQ62*((rep.BC+rep.CC)/2)*CI$24 +
CR62*((rep.CC+rep.CC)/2)*CJ$24</f>
        <v>1297.5</v>
      </c>
      <c r="CW62" s="84">
        <f t="shared" ref="CW62:CW92" si="39">BX62*((rep.AA+rep.AA)/2)*BP$25 +
BY62*((rep.AA+rep.AB)/2)*BQ$25 +
BZ62*((rep.AA + rep.AC)/2)*BR$25 +
CA62*((rep.AA + rep.BB)/2)*BS$25 +
CB62*((rep.AA+rep.BC)/2)*BT$25 +
CC62*((rep.AA+rep.CC)/2)*BU$25 +
CD62*((rep.AB+rep.AB)/2)*BV$25 +
CE62*((rep.AB+rep.AC)/2)*BW$25 +
CF62*((rep.AB+rep.BB)/2)*BX$25 +
CG62*((rep.AB+rep.BC)/2)*BY$25 +
CH62*((rep.AB+rep.CC)/2)*BZ$25 +
CI62*((rep.AC+rep.AC)/2)*CA$25 +
CJ62*((rep.AC+rep.BB)/2)*CB$25 +
CK62*((rep.AC+rep.BC)/2)*CC$25 +
CL62*((rep.AC+rep.CC)/2)*CD$25 +
CM62*((rep.BB+rep.BB)/2)*CE$25 +
CN62*((rep.BB+rep.BC)/2)*CF$25 +
CO62*((rep.BB+rep.CC)/2)*CG$25 +
CP62*((rep.BC+rep.BC)/2)*CH$25 +
CQ62*((rep.BC+rep.CC)/2)*CI$25 +
CR62*((rep.CC+rep.CC)/2)*CJ$25</f>
        <v>0</v>
      </c>
      <c r="CX62" s="84">
        <f t="shared" ref="CX62:CX92" si="40">BX62*((rep.AA+rep.AA)/2)*BP$27 +
BY62*((rep.AA+rep.AB)/2)*BQ$27 +
BZ62*((rep.AA + rep.AC)/2)*BR$27 +
CA62*((rep.AA + rep.BB)/2)*BS$27 +
CB62*((rep.AA+rep.BC)/2)*BT$27 +
CC62*((rep.AA+rep.CC)/2)*BU$27 +
CD62*((rep.AB+rep.AB)/2)*BV$27 +
CE62*((rep.AB+rep.AC)/2)*BW$27 +
CF62*((rep.AB+rep.BB)/2)*BX$27 +
CG62*((rep.AB+rep.BC)/2)*BY$27 +
CH62*((rep.AB+rep.CC)/2)*BZ$27 +
CI62*((rep.AC+rep.AC)/2)*CA$27 +
CJ62*((rep.AC+rep.BB)/2)*CB$27 +
CK62*((rep.AC+rep.BC)/2)*CC$27 +
CL62*((rep.AC+rep.CC)/2)*CD$27 +
CM62*((rep.BB+rep.BB)/2)*CE$27 +
CN62*((rep.BB+rep.BC)/2)*CF$27 +
CO62*((rep.BB+rep.CC)/2)*CG$27 +
CP62*((rep.BC+rep.BC)/2)*CH$27 +
CQ62*((rep.BC+rep.CC)/2)*CI$27 +
CR62*((rep.CC+rep.CC)/2)*CJ$27</f>
        <v>4275</v>
      </c>
      <c r="CY62" s="24">
        <f t="shared" ref="CY62:CY92" si="41">BX62*((rep.AA+rep.AA)/2)*BP$28 +
BY62*((rep.AA+rep.AB)/2)*BQ$28 +
BZ62*((rep.AA + rep.AC)/2)*BR$28 +
CA62*((rep.AA + rep.BB)/2)*BS$28 +
CB62*((rep.AA+rep.BC)/2)*BT$28 +
CC62*((rep.AA+rep.CC)/2)*BU$28 +
CD62*((rep.AB+rep.AB)/2)*BV$28 +
CE62*((rep.AB+rep.AC)/2)*BW$28 +
CF62*((rep.AB+rep.BB)/2)*BX$28 +
CG62*((rep.AB+rep.BC)/2)*BY$28 +
CH62*((rep.AB+rep.CC)/2)*BZ$28 +
CI62*((rep.AC+rep.AC)/2)*CA$28 +
CJ62*((rep.AC+rep.BB)/2)*CB$28 +
CK62*((rep.AC+rep.BC)/2)*CC$28 +
CL62*((rep.AC+rep.CC)/2)*CD$28 +
CM62*((rep.BB+rep.BB)/2)*CE$28 +
CN62*((rep.BB+rep.BC)/2)*CF$28 +
CO62*((rep.BB+rep.CC)/2)*CG$28 +
CP62*((rep.BC+rep.BC)/2)*CH$28 +
CQ62*((rep.BC+rep.CC)/2)*CI$28 +
CR62*((rep.CC+rep.CC)/2)*CJ$28</f>
        <v>0</v>
      </c>
      <c r="CZ62" s="84">
        <f t="shared" ref="CZ62:CZ92" si="42">BX62*((rep.AA+rep.AA)/2)*BP$29 +
BY62*((rep.AA+rep.AB)/2)*BQ$29 +
BZ62*((rep.AA + rep.AC)/2)*BR$29 +
CA62*((rep.AA + rep.BB)/2)*BS$29 +
CB62*((rep.AA+rep.BC)/2)*BT$29 +
CC62*((rep.AA+rep.CC)/2)*BU$29 +
CD62*((rep.AB+rep.AB)/2)*BV$29 +
CE62*((rep.AB+rep.AC)/2)*BW$29 +
CF62*((rep.AB+rep.BB)/2)*BX$29 +
CG62*((rep.AB+rep.BC)/2)*BY$29 +
CH62*((rep.AB+rep.CC)/2)*BZ$29 +
CI62*((rep.AC+rep.AC)/2)*CA$29 +
CJ62*((rep.AC+rep.BB)/2)*CB$29 +
CK62*((rep.AC+rep.BC)/2)*CC$29 +
CL62*((rep.AC+rep.CC)/2)*CD$29 +
CM62*((rep.BB+rep.BB)/2)*CE$29 +
CN62*((rep.BB+rep.BC)/2)*CF$29 +
CO62*((rep.BB+rep.CC)/2)*CG$29 +
CP62*((rep.BC+rep.BC)/2)*CH$29 +
CQ62*((rep.BC+rep.CC)/2)*CI$29 +
CR62*((rep.CC+rep.CC)/2)*CJ$29</f>
        <v>0</v>
      </c>
      <c r="DA62" s="82">
        <f t="shared" si="3"/>
        <v>5670</v>
      </c>
      <c r="DC62" s="24">
        <f t="shared" si="4"/>
        <v>29.25</v>
      </c>
      <c r="DD62" s="24">
        <f t="shared" si="5"/>
        <v>389.25</v>
      </c>
      <c r="DE62" s="24">
        <f t="shared" si="6"/>
        <v>0</v>
      </c>
      <c r="DF62" s="24">
        <f t="shared" si="7"/>
        <v>897.75</v>
      </c>
      <c r="DG62" s="24">
        <f t="shared" si="8"/>
        <v>0</v>
      </c>
      <c r="DH62" s="24">
        <f t="shared" si="9"/>
        <v>0</v>
      </c>
      <c r="DI62" s="24">
        <f t="shared" si="10"/>
        <v>1316.25</v>
      </c>
    </row>
    <row r="63" spans="1:114" ht="14">
      <c r="A63" s="154"/>
      <c r="B63" s="195">
        <v>5</v>
      </c>
      <c r="C63" s="112">
        <f t="shared" si="11"/>
        <v>0.2632816173013634</v>
      </c>
      <c r="D63" s="111">
        <f t="shared" si="12"/>
        <v>0.73671838269863654</v>
      </c>
      <c r="E63" s="2"/>
      <c r="F63" s="195">
        <f t="shared" si="13"/>
        <v>2</v>
      </c>
      <c r="G63" s="112">
        <f t="shared" si="13"/>
        <v>0.13210039630118892</v>
      </c>
      <c r="H63" s="111">
        <f t="shared" si="13"/>
        <v>0.86789960369881114</v>
      </c>
      <c r="I63" s="5"/>
      <c r="J63" s="15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65"/>
      <c r="BO63" s="24">
        <f t="shared" ref="BO63:BO126" si="43">BO62+1</f>
        <v>3</v>
      </c>
      <c r="BP63" s="83">
        <f t="shared" ref="BP63:BP109" si="44">IF($DI62 &gt; max_Pop, (DC62 * (post_Pop/$DI62)), DC62)</f>
        <v>29.25</v>
      </c>
      <c r="BQ63" s="83">
        <f t="shared" ref="BQ63:BQ109" si="45">IF($DI62 &gt; max_Pop, (DD62 * (post_Pop/$DI62)), DD62)</f>
        <v>389.25</v>
      </c>
      <c r="BR63" s="83">
        <f t="shared" ref="BR63:BR109" si="46">IF($DI62 &gt; max_Pop, (DE62 * (post_Pop/$DI62)), DE62)</f>
        <v>0</v>
      </c>
      <c r="BS63" s="83">
        <f t="shared" ref="BS63:BS109" si="47">IF($DI62 &gt; max_Pop, (DF62 * (post_Pop/$DI62)), DF62)</f>
        <v>897.75</v>
      </c>
      <c r="BT63" s="83">
        <f t="shared" ref="BT63:BT109" si="48">IF($DI62 &gt; max_Pop, (DG62 * (post_Pop/$DI62)), DG62)</f>
        <v>0</v>
      </c>
      <c r="BU63" s="83">
        <f t="shared" ref="BU63:BU109" si="49">IF($DI62 &gt; max_Pop, (DH62 * (post_Pop/$DI62)), DH62)</f>
        <v>0</v>
      </c>
      <c r="BV63" s="82">
        <f t="shared" si="2"/>
        <v>1316.25</v>
      </c>
      <c r="BW63" s="28"/>
      <c r="BX63" s="24">
        <f t="shared" si="15"/>
        <v>1</v>
      </c>
      <c r="BY63" s="24">
        <f t="shared" si="16"/>
        <v>17</v>
      </c>
      <c r="BZ63" s="24">
        <f t="shared" si="17"/>
        <v>0</v>
      </c>
      <c r="CA63" s="24">
        <f t="shared" si="18"/>
        <v>40</v>
      </c>
      <c r="CB63" s="24">
        <f t="shared" si="19"/>
        <v>0</v>
      </c>
      <c r="CC63" s="24">
        <f t="shared" si="20"/>
        <v>0</v>
      </c>
      <c r="CD63" s="24">
        <f t="shared" si="21"/>
        <v>115</v>
      </c>
      <c r="CE63" s="24">
        <f t="shared" si="22"/>
        <v>0</v>
      </c>
      <c r="CF63" s="24">
        <f t="shared" si="23"/>
        <v>531</v>
      </c>
      <c r="CG63" s="24">
        <f t="shared" si="24"/>
        <v>0</v>
      </c>
      <c r="CH63" s="24">
        <f t="shared" si="25"/>
        <v>0</v>
      </c>
      <c r="CI63" s="24">
        <f t="shared" si="26"/>
        <v>0</v>
      </c>
      <c r="CJ63" s="24">
        <f t="shared" si="27"/>
        <v>0</v>
      </c>
      <c r="CK63" s="24">
        <f t="shared" si="28"/>
        <v>0</v>
      </c>
      <c r="CL63" s="24">
        <f t="shared" si="29"/>
        <v>0</v>
      </c>
      <c r="CM63" s="24">
        <f t="shared" si="30"/>
        <v>612</v>
      </c>
      <c r="CN63" s="24">
        <f t="shared" si="31"/>
        <v>0</v>
      </c>
      <c r="CO63" s="24">
        <f t="shared" si="32"/>
        <v>0</v>
      </c>
      <c r="CP63" s="24">
        <f t="shared" si="33"/>
        <v>0</v>
      </c>
      <c r="CQ63" s="24">
        <f t="shared" si="34"/>
        <v>0</v>
      </c>
      <c r="CR63" s="24">
        <f t="shared" si="35"/>
        <v>0</v>
      </c>
      <c r="CS63" s="24">
        <f t="shared" si="36"/>
        <v>1316</v>
      </c>
      <c r="CU63" s="83">
        <f t="shared" si="37"/>
        <v>191.25</v>
      </c>
      <c r="CV63" s="84">
        <f t="shared" si="38"/>
        <v>1857.5</v>
      </c>
      <c r="CW63" s="84">
        <f t="shared" si="39"/>
        <v>0</v>
      </c>
      <c r="CX63" s="84">
        <f t="shared" si="40"/>
        <v>4531.25</v>
      </c>
      <c r="CY63" s="24">
        <f t="shared" si="41"/>
        <v>0</v>
      </c>
      <c r="CZ63" s="84">
        <f t="shared" si="42"/>
        <v>0</v>
      </c>
      <c r="DA63" s="82">
        <f t="shared" si="3"/>
        <v>6580</v>
      </c>
      <c r="DC63" s="24">
        <f t="shared" si="4"/>
        <v>57.375</v>
      </c>
      <c r="DD63" s="24">
        <f t="shared" si="5"/>
        <v>557.25</v>
      </c>
      <c r="DE63" s="24">
        <f t="shared" si="6"/>
        <v>0</v>
      </c>
      <c r="DF63" s="24">
        <f t="shared" si="7"/>
        <v>951.5625</v>
      </c>
      <c r="DG63" s="24">
        <f t="shared" si="8"/>
        <v>0</v>
      </c>
      <c r="DH63" s="24">
        <f t="shared" si="9"/>
        <v>0</v>
      </c>
      <c r="DI63" s="24">
        <f t="shared" si="10"/>
        <v>1566.1875</v>
      </c>
    </row>
    <row r="64" spans="1:114" ht="14">
      <c r="A64" s="154"/>
      <c r="B64" s="195">
        <v>10</v>
      </c>
      <c r="C64" s="112">
        <f t="shared" si="11"/>
        <v>0.50744767708146643</v>
      </c>
      <c r="D64" s="111">
        <f t="shared" si="12"/>
        <v>0.49255232291853357</v>
      </c>
      <c r="E64" s="2"/>
      <c r="F64" s="195">
        <f t="shared" si="13"/>
        <v>3</v>
      </c>
      <c r="G64" s="112">
        <f t="shared" si="13"/>
        <v>0.17008547008547009</v>
      </c>
      <c r="H64" s="111">
        <f t="shared" si="13"/>
        <v>0.82991452991452996</v>
      </c>
      <c r="I64" s="5"/>
      <c r="J64" s="15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65"/>
      <c r="BO64" s="24">
        <f t="shared" si="43"/>
        <v>4</v>
      </c>
      <c r="BP64" s="83">
        <f t="shared" si="44"/>
        <v>57.375</v>
      </c>
      <c r="BQ64" s="83">
        <f t="shared" si="45"/>
        <v>557.25</v>
      </c>
      <c r="BR64" s="83">
        <f t="shared" si="46"/>
        <v>0</v>
      </c>
      <c r="BS64" s="83">
        <f t="shared" si="47"/>
        <v>951.5625</v>
      </c>
      <c r="BT64" s="83">
        <f t="shared" si="48"/>
        <v>0</v>
      </c>
      <c r="BU64" s="83">
        <f t="shared" si="49"/>
        <v>0</v>
      </c>
      <c r="BV64" s="82">
        <f t="shared" si="2"/>
        <v>1566.1875</v>
      </c>
      <c r="BW64" s="28"/>
      <c r="BX64" s="24">
        <f t="shared" si="15"/>
        <v>2</v>
      </c>
      <c r="BY64" s="24">
        <f t="shared" si="16"/>
        <v>41</v>
      </c>
      <c r="BZ64" s="24">
        <f t="shared" si="17"/>
        <v>0</v>
      </c>
      <c r="CA64" s="24">
        <f t="shared" si="18"/>
        <v>70</v>
      </c>
      <c r="CB64" s="24">
        <f t="shared" si="19"/>
        <v>0</v>
      </c>
      <c r="CC64" s="24">
        <f t="shared" si="20"/>
        <v>0</v>
      </c>
      <c r="CD64" s="24">
        <f t="shared" si="21"/>
        <v>198</v>
      </c>
      <c r="CE64" s="24">
        <f t="shared" si="22"/>
        <v>0</v>
      </c>
      <c r="CF64" s="24">
        <f t="shared" si="23"/>
        <v>677</v>
      </c>
      <c r="CG64" s="24">
        <f t="shared" si="24"/>
        <v>0</v>
      </c>
      <c r="CH64" s="24">
        <f t="shared" si="25"/>
        <v>0</v>
      </c>
      <c r="CI64" s="24">
        <f t="shared" si="26"/>
        <v>0</v>
      </c>
      <c r="CJ64" s="24">
        <f t="shared" si="27"/>
        <v>0</v>
      </c>
      <c r="CK64" s="24">
        <f t="shared" si="28"/>
        <v>0</v>
      </c>
      <c r="CL64" s="24">
        <f t="shared" si="29"/>
        <v>0</v>
      </c>
      <c r="CM64" s="24">
        <f t="shared" si="30"/>
        <v>578</v>
      </c>
      <c r="CN64" s="24">
        <f t="shared" si="31"/>
        <v>0</v>
      </c>
      <c r="CO64" s="24">
        <f t="shared" si="32"/>
        <v>0</v>
      </c>
      <c r="CP64" s="24">
        <f t="shared" si="33"/>
        <v>0</v>
      </c>
      <c r="CQ64" s="24">
        <f t="shared" si="34"/>
        <v>0</v>
      </c>
      <c r="CR64" s="24">
        <f t="shared" si="35"/>
        <v>0</v>
      </c>
      <c r="CS64" s="24">
        <f t="shared" si="36"/>
        <v>1566</v>
      </c>
      <c r="CU64" s="83">
        <f t="shared" si="37"/>
        <v>360</v>
      </c>
      <c r="CV64" s="84">
        <f t="shared" si="38"/>
        <v>2640</v>
      </c>
      <c r="CW64" s="84">
        <f t="shared" si="39"/>
        <v>0</v>
      </c>
      <c r="CX64" s="84">
        <f t="shared" si="40"/>
        <v>4830</v>
      </c>
      <c r="CY64" s="24">
        <f t="shared" si="41"/>
        <v>0</v>
      </c>
      <c r="CZ64" s="84">
        <f t="shared" si="42"/>
        <v>0</v>
      </c>
      <c r="DA64" s="82">
        <f t="shared" si="3"/>
        <v>7830</v>
      </c>
      <c r="DC64" s="24">
        <f t="shared" si="4"/>
        <v>108</v>
      </c>
      <c r="DD64" s="24">
        <f t="shared" si="5"/>
        <v>792</v>
      </c>
      <c r="DE64" s="24">
        <f t="shared" si="6"/>
        <v>0</v>
      </c>
      <c r="DF64" s="24">
        <f t="shared" si="7"/>
        <v>1014.3</v>
      </c>
      <c r="DG64" s="24">
        <f t="shared" si="8"/>
        <v>0</v>
      </c>
      <c r="DH64" s="24">
        <f t="shared" si="9"/>
        <v>0</v>
      </c>
      <c r="DI64" s="24">
        <f t="shared" si="10"/>
        <v>1914.3</v>
      </c>
    </row>
    <row r="65" spans="1:113" ht="14">
      <c r="A65" s="154"/>
      <c r="B65" s="195">
        <v>15</v>
      </c>
      <c r="C65" s="112">
        <f t="shared" si="11"/>
        <v>0.66927438618120172</v>
      </c>
      <c r="D65" s="111">
        <f t="shared" si="12"/>
        <v>0.33072561381879817</v>
      </c>
      <c r="E65" s="2"/>
      <c r="F65" s="195">
        <f t="shared" si="13"/>
        <v>4</v>
      </c>
      <c r="G65" s="112">
        <f t="shared" si="13"/>
        <v>0.21453370046689813</v>
      </c>
      <c r="H65" s="111">
        <f t="shared" si="13"/>
        <v>0.78546629953310187</v>
      </c>
      <c r="I65" s="5"/>
      <c r="J65" s="15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65"/>
      <c r="BO65" s="24">
        <f t="shared" si="43"/>
        <v>5</v>
      </c>
      <c r="BP65" s="83">
        <f t="shared" si="44"/>
        <v>108</v>
      </c>
      <c r="BQ65" s="83">
        <f t="shared" si="45"/>
        <v>792</v>
      </c>
      <c r="BR65" s="83">
        <f t="shared" si="46"/>
        <v>0</v>
      </c>
      <c r="BS65" s="83">
        <f t="shared" si="47"/>
        <v>1014.3</v>
      </c>
      <c r="BT65" s="83">
        <f t="shared" si="48"/>
        <v>0</v>
      </c>
      <c r="BU65" s="83">
        <f t="shared" si="49"/>
        <v>0</v>
      </c>
      <c r="BV65" s="82">
        <f t="shared" si="2"/>
        <v>1914.3</v>
      </c>
      <c r="BW65" s="28"/>
      <c r="BX65" s="24">
        <f t="shared" si="15"/>
        <v>6</v>
      </c>
      <c r="BY65" s="24">
        <f t="shared" si="16"/>
        <v>89</v>
      </c>
      <c r="BZ65" s="24">
        <f t="shared" si="17"/>
        <v>0</v>
      </c>
      <c r="CA65" s="24">
        <f t="shared" si="18"/>
        <v>114</v>
      </c>
      <c r="CB65" s="24">
        <f t="shared" si="19"/>
        <v>0</v>
      </c>
      <c r="CC65" s="24">
        <f t="shared" si="20"/>
        <v>0</v>
      </c>
      <c r="CD65" s="24">
        <f t="shared" si="21"/>
        <v>328</v>
      </c>
      <c r="CE65" s="24">
        <f t="shared" si="22"/>
        <v>0</v>
      </c>
      <c r="CF65" s="24">
        <f t="shared" si="23"/>
        <v>839</v>
      </c>
      <c r="CG65" s="24">
        <f t="shared" si="24"/>
        <v>0</v>
      </c>
      <c r="CH65" s="24">
        <f t="shared" si="25"/>
        <v>0</v>
      </c>
      <c r="CI65" s="24">
        <f t="shared" si="26"/>
        <v>0</v>
      </c>
      <c r="CJ65" s="24">
        <f t="shared" si="27"/>
        <v>0</v>
      </c>
      <c r="CK65" s="24">
        <f t="shared" si="28"/>
        <v>0</v>
      </c>
      <c r="CL65" s="24">
        <f t="shared" si="29"/>
        <v>0</v>
      </c>
      <c r="CM65" s="24">
        <f t="shared" si="30"/>
        <v>537</v>
      </c>
      <c r="CN65" s="24">
        <f t="shared" si="31"/>
        <v>0</v>
      </c>
      <c r="CO65" s="24">
        <f t="shared" si="32"/>
        <v>0</v>
      </c>
      <c r="CP65" s="24">
        <f t="shared" si="33"/>
        <v>0</v>
      </c>
      <c r="CQ65" s="24">
        <f t="shared" si="34"/>
        <v>0</v>
      </c>
      <c r="CR65" s="24">
        <f t="shared" si="35"/>
        <v>0</v>
      </c>
      <c r="CS65" s="24">
        <f t="shared" si="36"/>
        <v>1913</v>
      </c>
      <c r="CU65" s="83">
        <f t="shared" si="37"/>
        <v>662.5</v>
      </c>
      <c r="CV65" s="84">
        <f t="shared" si="38"/>
        <v>3710</v>
      </c>
      <c r="CW65" s="84">
        <f t="shared" si="39"/>
        <v>0</v>
      </c>
      <c r="CX65" s="84">
        <f t="shared" si="40"/>
        <v>5192.5</v>
      </c>
      <c r="CY65" s="24">
        <f t="shared" si="41"/>
        <v>0</v>
      </c>
      <c r="CZ65" s="84">
        <f t="shared" si="42"/>
        <v>0</v>
      </c>
      <c r="DA65" s="82">
        <f t="shared" si="3"/>
        <v>9565</v>
      </c>
      <c r="DC65" s="24">
        <f t="shared" si="4"/>
        <v>198.75</v>
      </c>
      <c r="DD65" s="24">
        <f t="shared" si="5"/>
        <v>1113</v>
      </c>
      <c r="DE65" s="24">
        <f t="shared" si="6"/>
        <v>0</v>
      </c>
      <c r="DF65" s="24">
        <f t="shared" si="7"/>
        <v>1090.425</v>
      </c>
      <c r="DG65" s="24">
        <f t="shared" si="8"/>
        <v>0</v>
      </c>
      <c r="DH65" s="24">
        <f t="shared" si="9"/>
        <v>0</v>
      </c>
      <c r="DI65" s="24">
        <f t="shared" si="10"/>
        <v>2402.1750000000002</v>
      </c>
    </row>
    <row r="66" spans="1:113" ht="14">
      <c r="A66" s="154"/>
      <c r="B66" s="195">
        <v>20</v>
      </c>
      <c r="C66" s="112">
        <f t="shared" si="11"/>
        <v>0.76130656336685687</v>
      </c>
      <c r="D66" s="111">
        <f t="shared" si="12"/>
        <v>0.23869343663314313</v>
      </c>
      <c r="E66" s="2"/>
      <c r="F66" s="195">
        <f t="shared" si="13"/>
        <v>5</v>
      </c>
      <c r="G66" s="112">
        <f t="shared" si="13"/>
        <v>0.2632816173013634</v>
      </c>
      <c r="H66" s="111">
        <f t="shared" si="13"/>
        <v>0.73671838269863654</v>
      </c>
      <c r="I66" s="5"/>
      <c r="J66" s="15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65"/>
      <c r="BO66" s="24">
        <f t="shared" si="43"/>
        <v>6</v>
      </c>
      <c r="BP66" s="83">
        <f t="shared" si="44"/>
        <v>198.75</v>
      </c>
      <c r="BQ66" s="83">
        <f t="shared" si="45"/>
        <v>1113</v>
      </c>
      <c r="BR66" s="83">
        <f t="shared" si="46"/>
        <v>0</v>
      </c>
      <c r="BS66" s="83">
        <f t="shared" si="47"/>
        <v>1090.425</v>
      </c>
      <c r="BT66" s="83">
        <f t="shared" si="48"/>
        <v>0</v>
      </c>
      <c r="BU66" s="83">
        <f t="shared" si="49"/>
        <v>0</v>
      </c>
      <c r="BV66" s="82">
        <f t="shared" si="2"/>
        <v>2402.1750000000002</v>
      </c>
      <c r="BW66" s="28"/>
      <c r="BX66" s="24">
        <f t="shared" si="15"/>
        <v>16</v>
      </c>
      <c r="BY66" s="24">
        <f t="shared" si="16"/>
        <v>184</v>
      </c>
      <c r="BZ66" s="24">
        <f t="shared" si="17"/>
        <v>0</v>
      </c>
      <c r="CA66" s="24">
        <f t="shared" si="18"/>
        <v>180</v>
      </c>
      <c r="CB66" s="24">
        <f t="shared" si="19"/>
        <v>0</v>
      </c>
      <c r="CC66" s="24">
        <f t="shared" si="20"/>
        <v>0</v>
      </c>
      <c r="CD66" s="24">
        <f t="shared" si="21"/>
        <v>516</v>
      </c>
      <c r="CE66" s="24">
        <f t="shared" si="22"/>
        <v>0</v>
      </c>
      <c r="CF66" s="24">
        <f t="shared" si="23"/>
        <v>1010</v>
      </c>
      <c r="CG66" s="24">
        <f t="shared" si="24"/>
        <v>0</v>
      </c>
      <c r="CH66" s="24">
        <f t="shared" si="25"/>
        <v>0</v>
      </c>
      <c r="CI66" s="24">
        <f t="shared" si="26"/>
        <v>0</v>
      </c>
      <c r="CJ66" s="24">
        <f t="shared" si="27"/>
        <v>0</v>
      </c>
      <c r="CK66" s="24">
        <f t="shared" si="28"/>
        <v>0</v>
      </c>
      <c r="CL66" s="24">
        <f t="shared" si="29"/>
        <v>0</v>
      </c>
      <c r="CM66" s="24">
        <f t="shared" si="30"/>
        <v>495</v>
      </c>
      <c r="CN66" s="24">
        <f t="shared" si="31"/>
        <v>0</v>
      </c>
      <c r="CO66" s="24">
        <f t="shared" si="32"/>
        <v>0</v>
      </c>
      <c r="CP66" s="24">
        <f t="shared" si="33"/>
        <v>0</v>
      </c>
      <c r="CQ66" s="24">
        <f t="shared" si="34"/>
        <v>0</v>
      </c>
      <c r="CR66" s="24">
        <f t="shared" si="35"/>
        <v>0</v>
      </c>
      <c r="CS66" s="24">
        <f t="shared" si="36"/>
        <v>2401</v>
      </c>
      <c r="CU66" s="83">
        <f t="shared" si="37"/>
        <v>1185</v>
      </c>
      <c r="CV66" s="84">
        <f t="shared" si="38"/>
        <v>5175</v>
      </c>
      <c r="CW66" s="84">
        <f t="shared" si="39"/>
        <v>0</v>
      </c>
      <c r="CX66" s="84">
        <f t="shared" si="40"/>
        <v>5645</v>
      </c>
      <c r="CY66" s="24">
        <f t="shared" si="41"/>
        <v>0</v>
      </c>
      <c r="CZ66" s="84">
        <f t="shared" si="42"/>
        <v>0</v>
      </c>
      <c r="DA66" s="82">
        <f t="shared" si="3"/>
        <v>12005</v>
      </c>
      <c r="DC66" s="24">
        <f t="shared" si="4"/>
        <v>355.5</v>
      </c>
      <c r="DD66" s="24">
        <f t="shared" si="5"/>
        <v>1552.5</v>
      </c>
      <c r="DE66" s="24">
        <f t="shared" si="6"/>
        <v>0</v>
      </c>
      <c r="DF66" s="24">
        <f t="shared" si="7"/>
        <v>1185.45</v>
      </c>
      <c r="DG66" s="24">
        <f t="shared" si="8"/>
        <v>0</v>
      </c>
      <c r="DH66" s="24">
        <f t="shared" si="9"/>
        <v>0</v>
      </c>
      <c r="DI66" s="24">
        <f t="shared" si="10"/>
        <v>3093.45</v>
      </c>
    </row>
    <row r="67" spans="1:113" ht="14">
      <c r="A67" s="154"/>
      <c r="B67" s="195">
        <v>25</v>
      </c>
      <c r="C67" s="112">
        <f t="shared" si="11"/>
        <v>0.81639345542277797</v>
      </c>
      <c r="D67" s="111">
        <f t="shared" si="12"/>
        <v>0.183606544577222</v>
      </c>
      <c r="E67" s="2"/>
      <c r="F67" s="195">
        <f t="shared" si="13"/>
        <v>6</v>
      </c>
      <c r="G67" s="112">
        <f t="shared" si="13"/>
        <v>0.31440257266851912</v>
      </c>
      <c r="H67" s="111">
        <f t="shared" si="13"/>
        <v>0.68559742733148077</v>
      </c>
      <c r="I67" s="5"/>
      <c r="J67" s="15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65"/>
      <c r="BO67" s="24">
        <f t="shared" si="43"/>
        <v>7</v>
      </c>
      <c r="BP67" s="83">
        <f t="shared" si="44"/>
        <v>355.5</v>
      </c>
      <c r="BQ67" s="83">
        <f t="shared" si="45"/>
        <v>1552.5</v>
      </c>
      <c r="BR67" s="83">
        <f t="shared" si="46"/>
        <v>0</v>
      </c>
      <c r="BS67" s="83">
        <f t="shared" si="47"/>
        <v>1185.45</v>
      </c>
      <c r="BT67" s="83">
        <f t="shared" si="48"/>
        <v>0</v>
      </c>
      <c r="BU67" s="83">
        <f t="shared" si="49"/>
        <v>0</v>
      </c>
      <c r="BV67" s="82">
        <f t="shared" si="2"/>
        <v>3093.45</v>
      </c>
      <c r="BW67" s="28"/>
      <c r="BX67" s="24">
        <f t="shared" si="15"/>
        <v>41</v>
      </c>
      <c r="BY67" s="24">
        <f t="shared" si="16"/>
        <v>357</v>
      </c>
      <c r="BZ67" s="24">
        <f t="shared" si="17"/>
        <v>0</v>
      </c>
      <c r="CA67" s="24">
        <f t="shared" si="18"/>
        <v>272</v>
      </c>
      <c r="CB67" s="24">
        <f t="shared" si="19"/>
        <v>0</v>
      </c>
      <c r="CC67" s="24">
        <f t="shared" si="20"/>
        <v>0</v>
      </c>
      <c r="CD67" s="24">
        <f t="shared" si="21"/>
        <v>779</v>
      </c>
      <c r="CE67" s="24">
        <f t="shared" si="22"/>
        <v>0</v>
      </c>
      <c r="CF67" s="24">
        <f t="shared" si="23"/>
        <v>1190</v>
      </c>
      <c r="CG67" s="24">
        <f t="shared" si="24"/>
        <v>0</v>
      </c>
      <c r="CH67" s="24">
        <f t="shared" si="25"/>
        <v>0</v>
      </c>
      <c r="CI67" s="24">
        <f t="shared" si="26"/>
        <v>0</v>
      </c>
      <c r="CJ67" s="24">
        <f t="shared" si="27"/>
        <v>0</v>
      </c>
      <c r="CK67" s="24">
        <f t="shared" si="28"/>
        <v>0</v>
      </c>
      <c r="CL67" s="24">
        <f t="shared" si="29"/>
        <v>0</v>
      </c>
      <c r="CM67" s="24">
        <f t="shared" si="30"/>
        <v>454</v>
      </c>
      <c r="CN67" s="24">
        <f t="shared" si="31"/>
        <v>0</v>
      </c>
      <c r="CO67" s="24">
        <f t="shared" si="32"/>
        <v>0</v>
      </c>
      <c r="CP67" s="24">
        <f t="shared" si="33"/>
        <v>0</v>
      </c>
      <c r="CQ67" s="24">
        <f t="shared" si="34"/>
        <v>0</v>
      </c>
      <c r="CR67" s="24">
        <f t="shared" si="35"/>
        <v>0</v>
      </c>
      <c r="CS67" s="24">
        <f t="shared" si="36"/>
        <v>3093</v>
      </c>
      <c r="CU67" s="83">
        <f t="shared" si="37"/>
        <v>2071.25</v>
      </c>
      <c r="CV67" s="84">
        <f t="shared" si="38"/>
        <v>7175</v>
      </c>
      <c r="CW67" s="84">
        <f t="shared" si="39"/>
        <v>0</v>
      </c>
      <c r="CX67" s="84">
        <f t="shared" si="40"/>
        <v>6218.75</v>
      </c>
      <c r="CY67" s="24">
        <f t="shared" si="41"/>
        <v>0</v>
      </c>
      <c r="CZ67" s="84">
        <f t="shared" si="42"/>
        <v>0</v>
      </c>
      <c r="DA67" s="82">
        <f t="shared" si="3"/>
        <v>15465</v>
      </c>
      <c r="DC67" s="24">
        <f t="shared" si="4"/>
        <v>621.375</v>
      </c>
      <c r="DD67" s="24">
        <f t="shared" si="5"/>
        <v>2152.5</v>
      </c>
      <c r="DE67" s="24">
        <f t="shared" si="6"/>
        <v>0</v>
      </c>
      <c r="DF67" s="24">
        <f t="shared" si="7"/>
        <v>1305.9375</v>
      </c>
      <c r="DG67" s="24">
        <f t="shared" si="8"/>
        <v>0</v>
      </c>
      <c r="DH67" s="24">
        <f t="shared" si="9"/>
        <v>0</v>
      </c>
      <c r="DI67" s="24">
        <f t="shared" si="10"/>
        <v>4079.8125</v>
      </c>
    </row>
    <row r="68" spans="1:113" ht="14">
      <c r="A68" s="154"/>
      <c r="B68" s="195">
        <v>30</v>
      </c>
      <c r="C68" s="112">
        <f t="shared" si="11"/>
        <v>0.85218296093125379</v>
      </c>
      <c r="D68" s="111">
        <f t="shared" si="12"/>
        <v>0.14781703906874613</v>
      </c>
      <c r="E68" s="2"/>
      <c r="F68" s="195">
        <f t="shared" si="13"/>
        <v>7</v>
      </c>
      <c r="G68" s="112">
        <f t="shared" si="13"/>
        <v>0.36585365853658541</v>
      </c>
      <c r="H68" s="111">
        <f t="shared" si="13"/>
        <v>0.63414634146341464</v>
      </c>
      <c r="I68" s="5"/>
      <c r="J68" s="15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65"/>
      <c r="BO68" s="24">
        <f t="shared" si="43"/>
        <v>8</v>
      </c>
      <c r="BP68" s="83">
        <f t="shared" si="44"/>
        <v>621.375</v>
      </c>
      <c r="BQ68" s="83">
        <f t="shared" si="45"/>
        <v>2152.5</v>
      </c>
      <c r="BR68" s="83">
        <f t="shared" si="46"/>
        <v>0</v>
      </c>
      <c r="BS68" s="83">
        <f t="shared" si="47"/>
        <v>1305.9375</v>
      </c>
      <c r="BT68" s="83">
        <f t="shared" si="48"/>
        <v>0</v>
      </c>
      <c r="BU68" s="83">
        <f t="shared" si="49"/>
        <v>0</v>
      </c>
      <c r="BV68" s="82">
        <f t="shared" si="2"/>
        <v>4079.8125</v>
      </c>
      <c r="BW68" s="28"/>
      <c r="BX68" s="24">
        <f t="shared" si="15"/>
        <v>95</v>
      </c>
      <c r="BY68" s="24">
        <f t="shared" si="16"/>
        <v>656</v>
      </c>
      <c r="BZ68" s="24">
        <f t="shared" si="17"/>
        <v>0</v>
      </c>
      <c r="CA68" s="24">
        <f t="shared" si="18"/>
        <v>398</v>
      </c>
      <c r="CB68" s="24">
        <f t="shared" si="19"/>
        <v>0</v>
      </c>
      <c r="CC68" s="24">
        <f t="shared" si="20"/>
        <v>0</v>
      </c>
      <c r="CD68" s="24">
        <f t="shared" si="21"/>
        <v>1136</v>
      </c>
      <c r="CE68" s="24">
        <f t="shared" si="22"/>
        <v>0</v>
      </c>
      <c r="CF68" s="24">
        <f t="shared" si="23"/>
        <v>1378</v>
      </c>
      <c r="CG68" s="24">
        <f t="shared" si="24"/>
        <v>0</v>
      </c>
      <c r="CH68" s="24">
        <f t="shared" si="25"/>
        <v>0</v>
      </c>
      <c r="CI68" s="24">
        <f t="shared" si="26"/>
        <v>0</v>
      </c>
      <c r="CJ68" s="24">
        <f t="shared" si="27"/>
        <v>0</v>
      </c>
      <c r="CK68" s="24">
        <f t="shared" si="28"/>
        <v>0</v>
      </c>
      <c r="CL68" s="24">
        <f t="shared" si="29"/>
        <v>0</v>
      </c>
      <c r="CM68" s="24">
        <f t="shared" si="30"/>
        <v>418</v>
      </c>
      <c r="CN68" s="24">
        <f t="shared" si="31"/>
        <v>0</v>
      </c>
      <c r="CO68" s="24">
        <f t="shared" si="32"/>
        <v>0</v>
      </c>
      <c r="CP68" s="24">
        <f t="shared" si="33"/>
        <v>0</v>
      </c>
      <c r="CQ68" s="24">
        <f t="shared" si="34"/>
        <v>0</v>
      </c>
      <c r="CR68" s="24">
        <f t="shared" si="35"/>
        <v>0</v>
      </c>
      <c r="CS68" s="24">
        <f t="shared" si="36"/>
        <v>4081</v>
      </c>
      <c r="CU68" s="83">
        <f t="shared" si="37"/>
        <v>3535</v>
      </c>
      <c r="CV68" s="84">
        <f t="shared" si="38"/>
        <v>9915</v>
      </c>
      <c r="CW68" s="84">
        <f t="shared" si="39"/>
        <v>0</v>
      </c>
      <c r="CX68" s="84">
        <f t="shared" si="40"/>
        <v>6955</v>
      </c>
      <c r="CY68" s="24">
        <f t="shared" si="41"/>
        <v>0</v>
      </c>
      <c r="CZ68" s="84">
        <f t="shared" si="42"/>
        <v>0</v>
      </c>
      <c r="DA68" s="82">
        <f t="shared" si="3"/>
        <v>20405</v>
      </c>
      <c r="DC68" s="24">
        <f t="shared" si="4"/>
        <v>1060.5</v>
      </c>
      <c r="DD68" s="24">
        <f t="shared" si="5"/>
        <v>2974.5</v>
      </c>
      <c r="DE68" s="24">
        <f t="shared" si="6"/>
        <v>0</v>
      </c>
      <c r="DF68" s="24">
        <f t="shared" si="7"/>
        <v>1460.55</v>
      </c>
      <c r="DG68" s="24">
        <f t="shared" si="8"/>
        <v>0</v>
      </c>
      <c r="DH68" s="24">
        <f t="shared" si="9"/>
        <v>0</v>
      </c>
      <c r="DI68" s="24">
        <f t="shared" si="10"/>
        <v>5495.55</v>
      </c>
    </row>
    <row r="69" spans="1:113" ht="14">
      <c r="A69" s="154"/>
      <c r="B69" s="195">
        <v>35</v>
      </c>
      <c r="C69" s="112">
        <f t="shared" si="11"/>
        <v>0.8765475047077419</v>
      </c>
      <c r="D69" s="111">
        <f t="shared" si="12"/>
        <v>0.12345249529225813</v>
      </c>
      <c r="E69" s="2"/>
      <c r="F69" s="195">
        <f t="shared" si="13"/>
        <v>8</v>
      </c>
      <c r="G69" s="112">
        <f t="shared" si="13"/>
        <v>0.41610368123535091</v>
      </c>
      <c r="H69" s="111">
        <f t="shared" si="13"/>
        <v>0.58389631876464909</v>
      </c>
      <c r="I69" s="5"/>
      <c r="J69" s="15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65"/>
      <c r="BO69" s="24">
        <f t="shared" si="43"/>
        <v>9</v>
      </c>
      <c r="BP69" s="83">
        <f t="shared" si="44"/>
        <v>1060.5</v>
      </c>
      <c r="BQ69" s="83">
        <f t="shared" si="45"/>
        <v>2974.5</v>
      </c>
      <c r="BR69" s="83">
        <f t="shared" si="46"/>
        <v>0</v>
      </c>
      <c r="BS69" s="83">
        <f t="shared" si="47"/>
        <v>1460.55</v>
      </c>
      <c r="BT69" s="83">
        <f t="shared" si="48"/>
        <v>0</v>
      </c>
      <c r="BU69" s="83">
        <f t="shared" si="49"/>
        <v>0</v>
      </c>
      <c r="BV69" s="82">
        <f t="shared" si="2"/>
        <v>5495.55</v>
      </c>
      <c r="BW69" s="28"/>
      <c r="BX69" s="24">
        <f t="shared" si="15"/>
        <v>205</v>
      </c>
      <c r="BY69" s="24">
        <f t="shared" si="16"/>
        <v>1148</v>
      </c>
      <c r="BZ69" s="24">
        <f t="shared" si="17"/>
        <v>0</v>
      </c>
      <c r="CA69" s="24">
        <f t="shared" si="18"/>
        <v>564</v>
      </c>
      <c r="CB69" s="24">
        <f t="shared" si="19"/>
        <v>0</v>
      </c>
      <c r="CC69" s="24">
        <f t="shared" si="20"/>
        <v>0</v>
      </c>
      <c r="CD69" s="24">
        <f t="shared" si="21"/>
        <v>1610</v>
      </c>
      <c r="CE69" s="24">
        <f t="shared" si="22"/>
        <v>0</v>
      </c>
      <c r="CF69" s="24">
        <f t="shared" si="23"/>
        <v>1581</v>
      </c>
      <c r="CG69" s="24">
        <f t="shared" si="24"/>
        <v>0</v>
      </c>
      <c r="CH69" s="24">
        <f t="shared" si="25"/>
        <v>0</v>
      </c>
      <c r="CI69" s="24">
        <f t="shared" si="26"/>
        <v>0</v>
      </c>
      <c r="CJ69" s="24">
        <f t="shared" si="27"/>
        <v>0</v>
      </c>
      <c r="CK69" s="24">
        <f t="shared" si="28"/>
        <v>0</v>
      </c>
      <c r="CL69" s="24">
        <f t="shared" si="29"/>
        <v>0</v>
      </c>
      <c r="CM69" s="24">
        <f t="shared" si="30"/>
        <v>388</v>
      </c>
      <c r="CN69" s="24">
        <f t="shared" si="31"/>
        <v>0</v>
      </c>
      <c r="CO69" s="24">
        <f t="shared" si="32"/>
        <v>0</v>
      </c>
      <c r="CP69" s="24">
        <f t="shared" si="33"/>
        <v>0</v>
      </c>
      <c r="CQ69" s="24">
        <f t="shared" si="34"/>
        <v>0</v>
      </c>
      <c r="CR69" s="24">
        <f t="shared" si="35"/>
        <v>0</v>
      </c>
      <c r="CS69" s="24">
        <f t="shared" si="36"/>
        <v>5496</v>
      </c>
      <c r="CU69" s="83">
        <f t="shared" si="37"/>
        <v>5907.5</v>
      </c>
      <c r="CV69" s="84">
        <f t="shared" si="38"/>
        <v>13667.5</v>
      </c>
      <c r="CW69" s="84">
        <f t="shared" si="39"/>
        <v>0</v>
      </c>
      <c r="CX69" s="84">
        <f t="shared" si="40"/>
        <v>7905</v>
      </c>
      <c r="CY69" s="24">
        <f t="shared" si="41"/>
        <v>0</v>
      </c>
      <c r="CZ69" s="84">
        <f t="shared" si="42"/>
        <v>0</v>
      </c>
      <c r="DA69" s="82">
        <f t="shared" si="3"/>
        <v>27480</v>
      </c>
      <c r="DC69" s="24">
        <f t="shared" si="4"/>
        <v>1772.25</v>
      </c>
      <c r="DD69" s="24">
        <f t="shared" si="5"/>
        <v>4100.25</v>
      </c>
      <c r="DE69" s="24">
        <f t="shared" si="6"/>
        <v>0</v>
      </c>
      <c r="DF69" s="24">
        <f t="shared" si="7"/>
        <v>1660.05</v>
      </c>
      <c r="DG69" s="24">
        <f t="shared" si="8"/>
        <v>0</v>
      </c>
      <c r="DH69" s="24">
        <f t="shared" si="9"/>
        <v>0</v>
      </c>
      <c r="DI69" s="24">
        <f t="shared" si="10"/>
        <v>7532.55</v>
      </c>
    </row>
    <row r="70" spans="1:113" ht="14">
      <c r="A70" s="154"/>
      <c r="B70" s="195">
        <v>40</v>
      </c>
      <c r="C70" s="112">
        <f t="shared" si="11"/>
        <v>0.89455787430600475</v>
      </c>
      <c r="D70" s="111">
        <f t="shared" si="12"/>
        <v>0.10544212569399515</v>
      </c>
      <c r="E70" s="2"/>
      <c r="F70" s="195">
        <f t="shared" si="13"/>
        <v>9</v>
      </c>
      <c r="G70" s="112">
        <f t="shared" si="13"/>
        <v>0.46360236918961706</v>
      </c>
      <c r="H70" s="111">
        <f t="shared" si="13"/>
        <v>0.53639763081038294</v>
      </c>
      <c r="I70" s="5"/>
      <c r="J70" s="15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65"/>
      <c r="BO70" s="24">
        <f t="shared" si="43"/>
        <v>10</v>
      </c>
      <c r="BP70" s="83">
        <f t="shared" si="44"/>
        <v>1772.25</v>
      </c>
      <c r="BQ70" s="83">
        <f t="shared" si="45"/>
        <v>4100.25</v>
      </c>
      <c r="BR70" s="83">
        <f t="shared" si="46"/>
        <v>0</v>
      </c>
      <c r="BS70" s="83">
        <f t="shared" si="47"/>
        <v>1660.05</v>
      </c>
      <c r="BT70" s="83">
        <f t="shared" si="48"/>
        <v>0</v>
      </c>
      <c r="BU70" s="83">
        <f t="shared" si="49"/>
        <v>0</v>
      </c>
      <c r="BV70" s="82">
        <f t="shared" si="2"/>
        <v>7532.55</v>
      </c>
      <c r="BW70" s="28"/>
      <c r="BX70" s="24">
        <f t="shared" si="15"/>
        <v>417</v>
      </c>
      <c r="BY70" s="24">
        <f t="shared" si="16"/>
        <v>1929</v>
      </c>
      <c r="BZ70" s="24">
        <f t="shared" si="17"/>
        <v>0</v>
      </c>
      <c r="CA70" s="24">
        <f t="shared" si="18"/>
        <v>781</v>
      </c>
      <c r="CB70" s="24">
        <f t="shared" si="19"/>
        <v>0</v>
      </c>
      <c r="CC70" s="24">
        <f t="shared" si="20"/>
        <v>0</v>
      </c>
      <c r="CD70" s="24">
        <f t="shared" si="21"/>
        <v>2232</v>
      </c>
      <c r="CE70" s="24">
        <f t="shared" si="22"/>
        <v>0</v>
      </c>
      <c r="CF70" s="24">
        <f t="shared" si="23"/>
        <v>1807</v>
      </c>
      <c r="CG70" s="24">
        <f t="shared" si="24"/>
        <v>0</v>
      </c>
      <c r="CH70" s="24">
        <f t="shared" si="25"/>
        <v>0</v>
      </c>
      <c r="CI70" s="24">
        <f t="shared" si="26"/>
        <v>0</v>
      </c>
      <c r="CJ70" s="24">
        <f t="shared" si="27"/>
        <v>0</v>
      </c>
      <c r="CK70" s="24">
        <f t="shared" si="28"/>
        <v>0</v>
      </c>
      <c r="CL70" s="24">
        <f t="shared" si="29"/>
        <v>0</v>
      </c>
      <c r="CM70" s="24">
        <f t="shared" si="30"/>
        <v>366</v>
      </c>
      <c r="CN70" s="24">
        <f t="shared" si="31"/>
        <v>0</v>
      </c>
      <c r="CO70" s="24">
        <f t="shared" si="32"/>
        <v>0</v>
      </c>
      <c r="CP70" s="24">
        <f t="shared" si="33"/>
        <v>0</v>
      </c>
      <c r="CQ70" s="24">
        <f t="shared" si="34"/>
        <v>0</v>
      </c>
      <c r="CR70" s="24">
        <f t="shared" si="35"/>
        <v>0</v>
      </c>
      <c r="CS70" s="24">
        <f t="shared" si="36"/>
        <v>7532</v>
      </c>
      <c r="CU70" s="83">
        <f t="shared" si="37"/>
        <v>9697.5</v>
      </c>
      <c r="CV70" s="84">
        <f t="shared" si="38"/>
        <v>18825</v>
      </c>
      <c r="CW70" s="84">
        <f t="shared" si="39"/>
        <v>0</v>
      </c>
      <c r="CX70" s="84">
        <f t="shared" si="40"/>
        <v>9137.5</v>
      </c>
      <c r="CY70" s="24">
        <f t="shared" si="41"/>
        <v>0</v>
      </c>
      <c r="CZ70" s="84">
        <f t="shared" si="42"/>
        <v>0</v>
      </c>
      <c r="DA70" s="82">
        <f t="shared" si="3"/>
        <v>37660</v>
      </c>
      <c r="DC70" s="24">
        <f t="shared" si="4"/>
        <v>2909.25</v>
      </c>
      <c r="DD70" s="24">
        <f t="shared" si="5"/>
        <v>5647.5</v>
      </c>
      <c r="DE70" s="24">
        <f t="shared" si="6"/>
        <v>0</v>
      </c>
      <c r="DF70" s="24">
        <f t="shared" si="7"/>
        <v>1918.875</v>
      </c>
      <c r="DG70" s="24">
        <f t="shared" si="8"/>
        <v>0</v>
      </c>
      <c r="DH70" s="24">
        <f t="shared" si="9"/>
        <v>0</v>
      </c>
      <c r="DI70" s="24">
        <f t="shared" si="10"/>
        <v>10475.625</v>
      </c>
    </row>
    <row r="71" spans="1:113" ht="14">
      <c r="A71" s="154"/>
      <c r="B71" s="195">
        <v>45</v>
      </c>
      <c r="C71" s="112">
        <f t="shared" si="11"/>
        <v>0.90815760682223523</v>
      </c>
      <c r="D71" s="111">
        <f t="shared" si="12"/>
        <v>9.1842393177764783E-2</v>
      </c>
      <c r="E71" s="2"/>
      <c r="F71" s="195">
        <f t="shared" si="13"/>
        <v>10</v>
      </c>
      <c r="G71" s="112">
        <f t="shared" si="13"/>
        <v>0.50744767708146643</v>
      </c>
      <c r="H71" s="111">
        <f t="shared" si="13"/>
        <v>0.49255232291853357</v>
      </c>
      <c r="I71" s="5"/>
      <c r="J71" s="155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65"/>
      <c r="BO71" s="24">
        <f t="shared" si="43"/>
        <v>11</v>
      </c>
      <c r="BP71" s="83">
        <f t="shared" si="44"/>
        <v>555.43225344549853</v>
      </c>
      <c r="BQ71" s="83">
        <f t="shared" si="45"/>
        <v>1078.2172901378199</v>
      </c>
      <c r="BR71" s="83">
        <f t="shared" si="46"/>
        <v>0</v>
      </c>
      <c r="BS71" s="83">
        <f t="shared" si="47"/>
        <v>366.3504564166816</v>
      </c>
      <c r="BT71" s="83">
        <f t="shared" si="48"/>
        <v>0</v>
      </c>
      <c r="BU71" s="83">
        <f t="shared" si="49"/>
        <v>0</v>
      </c>
      <c r="BV71" s="82">
        <f t="shared" si="2"/>
        <v>2000</v>
      </c>
      <c r="BW71" s="28"/>
      <c r="BX71" s="24">
        <f t="shared" si="15"/>
        <v>154</v>
      </c>
      <c r="BY71" s="24">
        <f t="shared" si="16"/>
        <v>599</v>
      </c>
      <c r="BZ71" s="24">
        <f t="shared" si="17"/>
        <v>0</v>
      </c>
      <c r="CA71" s="24">
        <f t="shared" si="18"/>
        <v>203</v>
      </c>
      <c r="CB71" s="24">
        <f t="shared" si="19"/>
        <v>0</v>
      </c>
      <c r="CC71" s="24">
        <f t="shared" si="20"/>
        <v>0</v>
      </c>
      <c r="CD71" s="24">
        <f t="shared" si="21"/>
        <v>581</v>
      </c>
      <c r="CE71" s="24">
        <f t="shared" si="22"/>
        <v>0</v>
      </c>
      <c r="CF71" s="24">
        <f t="shared" si="23"/>
        <v>395</v>
      </c>
      <c r="CG71" s="24">
        <f t="shared" si="24"/>
        <v>0</v>
      </c>
      <c r="CH71" s="24">
        <f t="shared" si="25"/>
        <v>0</v>
      </c>
      <c r="CI71" s="24">
        <f t="shared" si="26"/>
        <v>0</v>
      </c>
      <c r="CJ71" s="24">
        <f t="shared" si="27"/>
        <v>0</v>
      </c>
      <c r="CK71" s="24">
        <f t="shared" si="28"/>
        <v>0</v>
      </c>
      <c r="CL71" s="24">
        <f t="shared" si="29"/>
        <v>0</v>
      </c>
      <c r="CM71" s="24">
        <f t="shared" si="30"/>
        <v>67</v>
      </c>
      <c r="CN71" s="24">
        <f t="shared" si="31"/>
        <v>0</v>
      </c>
      <c r="CO71" s="24">
        <f t="shared" si="32"/>
        <v>0</v>
      </c>
      <c r="CP71" s="24">
        <f t="shared" si="33"/>
        <v>0</v>
      </c>
      <c r="CQ71" s="24">
        <f t="shared" si="34"/>
        <v>0</v>
      </c>
      <c r="CR71" s="24">
        <f t="shared" si="35"/>
        <v>0</v>
      </c>
      <c r="CS71" s="24">
        <f t="shared" si="36"/>
        <v>1999</v>
      </c>
      <c r="CU71" s="83">
        <f t="shared" si="37"/>
        <v>2993.75</v>
      </c>
      <c r="CV71" s="84">
        <f t="shared" si="38"/>
        <v>4952.5</v>
      </c>
      <c r="CW71" s="84">
        <f t="shared" si="39"/>
        <v>0</v>
      </c>
      <c r="CX71" s="84">
        <f t="shared" si="40"/>
        <v>2048.75</v>
      </c>
      <c r="CY71" s="24">
        <f t="shared" si="41"/>
        <v>0</v>
      </c>
      <c r="CZ71" s="84">
        <f t="shared" si="42"/>
        <v>0</v>
      </c>
      <c r="DA71" s="82">
        <f t="shared" si="3"/>
        <v>9995</v>
      </c>
      <c r="DC71" s="24">
        <f t="shared" si="4"/>
        <v>898.125</v>
      </c>
      <c r="DD71" s="24">
        <f t="shared" si="5"/>
        <v>1485.75</v>
      </c>
      <c r="DE71" s="24">
        <f t="shared" si="6"/>
        <v>0</v>
      </c>
      <c r="DF71" s="24">
        <f t="shared" si="7"/>
        <v>430.23750000000001</v>
      </c>
      <c r="DG71" s="24">
        <f t="shared" si="8"/>
        <v>0</v>
      </c>
      <c r="DH71" s="24">
        <f t="shared" si="9"/>
        <v>0</v>
      </c>
      <c r="DI71" s="24">
        <f t="shared" si="10"/>
        <v>2814.1125000000002</v>
      </c>
    </row>
    <row r="72" spans="1:113" ht="14">
      <c r="A72" s="154"/>
      <c r="B72" s="195">
        <v>50</v>
      </c>
      <c r="C72" s="112">
        <f t="shared" si="11"/>
        <v>0.91876996304878811</v>
      </c>
      <c r="D72" s="111">
        <f t="shared" si="12"/>
        <v>8.1230036951211879E-2</v>
      </c>
      <c r="E72" s="2"/>
      <c r="F72" s="195">
        <f t="shared" si="13"/>
        <v>11</v>
      </c>
      <c r="G72" s="112">
        <f t="shared" si="13"/>
        <v>0.54727044925720425</v>
      </c>
      <c r="H72" s="111">
        <f t="shared" si="13"/>
        <v>0.45272955074279575</v>
      </c>
      <c r="I72" s="5"/>
      <c r="J72" s="15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65"/>
      <c r="BO72" s="24">
        <f t="shared" si="43"/>
        <v>12</v>
      </c>
      <c r="BP72" s="83">
        <f t="shared" si="44"/>
        <v>898.125</v>
      </c>
      <c r="BQ72" s="83">
        <f t="shared" si="45"/>
        <v>1485.75</v>
      </c>
      <c r="BR72" s="83">
        <f t="shared" si="46"/>
        <v>0</v>
      </c>
      <c r="BS72" s="83">
        <f t="shared" si="47"/>
        <v>430.23750000000001</v>
      </c>
      <c r="BT72" s="83">
        <f t="shared" si="48"/>
        <v>0</v>
      </c>
      <c r="BU72" s="83">
        <f t="shared" si="49"/>
        <v>0</v>
      </c>
      <c r="BV72" s="82">
        <f t="shared" si="2"/>
        <v>2814.1125000000002</v>
      </c>
      <c r="BW72" s="28"/>
      <c r="BX72" s="24">
        <f t="shared" si="15"/>
        <v>287</v>
      </c>
      <c r="BY72" s="24">
        <f t="shared" si="16"/>
        <v>948</v>
      </c>
      <c r="BZ72" s="24">
        <f t="shared" si="17"/>
        <v>0</v>
      </c>
      <c r="CA72" s="24">
        <f t="shared" si="18"/>
        <v>275</v>
      </c>
      <c r="CB72" s="24">
        <f t="shared" si="19"/>
        <v>0</v>
      </c>
      <c r="CC72" s="24">
        <f t="shared" si="20"/>
        <v>0</v>
      </c>
      <c r="CD72" s="24">
        <f t="shared" si="21"/>
        <v>784</v>
      </c>
      <c r="CE72" s="24">
        <f t="shared" si="22"/>
        <v>0</v>
      </c>
      <c r="CF72" s="24">
        <f t="shared" si="23"/>
        <v>454</v>
      </c>
      <c r="CG72" s="24">
        <f t="shared" si="24"/>
        <v>0</v>
      </c>
      <c r="CH72" s="24">
        <f t="shared" si="25"/>
        <v>0</v>
      </c>
      <c r="CI72" s="24">
        <f t="shared" si="26"/>
        <v>0</v>
      </c>
      <c r="CJ72" s="24">
        <f t="shared" si="27"/>
        <v>0</v>
      </c>
      <c r="CK72" s="24">
        <f t="shared" si="28"/>
        <v>0</v>
      </c>
      <c r="CL72" s="24">
        <f t="shared" si="29"/>
        <v>0</v>
      </c>
      <c r="CM72" s="24">
        <f t="shared" si="30"/>
        <v>66</v>
      </c>
      <c r="CN72" s="24">
        <f t="shared" si="31"/>
        <v>0</v>
      </c>
      <c r="CO72" s="24">
        <f t="shared" si="32"/>
        <v>0</v>
      </c>
      <c r="CP72" s="24">
        <f t="shared" si="33"/>
        <v>0</v>
      </c>
      <c r="CQ72" s="24">
        <f t="shared" si="34"/>
        <v>0</v>
      </c>
      <c r="CR72" s="24">
        <f t="shared" si="35"/>
        <v>0</v>
      </c>
      <c r="CS72" s="24">
        <f t="shared" si="36"/>
        <v>2814</v>
      </c>
      <c r="CU72" s="83">
        <f t="shared" si="37"/>
        <v>4785</v>
      </c>
      <c r="CV72" s="84">
        <f t="shared" si="38"/>
        <v>6840</v>
      </c>
      <c r="CW72" s="84">
        <f t="shared" si="39"/>
        <v>0</v>
      </c>
      <c r="CX72" s="84">
        <f t="shared" si="40"/>
        <v>2445</v>
      </c>
      <c r="CY72" s="24">
        <f t="shared" si="41"/>
        <v>0</v>
      </c>
      <c r="CZ72" s="84">
        <f t="shared" si="42"/>
        <v>0</v>
      </c>
      <c r="DA72" s="82">
        <f t="shared" si="3"/>
        <v>14070</v>
      </c>
      <c r="DC72" s="24">
        <f t="shared" si="4"/>
        <v>1435.5</v>
      </c>
      <c r="DD72" s="24">
        <f t="shared" si="5"/>
        <v>2052</v>
      </c>
      <c r="DE72" s="24">
        <f t="shared" si="6"/>
        <v>0</v>
      </c>
      <c r="DF72" s="24">
        <f t="shared" si="7"/>
        <v>513.44999999999993</v>
      </c>
      <c r="DG72" s="24">
        <f t="shared" si="8"/>
        <v>0</v>
      </c>
      <c r="DH72" s="24">
        <f t="shared" si="9"/>
        <v>0</v>
      </c>
      <c r="DI72" s="24">
        <f t="shared" si="10"/>
        <v>4000.95</v>
      </c>
    </row>
    <row r="73" spans="1:113" ht="14">
      <c r="A73" s="154"/>
      <c r="B73" s="195">
        <v>55</v>
      </c>
      <c r="C73" s="112">
        <f t="shared" si="11"/>
        <v>0.92750470612842506</v>
      </c>
      <c r="D73" s="111">
        <f t="shared" si="12"/>
        <v>7.2495293871574981E-2</v>
      </c>
      <c r="E73" s="2"/>
      <c r="F73" s="195">
        <f t="shared" si="13"/>
        <v>12</v>
      </c>
      <c r="G73" s="112">
        <f t="shared" si="13"/>
        <v>0.58313233745985626</v>
      </c>
      <c r="H73" s="111">
        <f t="shared" si="13"/>
        <v>0.41686766254014362</v>
      </c>
      <c r="I73" s="5"/>
      <c r="J73" s="15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65"/>
      <c r="BO73" s="24">
        <f t="shared" si="43"/>
        <v>13</v>
      </c>
      <c r="BP73" s="83">
        <f t="shared" si="44"/>
        <v>1435.5</v>
      </c>
      <c r="BQ73" s="83">
        <f t="shared" si="45"/>
        <v>2052</v>
      </c>
      <c r="BR73" s="83">
        <f t="shared" si="46"/>
        <v>0</v>
      </c>
      <c r="BS73" s="83">
        <f t="shared" si="47"/>
        <v>513.44999999999993</v>
      </c>
      <c r="BT73" s="83">
        <f t="shared" si="48"/>
        <v>0</v>
      </c>
      <c r="BU73" s="83">
        <f t="shared" si="49"/>
        <v>0</v>
      </c>
      <c r="BV73" s="82">
        <f t="shared" si="2"/>
        <v>4000.95</v>
      </c>
      <c r="BW73" s="28"/>
      <c r="BX73" s="24">
        <f t="shared" si="15"/>
        <v>515</v>
      </c>
      <c r="BY73" s="24">
        <f t="shared" si="16"/>
        <v>1472</v>
      </c>
      <c r="BZ73" s="24">
        <f t="shared" si="17"/>
        <v>0</v>
      </c>
      <c r="CA73" s="24">
        <f t="shared" si="18"/>
        <v>368</v>
      </c>
      <c r="CB73" s="24">
        <f t="shared" si="19"/>
        <v>0</v>
      </c>
      <c r="CC73" s="24">
        <f t="shared" si="20"/>
        <v>0</v>
      </c>
      <c r="CD73" s="24">
        <f t="shared" si="21"/>
        <v>1052</v>
      </c>
      <c r="CE73" s="24">
        <f t="shared" si="22"/>
        <v>0</v>
      </c>
      <c r="CF73" s="24">
        <f t="shared" si="23"/>
        <v>527</v>
      </c>
      <c r="CG73" s="24">
        <f t="shared" si="24"/>
        <v>0</v>
      </c>
      <c r="CH73" s="24">
        <f t="shared" si="25"/>
        <v>0</v>
      </c>
      <c r="CI73" s="24">
        <f t="shared" si="26"/>
        <v>0</v>
      </c>
      <c r="CJ73" s="24">
        <f t="shared" si="27"/>
        <v>0</v>
      </c>
      <c r="CK73" s="24">
        <f t="shared" si="28"/>
        <v>0</v>
      </c>
      <c r="CL73" s="24">
        <f t="shared" si="29"/>
        <v>0</v>
      </c>
      <c r="CM73" s="24">
        <f t="shared" si="30"/>
        <v>66</v>
      </c>
      <c r="CN73" s="24">
        <f t="shared" si="31"/>
        <v>0</v>
      </c>
      <c r="CO73" s="24">
        <f t="shared" si="32"/>
        <v>0</v>
      </c>
      <c r="CP73" s="24">
        <f t="shared" si="33"/>
        <v>0</v>
      </c>
      <c r="CQ73" s="24">
        <f t="shared" si="34"/>
        <v>0</v>
      </c>
      <c r="CR73" s="24">
        <f t="shared" si="35"/>
        <v>0</v>
      </c>
      <c r="CS73" s="24">
        <f t="shared" si="36"/>
        <v>4000</v>
      </c>
      <c r="CU73" s="83">
        <f t="shared" si="37"/>
        <v>7570</v>
      </c>
      <c r="CV73" s="84">
        <f t="shared" si="38"/>
        <v>9467.5</v>
      </c>
      <c r="CW73" s="84">
        <f t="shared" si="39"/>
        <v>0</v>
      </c>
      <c r="CX73" s="84">
        <f t="shared" si="40"/>
        <v>2962.5</v>
      </c>
      <c r="CY73" s="24">
        <f t="shared" si="41"/>
        <v>0</v>
      </c>
      <c r="CZ73" s="84">
        <f t="shared" si="42"/>
        <v>0</v>
      </c>
      <c r="DA73" s="82">
        <f t="shared" si="3"/>
        <v>20000</v>
      </c>
      <c r="DC73" s="24">
        <f t="shared" si="4"/>
        <v>2271</v>
      </c>
      <c r="DD73" s="24">
        <f t="shared" si="5"/>
        <v>2840.25</v>
      </c>
      <c r="DE73" s="24">
        <f t="shared" si="6"/>
        <v>0</v>
      </c>
      <c r="DF73" s="24">
        <f t="shared" si="7"/>
        <v>622.125</v>
      </c>
      <c r="DG73" s="24">
        <f t="shared" si="8"/>
        <v>0</v>
      </c>
      <c r="DH73" s="24">
        <f t="shared" si="9"/>
        <v>0</v>
      </c>
      <c r="DI73" s="24">
        <f t="shared" si="10"/>
        <v>5733.375</v>
      </c>
    </row>
    <row r="74" spans="1:113" ht="14">
      <c r="A74" s="154"/>
      <c r="B74" s="195">
        <v>60</v>
      </c>
      <c r="C74" s="112">
        <f t="shared" si="11"/>
        <v>0.93415571306680356</v>
      </c>
      <c r="D74" s="111">
        <f t="shared" si="12"/>
        <v>6.5844286933196522E-2</v>
      </c>
      <c r="E74" s="2"/>
      <c r="F74" s="195">
        <f t="shared" si="13"/>
        <v>13</v>
      </c>
      <c r="G74" s="112">
        <f t="shared" si="13"/>
        <v>0.61522888314025426</v>
      </c>
      <c r="H74" s="111">
        <f t="shared" si="13"/>
        <v>0.3847711168597458</v>
      </c>
      <c r="I74" s="5"/>
      <c r="J74" s="15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65"/>
      <c r="BO74" s="24">
        <f t="shared" si="43"/>
        <v>14</v>
      </c>
      <c r="BP74" s="83">
        <f t="shared" si="44"/>
        <v>2271</v>
      </c>
      <c r="BQ74" s="83">
        <f t="shared" si="45"/>
        <v>2840.25</v>
      </c>
      <c r="BR74" s="83">
        <f t="shared" si="46"/>
        <v>0</v>
      </c>
      <c r="BS74" s="83">
        <f t="shared" si="47"/>
        <v>622.125</v>
      </c>
      <c r="BT74" s="83">
        <f t="shared" si="48"/>
        <v>0</v>
      </c>
      <c r="BU74" s="83">
        <f t="shared" si="49"/>
        <v>0</v>
      </c>
      <c r="BV74" s="82">
        <f t="shared" si="2"/>
        <v>5733.375</v>
      </c>
      <c r="BW74" s="28"/>
      <c r="BX74" s="24">
        <f t="shared" si="15"/>
        <v>900</v>
      </c>
      <c r="BY74" s="24">
        <f t="shared" si="16"/>
        <v>2250</v>
      </c>
      <c r="BZ74" s="24">
        <f t="shared" si="17"/>
        <v>0</v>
      </c>
      <c r="CA74" s="24">
        <f t="shared" si="18"/>
        <v>493</v>
      </c>
      <c r="CB74" s="24">
        <f t="shared" si="19"/>
        <v>0</v>
      </c>
      <c r="CC74" s="24">
        <f t="shared" si="20"/>
        <v>0</v>
      </c>
      <c r="CD74" s="24">
        <f t="shared" si="21"/>
        <v>1407</v>
      </c>
      <c r="CE74" s="24">
        <f t="shared" si="22"/>
        <v>0</v>
      </c>
      <c r="CF74" s="24">
        <f t="shared" si="23"/>
        <v>616</v>
      </c>
      <c r="CG74" s="24">
        <f t="shared" si="24"/>
        <v>0</v>
      </c>
      <c r="CH74" s="24">
        <f t="shared" si="25"/>
        <v>0</v>
      </c>
      <c r="CI74" s="24">
        <f t="shared" si="26"/>
        <v>0</v>
      </c>
      <c r="CJ74" s="24">
        <f t="shared" si="27"/>
        <v>0</v>
      </c>
      <c r="CK74" s="24">
        <f t="shared" si="28"/>
        <v>0</v>
      </c>
      <c r="CL74" s="24">
        <f t="shared" si="29"/>
        <v>0</v>
      </c>
      <c r="CM74" s="24">
        <f t="shared" si="30"/>
        <v>68</v>
      </c>
      <c r="CN74" s="24">
        <f t="shared" si="31"/>
        <v>0</v>
      </c>
      <c r="CO74" s="24">
        <f t="shared" si="32"/>
        <v>0</v>
      </c>
      <c r="CP74" s="24">
        <f t="shared" si="33"/>
        <v>0</v>
      </c>
      <c r="CQ74" s="24">
        <f t="shared" si="34"/>
        <v>0</v>
      </c>
      <c r="CR74" s="24">
        <f t="shared" si="35"/>
        <v>0</v>
      </c>
      <c r="CS74" s="24">
        <f t="shared" si="36"/>
        <v>5734</v>
      </c>
      <c r="CU74" s="83">
        <f t="shared" si="37"/>
        <v>11883.75</v>
      </c>
      <c r="CV74" s="84">
        <f t="shared" si="38"/>
        <v>13147.5</v>
      </c>
      <c r="CW74" s="84">
        <f t="shared" si="39"/>
        <v>0</v>
      </c>
      <c r="CX74" s="84">
        <f t="shared" si="40"/>
        <v>3638.75</v>
      </c>
      <c r="CY74" s="24">
        <f t="shared" si="41"/>
        <v>0</v>
      </c>
      <c r="CZ74" s="84">
        <f t="shared" si="42"/>
        <v>0</v>
      </c>
      <c r="DA74" s="82">
        <f t="shared" si="3"/>
        <v>28670</v>
      </c>
      <c r="DC74" s="24">
        <f t="shared" si="4"/>
        <v>3565.125</v>
      </c>
      <c r="DD74" s="24">
        <f t="shared" si="5"/>
        <v>3944.25</v>
      </c>
      <c r="DE74" s="24">
        <f t="shared" si="6"/>
        <v>0</v>
      </c>
      <c r="DF74" s="24">
        <f t="shared" si="7"/>
        <v>764.13749999999993</v>
      </c>
      <c r="DG74" s="24">
        <f t="shared" si="8"/>
        <v>0</v>
      </c>
      <c r="DH74" s="24">
        <f t="shared" si="9"/>
        <v>0</v>
      </c>
      <c r="DI74" s="24">
        <f t="shared" si="10"/>
        <v>8273.5125000000007</v>
      </c>
    </row>
    <row r="75" spans="1:113" ht="14">
      <c r="A75" s="154"/>
      <c r="B75" s="195">
        <v>65</v>
      </c>
      <c r="C75" s="112">
        <f t="shared" si="11"/>
        <v>0.93995234904325808</v>
      </c>
      <c r="D75" s="111">
        <f t="shared" si="12"/>
        <v>6.0047650956741867E-2</v>
      </c>
      <c r="E75" s="2"/>
      <c r="F75" s="195">
        <f t="shared" si="13"/>
        <v>14</v>
      </c>
      <c r="G75" s="112">
        <f t="shared" si="13"/>
        <v>0.64379619334161819</v>
      </c>
      <c r="H75" s="111">
        <f t="shared" si="13"/>
        <v>0.35620380665838186</v>
      </c>
      <c r="I75" s="5"/>
      <c r="J75" s="15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65"/>
      <c r="BO75" s="24">
        <f t="shared" si="43"/>
        <v>15</v>
      </c>
      <c r="BP75" s="83">
        <f t="shared" si="44"/>
        <v>3565.125</v>
      </c>
      <c r="BQ75" s="83">
        <f t="shared" si="45"/>
        <v>3944.25</v>
      </c>
      <c r="BR75" s="83">
        <f t="shared" si="46"/>
        <v>0</v>
      </c>
      <c r="BS75" s="83">
        <f t="shared" si="47"/>
        <v>764.13749999999993</v>
      </c>
      <c r="BT75" s="83">
        <f t="shared" si="48"/>
        <v>0</v>
      </c>
      <c r="BU75" s="83">
        <f t="shared" si="49"/>
        <v>0</v>
      </c>
      <c r="BV75" s="82">
        <f t="shared" si="2"/>
        <v>8273.5125000000007</v>
      </c>
      <c r="BW75" s="28"/>
      <c r="BX75" s="24">
        <f t="shared" si="15"/>
        <v>1536</v>
      </c>
      <c r="BY75" s="24">
        <f t="shared" si="16"/>
        <v>3399</v>
      </c>
      <c r="BZ75" s="24">
        <f t="shared" si="17"/>
        <v>0</v>
      </c>
      <c r="CA75" s="24">
        <f t="shared" si="18"/>
        <v>659</v>
      </c>
      <c r="CB75" s="24">
        <f t="shared" si="19"/>
        <v>0</v>
      </c>
      <c r="CC75" s="24">
        <f t="shared" si="20"/>
        <v>0</v>
      </c>
      <c r="CD75" s="24">
        <f t="shared" si="21"/>
        <v>1880</v>
      </c>
      <c r="CE75" s="24">
        <f t="shared" si="22"/>
        <v>0</v>
      </c>
      <c r="CF75" s="24">
        <f t="shared" si="23"/>
        <v>729</v>
      </c>
      <c r="CG75" s="24">
        <f t="shared" si="24"/>
        <v>0</v>
      </c>
      <c r="CH75" s="24">
        <f t="shared" si="25"/>
        <v>0</v>
      </c>
      <c r="CI75" s="24">
        <f t="shared" si="26"/>
        <v>0</v>
      </c>
      <c r="CJ75" s="24">
        <f t="shared" si="27"/>
        <v>0</v>
      </c>
      <c r="CK75" s="24">
        <f t="shared" si="28"/>
        <v>0</v>
      </c>
      <c r="CL75" s="24">
        <f t="shared" si="29"/>
        <v>0</v>
      </c>
      <c r="CM75" s="24">
        <f t="shared" si="30"/>
        <v>71</v>
      </c>
      <c r="CN75" s="24">
        <f t="shared" si="31"/>
        <v>0</v>
      </c>
      <c r="CO75" s="24">
        <f t="shared" si="32"/>
        <v>0</v>
      </c>
      <c r="CP75" s="24">
        <f t="shared" si="33"/>
        <v>0</v>
      </c>
      <c r="CQ75" s="24">
        <f t="shared" si="34"/>
        <v>0</v>
      </c>
      <c r="CR75" s="24">
        <f t="shared" si="35"/>
        <v>0</v>
      </c>
      <c r="CS75" s="24">
        <f t="shared" si="36"/>
        <v>8274</v>
      </c>
      <c r="CU75" s="83">
        <f t="shared" si="37"/>
        <v>18527.5</v>
      </c>
      <c r="CV75" s="84">
        <f t="shared" si="38"/>
        <v>18315</v>
      </c>
      <c r="CW75" s="84">
        <f t="shared" si="39"/>
        <v>0</v>
      </c>
      <c r="CX75" s="84">
        <f t="shared" si="40"/>
        <v>4527.5</v>
      </c>
      <c r="CY75" s="24">
        <f t="shared" si="41"/>
        <v>0</v>
      </c>
      <c r="CZ75" s="84">
        <f t="shared" si="42"/>
        <v>0</v>
      </c>
      <c r="DA75" s="82">
        <f t="shared" si="3"/>
        <v>41370</v>
      </c>
      <c r="DC75" s="24">
        <f t="shared" si="4"/>
        <v>5558.25</v>
      </c>
      <c r="DD75" s="24">
        <f t="shared" si="5"/>
        <v>5494.5</v>
      </c>
      <c r="DE75" s="24">
        <f t="shared" si="6"/>
        <v>0</v>
      </c>
      <c r="DF75" s="24">
        <f t="shared" si="7"/>
        <v>950.77499999999998</v>
      </c>
      <c r="DG75" s="24">
        <f t="shared" si="8"/>
        <v>0</v>
      </c>
      <c r="DH75" s="24">
        <f t="shared" si="9"/>
        <v>0</v>
      </c>
      <c r="DI75" s="24">
        <f t="shared" si="10"/>
        <v>12003.525</v>
      </c>
    </row>
    <row r="76" spans="1:113" ht="14">
      <c r="A76" s="154"/>
      <c r="B76" s="195">
        <v>70</v>
      </c>
      <c r="C76" s="112">
        <f t="shared" si="11"/>
        <v>0.94488583046606189</v>
      </c>
      <c r="D76" s="111">
        <f t="shared" si="12"/>
        <v>5.5114169533938065E-2</v>
      </c>
      <c r="E76" s="2"/>
      <c r="F76" s="195">
        <f t="shared" si="13"/>
        <v>15</v>
      </c>
      <c r="G76" s="112">
        <f t="shared" si="13"/>
        <v>0.66927438618120172</v>
      </c>
      <c r="H76" s="111">
        <f t="shared" si="13"/>
        <v>0.33072561381879817</v>
      </c>
      <c r="I76" s="5"/>
      <c r="J76" s="15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65"/>
      <c r="BO76" s="24">
        <f t="shared" si="43"/>
        <v>16</v>
      </c>
      <c r="BP76" s="83">
        <f t="shared" si="44"/>
        <v>926.1029572563059</v>
      </c>
      <c r="BQ76" s="83">
        <f t="shared" si="45"/>
        <v>915.48107743350386</v>
      </c>
      <c r="BR76" s="83">
        <f t="shared" si="46"/>
        <v>0</v>
      </c>
      <c r="BS76" s="83">
        <f t="shared" si="47"/>
        <v>158.41596531019013</v>
      </c>
      <c r="BT76" s="83">
        <f t="shared" si="48"/>
        <v>0</v>
      </c>
      <c r="BU76" s="83">
        <f t="shared" si="49"/>
        <v>0</v>
      </c>
      <c r="BV76" s="82">
        <f t="shared" si="2"/>
        <v>2000</v>
      </c>
      <c r="BW76" s="28"/>
      <c r="BX76" s="24">
        <f t="shared" si="15"/>
        <v>429</v>
      </c>
      <c r="BY76" s="24">
        <f t="shared" si="16"/>
        <v>848</v>
      </c>
      <c r="BZ76" s="24">
        <f t="shared" si="17"/>
        <v>0</v>
      </c>
      <c r="CA76" s="24">
        <f t="shared" si="18"/>
        <v>147</v>
      </c>
      <c r="CB76" s="24">
        <f t="shared" si="19"/>
        <v>0</v>
      </c>
      <c r="CC76" s="24">
        <f t="shared" si="20"/>
        <v>0</v>
      </c>
      <c r="CD76" s="24">
        <f t="shared" si="21"/>
        <v>419</v>
      </c>
      <c r="CE76" s="24">
        <f t="shared" si="22"/>
        <v>0</v>
      </c>
      <c r="CF76" s="24">
        <f t="shared" si="23"/>
        <v>145</v>
      </c>
      <c r="CG76" s="24">
        <f t="shared" si="24"/>
        <v>0</v>
      </c>
      <c r="CH76" s="24">
        <f t="shared" si="25"/>
        <v>0</v>
      </c>
      <c r="CI76" s="24">
        <f t="shared" si="26"/>
        <v>0</v>
      </c>
      <c r="CJ76" s="24">
        <f t="shared" si="27"/>
        <v>0</v>
      </c>
      <c r="CK76" s="24">
        <f t="shared" si="28"/>
        <v>0</v>
      </c>
      <c r="CL76" s="24">
        <f t="shared" si="29"/>
        <v>0</v>
      </c>
      <c r="CM76" s="24">
        <f t="shared" si="30"/>
        <v>13</v>
      </c>
      <c r="CN76" s="24">
        <f t="shared" si="31"/>
        <v>0</v>
      </c>
      <c r="CO76" s="24">
        <f t="shared" si="32"/>
        <v>0</v>
      </c>
      <c r="CP76" s="24">
        <f t="shared" si="33"/>
        <v>0</v>
      </c>
      <c r="CQ76" s="24">
        <f t="shared" si="34"/>
        <v>0</v>
      </c>
      <c r="CR76" s="24">
        <f t="shared" si="35"/>
        <v>0</v>
      </c>
      <c r="CS76" s="24">
        <f t="shared" si="36"/>
        <v>2001</v>
      </c>
      <c r="CU76" s="83">
        <f t="shared" si="37"/>
        <v>4788.75</v>
      </c>
      <c r="CV76" s="84">
        <f t="shared" si="38"/>
        <v>4265</v>
      </c>
      <c r="CW76" s="84">
        <f t="shared" si="39"/>
        <v>0</v>
      </c>
      <c r="CX76" s="84">
        <f t="shared" si="40"/>
        <v>951.25</v>
      </c>
      <c r="CY76" s="24">
        <f t="shared" si="41"/>
        <v>0</v>
      </c>
      <c r="CZ76" s="84">
        <f t="shared" si="42"/>
        <v>0</v>
      </c>
      <c r="DA76" s="82">
        <f t="shared" si="3"/>
        <v>10005</v>
      </c>
      <c r="DC76" s="24">
        <f t="shared" si="4"/>
        <v>1436.625</v>
      </c>
      <c r="DD76" s="24">
        <f t="shared" si="5"/>
        <v>1279.5</v>
      </c>
      <c r="DE76" s="24">
        <f t="shared" si="6"/>
        <v>0</v>
      </c>
      <c r="DF76" s="24">
        <f t="shared" si="7"/>
        <v>199.76249999999999</v>
      </c>
      <c r="DG76" s="24">
        <f t="shared" si="8"/>
        <v>0</v>
      </c>
      <c r="DH76" s="24">
        <f t="shared" si="9"/>
        <v>0</v>
      </c>
      <c r="DI76" s="24">
        <f t="shared" si="10"/>
        <v>2915.8874999999998</v>
      </c>
    </row>
    <row r="77" spans="1:113" ht="14">
      <c r="A77" s="154"/>
      <c r="B77" s="195">
        <v>75</v>
      </c>
      <c r="C77" s="112">
        <f t="shared" si="11"/>
        <v>0.94880825210308462</v>
      </c>
      <c r="D77" s="111">
        <f t="shared" si="12"/>
        <v>5.1191747896915482E-2</v>
      </c>
      <c r="E77" s="2"/>
      <c r="F77" s="195">
        <f t="shared" si="13"/>
        <v>16</v>
      </c>
      <c r="G77" s="112">
        <f t="shared" si="13"/>
        <v>0.69192174798652883</v>
      </c>
      <c r="H77" s="111">
        <f t="shared" si="13"/>
        <v>0.308078252013471</v>
      </c>
      <c r="I77" s="5"/>
      <c r="J77" s="15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65"/>
      <c r="BO77" s="24">
        <f t="shared" si="43"/>
        <v>17</v>
      </c>
      <c r="BP77" s="83">
        <f t="shared" si="44"/>
        <v>1436.625</v>
      </c>
      <c r="BQ77" s="83">
        <f t="shared" si="45"/>
        <v>1279.5</v>
      </c>
      <c r="BR77" s="83">
        <f t="shared" si="46"/>
        <v>0</v>
      </c>
      <c r="BS77" s="83">
        <f t="shared" si="47"/>
        <v>199.76249999999999</v>
      </c>
      <c r="BT77" s="83">
        <f t="shared" si="48"/>
        <v>0</v>
      </c>
      <c r="BU77" s="83">
        <f t="shared" si="49"/>
        <v>0</v>
      </c>
      <c r="BV77" s="82">
        <f t="shared" si="2"/>
        <v>2915.8874999999998</v>
      </c>
      <c r="BX77" s="24">
        <f t="shared" si="15"/>
        <v>708</v>
      </c>
      <c r="BY77" s="24">
        <f t="shared" si="16"/>
        <v>1261</v>
      </c>
      <c r="BZ77" s="24">
        <f t="shared" si="17"/>
        <v>0</v>
      </c>
      <c r="CA77" s="24">
        <f t="shared" si="18"/>
        <v>197</v>
      </c>
      <c r="CB77" s="24">
        <f t="shared" si="19"/>
        <v>0</v>
      </c>
      <c r="CC77" s="24">
        <f t="shared" si="20"/>
        <v>0</v>
      </c>
      <c r="CD77" s="24">
        <f t="shared" si="21"/>
        <v>561</v>
      </c>
      <c r="CE77" s="24">
        <f t="shared" si="22"/>
        <v>0</v>
      </c>
      <c r="CF77" s="24">
        <f t="shared" si="23"/>
        <v>175</v>
      </c>
      <c r="CG77" s="24">
        <f t="shared" si="24"/>
        <v>0</v>
      </c>
      <c r="CH77" s="24">
        <f t="shared" si="25"/>
        <v>0</v>
      </c>
      <c r="CI77" s="24">
        <f t="shared" si="26"/>
        <v>0</v>
      </c>
      <c r="CJ77" s="24">
        <f t="shared" si="27"/>
        <v>0</v>
      </c>
      <c r="CK77" s="24">
        <f t="shared" si="28"/>
        <v>0</v>
      </c>
      <c r="CL77" s="24">
        <f t="shared" si="29"/>
        <v>0</v>
      </c>
      <c r="CM77" s="24">
        <f t="shared" si="30"/>
        <v>14</v>
      </c>
      <c r="CN77" s="24">
        <f t="shared" si="31"/>
        <v>0</v>
      </c>
      <c r="CO77" s="24">
        <f t="shared" si="32"/>
        <v>0</v>
      </c>
      <c r="CP77" s="24">
        <f t="shared" si="33"/>
        <v>0</v>
      </c>
      <c r="CQ77" s="24">
        <f t="shared" si="34"/>
        <v>0</v>
      </c>
      <c r="CR77" s="24">
        <f t="shared" si="35"/>
        <v>0</v>
      </c>
      <c r="CS77" s="24">
        <f t="shared" si="36"/>
        <v>2916</v>
      </c>
      <c r="CU77" s="83">
        <f t="shared" si="37"/>
        <v>7393.75</v>
      </c>
      <c r="CV77" s="84">
        <f t="shared" si="38"/>
        <v>5977.5</v>
      </c>
      <c r="CW77" s="84">
        <f t="shared" si="39"/>
        <v>0</v>
      </c>
      <c r="CX77" s="84">
        <f t="shared" si="40"/>
        <v>1208.75</v>
      </c>
      <c r="CY77" s="24">
        <f t="shared" si="41"/>
        <v>0</v>
      </c>
      <c r="CZ77" s="84">
        <f t="shared" si="42"/>
        <v>0</v>
      </c>
      <c r="DA77" s="82">
        <f t="shared" si="3"/>
        <v>14580</v>
      </c>
      <c r="DC77" s="24">
        <f t="shared" si="4"/>
        <v>2218.125</v>
      </c>
      <c r="DD77" s="24">
        <f t="shared" si="5"/>
        <v>1793.25</v>
      </c>
      <c r="DE77" s="24">
        <f t="shared" si="6"/>
        <v>0</v>
      </c>
      <c r="DF77" s="24">
        <f t="shared" si="7"/>
        <v>253.83749999999998</v>
      </c>
      <c r="DG77" s="24">
        <f t="shared" si="8"/>
        <v>0</v>
      </c>
      <c r="DH77" s="24">
        <f t="shared" si="9"/>
        <v>0</v>
      </c>
      <c r="DI77" s="24">
        <f t="shared" si="10"/>
        <v>4265.2124999999996</v>
      </c>
    </row>
    <row r="78" spans="1:113" ht="14">
      <c r="A78" s="154"/>
      <c r="B78" s="195">
        <v>80</v>
      </c>
      <c r="C78" s="112">
        <f t="shared" si="11"/>
        <v>0.95248973406063175</v>
      </c>
      <c r="D78" s="111">
        <f t="shared" si="12"/>
        <v>4.7510265939368274E-2</v>
      </c>
      <c r="E78" s="2"/>
      <c r="F78" s="195">
        <f t="shared" si="13"/>
        <v>17</v>
      </c>
      <c r="G78" s="112">
        <f t="shared" si="13"/>
        <v>0.71209022981853731</v>
      </c>
      <c r="H78" s="111">
        <f t="shared" si="13"/>
        <v>0.2879097701814628</v>
      </c>
      <c r="I78" s="5"/>
      <c r="J78" s="15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65"/>
      <c r="BO78" s="24">
        <f t="shared" si="43"/>
        <v>18</v>
      </c>
      <c r="BP78" s="83">
        <f t="shared" si="44"/>
        <v>2218.125</v>
      </c>
      <c r="BQ78" s="83">
        <f t="shared" si="45"/>
        <v>1793.25</v>
      </c>
      <c r="BR78" s="83">
        <f t="shared" si="46"/>
        <v>0</v>
      </c>
      <c r="BS78" s="83">
        <f t="shared" si="47"/>
        <v>253.83749999999998</v>
      </c>
      <c r="BT78" s="83">
        <f t="shared" si="48"/>
        <v>0</v>
      </c>
      <c r="BU78" s="83">
        <f t="shared" si="49"/>
        <v>0</v>
      </c>
      <c r="BV78" s="82">
        <f t="shared" si="2"/>
        <v>4265.2124999999996</v>
      </c>
      <c r="BX78" s="24">
        <f t="shared" si="15"/>
        <v>1154</v>
      </c>
      <c r="BY78" s="24">
        <f t="shared" si="16"/>
        <v>1865</v>
      </c>
      <c r="BZ78" s="24">
        <f t="shared" si="17"/>
        <v>0</v>
      </c>
      <c r="CA78" s="24">
        <f t="shared" si="18"/>
        <v>264</v>
      </c>
      <c r="CB78" s="24">
        <f t="shared" si="19"/>
        <v>0</v>
      </c>
      <c r="CC78" s="24">
        <f t="shared" si="20"/>
        <v>0</v>
      </c>
      <c r="CD78" s="24">
        <f t="shared" si="21"/>
        <v>754</v>
      </c>
      <c r="CE78" s="24">
        <f t="shared" si="22"/>
        <v>0</v>
      </c>
      <c r="CF78" s="24">
        <f t="shared" si="23"/>
        <v>213</v>
      </c>
      <c r="CG78" s="24">
        <f t="shared" si="24"/>
        <v>0</v>
      </c>
      <c r="CH78" s="24">
        <f t="shared" si="25"/>
        <v>0</v>
      </c>
      <c r="CI78" s="24">
        <f t="shared" si="26"/>
        <v>0</v>
      </c>
      <c r="CJ78" s="24">
        <f t="shared" si="27"/>
        <v>0</v>
      </c>
      <c r="CK78" s="24">
        <f t="shared" si="28"/>
        <v>0</v>
      </c>
      <c r="CL78" s="24">
        <f t="shared" si="29"/>
        <v>0</v>
      </c>
      <c r="CM78" s="24">
        <f t="shared" si="30"/>
        <v>15</v>
      </c>
      <c r="CN78" s="24">
        <f t="shared" si="31"/>
        <v>0</v>
      </c>
      <c r="CO78" s="24">
        <f t="shared" si="32"/>
        <v>0</v>
      </c>
      <c r="CP78" s="24">
        <f t="shared" si="33"/>
        <v>0</v>
      </c>
      <c r="CQ78" s="24">
        <f t="shared" si="34"/>
        <v>0</v>
      </c>
      <c r="CR78" s="24">
        <f t="shared" si="35"/>
        <v>0</v>
      </c>
      <c r="CS78" s="24">
        <f t="shared" si="36"/>
        <v>4265</v>
      </c>
      <c r="CU78" s="83">
        <f t="shared" si="37"/>
        <v>11375</v>
      </c>
      <c r="CV78" s="84">
        <f t="shared" si="38"/>
        <v>8400</v>
      </c>
      <c r="CW78" s="84">
        <f t="shared" si="39"/>
        <v>0</v>
      </c>
      <c r="CX78" s="84">
        <f t="shared" si="40"/>
        <v>1550</v>
      </c>
      <c r="CY78" s="24">
        <f t="shared" si="41"/>
        <v>0</v>
      </c>
      <c r="CZ78" s="84">
        <f t="shared" si="42"/>
        <v>0</v>
      </c>
      <c r="DA78" s="82">
        <f t="shared" si="3"/>
        <v>21325</v>
      </c>
      <c r="DC78" s="24">
        <f t="shared" si="4"/>
        <v>3412.5</v>
      </c>
      <c r="DD78" s="24">
        <f t="shared" si="5"/>
        <v>2520</v>
      </c>
      <c r="DE78" s="24">
        <f t="shared" si="6"/>
        <v>0</v>
      </c>
      <c r="DF78" s="24">
        <f t="shared" si="7"/>
        <v>325.5</v>
      </c>
      <c r="DG78" s="24">
        <f t="shared" si="8"/>
        <v>0</v>
      </c>
      <c r="DH78" s="24">
        <f t="shared" si="9"/>
        <v>0</v>
      </c>
      <c r="DI78" s="24">
        <f t="shared" si="10"/>
        <v>6258</v>
      </c>
    </row>
    <row r="79" spans="1:113" ht="14">
      <c r="A79" s="154"/>
      <c r="B79" s="195">
        <v>85</v>
      </c>
      <c r="C79" s="112">
        <f t="shared" si="11"/>
        <v>0.95541732429672266</v>
      </c>
      <c r="D79" s="111">
        <f t="shared" si="12"/>
        <v>4.458267570327732E-2</v>
      </c>
      <c r="E79" s="2"/>
      <c r="F79" s="195">
        <f t="shared" si="13"/>
        <v>18</v>
      </c>
      <c r="G79" s="112">
        <f t="shared" si="13"/>
        <v>0.73026842156164562</v>
      </c>
      <c r="H79" s="111">
        <f t="shared" si="13"/>
        <v>0.26973157843835455</v>
      </c>
      <c r="I79" s="5"/>
      <c r="J79" s="15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65"/>
      <c r="BO79" s="24">
        <f t="shared" si="43"/>
        <v>19</v>
      </c>
      <c r="BP79" s="83">
        <f t="shared" si="44"/>
        <v>3412.5</v>
      </c>
      <c r="BQ79" s="83">
        <f t="shared" si="45"/>
        <v>2520</v>
      </c>
      <c r="BR79" s="83">
        <f t="shared" si="46"/>
        <v>0</v>
      </c>
      <c r="BS79" s="83">
        <f t="shared" si="47"/>
        <v>325.5</v>
      </c>
      <c r="BT79" s="83">
        <f t="shared" si="48"/>
        <v>0</v>
      </c>
      <c r="BU79" s="83">
        <f t="shared" si="49"/>
        <v>0</v>
      </c>
      <c r="BV79" s="82">
        <f t="shared" si="2"/>
        <v>6258</v>
      </c>
      <c r="BX79" s="24">
        <f t="shared" si="15"/>
        <v>1861</v>
      </c>
      <c r="BY79" s="24">
        <f t="shared" si="16"/>
        <v>2748</v>
      </c>
      <c r="BZ79" s="24">
        <f t="shared" si="17"/>
        <v>0</v>
      </c>
      <c r="CA79" s="24">
        <f t="shared" si="18"/>
        <v>355</v>
      </c>
      <c r="CB79" s="24">
        <f t="shared" si="19"/>
        <v>0</v>
      </c>
      <c r="CC79" s="24">
        <f t="shared" si="20"/>
        <v>0</v>
      </c>
      <c r="CD79" s="24">
        <f t="shared" si="21"/>
        <v>1015</v>
      </c>
      <c r="CE79" s="24">
        <f t="shared" si="22"/>
        <v>0</v>
      </c>
      <c r="CF79" s="24">
        <f t="shared" si="23"/>
        <v>262</v>
      </c>
      <c r="CG79" s="24">
        <f t="shared" si="24"/>
        <v>0</v>
      </c>
      <c r="CH79" s="24">
        <f t="shared" si="25"/>
        <v>0</v>
      </c>
      <c r="CI79" s="24">
        <f t="shared" si="26"/>
        <v>0</v>
      </c>
      <c r="CJ79" s="24">
        <f t="shared" si="27"/>
        <v>0</v>
      </c>
      <c r="CK79" s="24">
        <f t="shared" si="28"/>
        <v>0</v>
      </c>
      <c r="CL79" s="24">
        <f t="shared" si="29"/>
        <v>0</v>
      </c>
      <c r="CM79" s="24">
        <f t="shared" si="30"/>
        <v>17</v>
      </c>
      <c r="CN79" s="24">
        <f t="shared" si="31"/>
        <v>0</v>
      </c>
      <c r="CO79" s="24">
        <f t="shared" si="32"/>
        <v>0</v>
      </c>
      <c r="CP79" s="24">
        <f t="shared" si="33"/>
        <v>0</v>
      </c>
      <c r="CQ79" s="24">
        <f t="shared" si="34"/>
        <v>0</v>
      </c>
      <c r="CR79" s="24">
        <f t="shared" si="35"/>
        <v>0</v>
      </c>
      <c r="CS79" s="24">
        <f t="shared" si="36"/>
        <v>6258</v>
      </c>
      <c r="CU79" s="83">
        <f t="shared" si="37"/>
        <v>17443.75</v>
      </c>
      <c r="CV79" s="84">
        <f t="shared" si="38"/>
        <v>11837.5</v>
      </c>
      <c r="CW79" s="84">
        <f t="shared" si="39"/>
        <v>0</v>
      </c>
      <c r="CX79" s="84">
        <f t="shared" si="40"/>
        <v>2008.75</v>
      </c>
      <c r="CY79" s="24">
        <f t="shared" si="41"/>
        <v>0</v>
      </c>
      <c r="CZ79" s="84">
        <f t="shared" si="42"/>
        <v>0</v>
      </c>
      <c r="DA79" s="82">
        <f t="shared" si="3"/>
        <v>31290</v>
      </c>
      <c r="DC79" s="24">
        <f t="shared" si="4"/>
        <v>5233.125</v>
      </c>
      <c r="DD79" s="24">
        <f t="shared" si="5"/>
        <v>3551.25</v>
      </c>
      <c r="DE79" s="24">
        <f t="shared" si="6"/>
        <v>0</v>
      </c>
      <c r="DF79" s="24">
        <f t="shared" si="7"/>
        <v>421.83749999999998</v>
      </c>
      <c r="DG79" s="24">
        <f t="shared" si="8"/>
        <v>0</v>
      </c>
      <c r="DH79" s="24">
        <f t="shared" si="9"/>
        <v>0</v>
      </c>
      <c r="DI79" s="24">
        <f t="shared" si="10"/>
        <v>9206.2124999999996</v>
      </c>
    </row>
    <row r="80" spans="1:113" ht="14">
      <c r="A80" s="154"/>
      <c r="B80" s="195">
        <v>90</v>
      </c>
      <c r="C80" s="112">
        <f t="shared" si="11"/>
        <v>0.95832134232554655</v>
      </c>
      <c r="D80" s="111">
        <f t="shared" si="12"/>
        <v>4.1678657674453522E-2</v>
      </c>
      <c r="E80" s="2"/>
      <c r="F80" s="195">
        <f t="shared" si="13"/>
        <v>19</v>
      </c>
      <c r="G80" s="112">
        <f t="shared" si="13"/>
        <v>0.74664429530201337</v>
      </c>
      <c r="H80" s="111">
        <f t="shared" si="13"/>
        <v>0.25335570469798657</v>
      </c>
      <c r="I80" s="5"/>
      <c r="J80" s="15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65"/>
      <c r="BO80" s="24">
        <f t="shared" si="43"/>
        <v>20</v>
      </c>
      <c r="BP80" s="83">
        <f t="shared" si="44"/>
        <v>5233.125</v>
      </c>
      <c r="BQ80" s="83">
        <f t="shared" si="45"/>
        <v>3551.25</v>
      </c>
      <c r="BR80" s="83">
        <f t="shared" si="46"/>
        <v>0</v>
      </c>
      <c r="BS80" s="83">
        <f t="shared" si="47"/>
        <v>421.83749999999998</v>
      </c>
      <c r="BT80" s="83">
        <f t="shared" si="48"/>
        <v>0</v>
      </c>
      <c r="BU80" s="83">
        <f t="shared" si="49"/>
        <v>0</v>
      </c>
      <c r="BV80" s="82">
        <f t="shared" si="2"/>
        <v>9206.2124999999996</v>
      </c>
      <c r="BX80" s="24">
        <f t="shared" si="15"/>
        <v>2975</v>
      </c>
      <c r="BY80" s="24">
        <f t="shared" si="16"/>
        <v>4037</v>
      </c>
      <c r="BZ80" s="24">
        <f t="shared" si="17"/>
        <v>0</v>
      </c>
      <c r="CA80" s="24">
        <f t="shared" si="18"/>
        <v>480</v>
      </c>
      <c r="CB80" s="24">
        <f t="shared" si="19"/>
        <v>0</v>
      </c>
      <c r="CC80" s="24">
        <f t="shared" si="20"/>
        <v>0</v>
      </c>
      <c r="CD80" s="24">
        <f t="shared" si="21"/>
        <v>1370</v>
      </c>
      <c r="CE80" s="24">
        <f t="shared" si="22"/>
        <v>0</v>
      </c>
      <c r="CF80" s="24">
        <f t="shared" si="23"/>
        <v>325</v>
      </c>
      <c r="CG80" s="24">
        <f t="shared" si="24"/>
        <v>0</v>
      </c>
      <c r="CH80" s="24">
        <f t="shared" si="25"/>
        <v>0</v>
      </c>
      <c r="CI80" s="24">
        <f t="shared" si="26"/>
        <v>0</v>
      </c>
      <c r="CJ80" s="24">
        <f t="shared" si="27"/>
        <v>0</v>
      </c>
      <c r="CK80" s="24">
        <f t="shared" si="28"/>
        <v>0</v>
      </c>
      <c r="CL80" s="24">
        <f t="shared" si="29"/>
        <v>0</v>
      </c>
      <c r="CM80" s="24">
        <f t="shared" si="30"/>
        <v>19</v>
      </c>
      <c r="CN80" s="24">
        <f t="shared" si="31"/>
        <v>0</v>
      </c>
      <c r="CO80" s="24">
        <f t="shared" si="32"/>
        <v>0</v>
      </c>
      <c r="CP80" s="24">
        <f t="shared" si="33"/>
        <v>0</v>
      </c>
      <c r="CQ80" s="24">
        <f t="shared" si="34"/>
        <v>0</v>
      </c>
      <c r="CR80" s="24">
        <f t="shared" si="35"/>
        <v>0</v>
      </c>
      <c r="CS80" s="24">
        <f t="shared" si="36"/>
        <v>9206</v>
      </c>
      <c r="CU80" s="83">
        <f t="shared" si="37"/>
        <v>26680</v>
      </c>
      <c r="CV80" s="84">
        <f t="shared" si="38"/>
        <v>16730</v>
      </c>
      <c r="CW80" s="84">
        <f t="shared" si="39"/>
        <v>0</v>
      </c>
      <c r="CX80" s="84">
        <f t="shared" si="40"/>
        <v>2620</v>
      </c>
      <c r="CY80" s="24">
        <f t="shared" si="41"/>
        <v>0</v>
      </c>
      <c r="CZ80" s="84">
        <f t="shared" si="42"/>
        <v>0</v>
      </c>
      <c r="DA80" s="82">
        <f t="shared" si="3"/>
        <v>46030</v>
      </c>
      <c r="DC80" s="24">
        <f t="shared" si="4"/>
        <v>8004</v>
      </c>
      <c r="DD80" s="24">
        <f t="shared" si="5"/>
        <v>5019</v>
      </c>
      <c r="DE80" s="24">
        <f t="shared" si="6"/>
        <v>0</v>
      </c>
      <c r="DF80" s="24">
        <f t="shared" si="7"/>
        <v>550.19999999999993</v>
      </c>
      <c r="DG80" s="24">
        <f t="shared" si="8"/>
        <v>0</v>
      </c>
      <c r="DH80" s="24">
        <f t="shared" si="9"/>
        <v>0</v>
      </c>
      <c r="DI80" s="24">
        <f t="shared" si="10"/>
        <v>13573.2</v>
      </c>
    </row>
    <row r="81" spans="1:113" ht="14">
      <c r="A81" s="154"/>
      <c r="B81" s="195">
        <v>95</v>
      </c>
      <c r="C81" s="112">
        <f t="shared" si="11"/>
        <v>0.96089329527815326</v>
      </c>
      <c r="D81" s="111">
        <f t="shared" si="12"/>
        <v>3.9106704721846672E-2</v>
      </c>
      <c r="E81" s="2"/>
      <c r="F81" s="195">
        <f t="shared" si="13"/>
        <v>20</v>
      </c>
      <c r="G81" s="112">
        <f t="shared" si="13"/>
        <v>0.76130656336685687</v>
      </c>
      <c r="H81" s="111">
        <f t="shared" si="13"/>
        <v>0.23869343663314313</v>
      </c>
      <c r="I81" s="5"/>
      <c r="J81" s="15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65"/>
      <c r="BO81" s="24">
        <f t="shared" si="43"/>
        <v>21</v>
      </c>
      <c r="BP81" s="83">
        <f t="shared" si="44"/>
        <v>1179.3829016002121</v>
      </c>
      <c r="BQ81" s="83">
        <f t="shared" si="45"/>
        <v>739.54557510388111</v>
      </c>
      <c r="BR81" s="83">
        <f t="shared" si="46"/>
        <v>0</v>
      </c>
      <c r="BS81" s="83">
        <f t="shared" si="47"/>
        <v>81.07152329590663</v>
      </c>
      <c r="BT81" s="83">
        <f t="shared" si="48"/>
        <v>0</v>
      </c>
      <c r="BU81" s="83">
        <f t="shared" si="49"/>
        <v>0</v>
      </c>
      <c r="BV81" s="82">
        <f t="shared" si="2"/>
        <v>1999.9999999999998</v>
      </c>
      <c r="BX81" s="24">
        <f t="shared" si="15"/>
        <v>695</v>
      </c>
      <c r="BY81" s="24">
        <f t="shared" si="16"/>
        <v>872</v>
      </c>
      <c r="BZ81" s="24">
        <f t="shared" si="17"/>
        <v>0</v>
      </c>
      <c r="CA81" s="24">
        <f t="shared" si="18"/>
        <v>96</v>
      </c>
      <c r="CB81" s="24">
        <f t="shared" si="19"/>
        <v>0</v>
      </c>
      <c r="CC81" s="24">
        <f t="shared" si="20"/>
        <v>0</v>
      </c>
      <c r="CD81" s="24">
        <f t="shared" si="21"/>
        <v>273</v>
      </c>
      <c r="CE81" s="24">
        <f t="shared" si="22"/>
        <v>0</v>
      </c>
      <c r="CF81" s="24">
        <f t="shared" si="23"/>
        <v>60</v>
      </c>
      <c r="CG81" s="24">
        <f t="shared" si="24"/>
        <v>0</v>
      </c>
      <c r="CH81" s="24">
        <f t="shared" si="25"/>
        <v>0</v>
      </c>
      <c r="CI81" s="24">
        <f t="shared" si="26"/>
        <v>0</v>
      </c>
      <c r="CJ81" s="24">
        <f t="shared" si="27"/>
        <v>0</v>
      </c>
      <c r="CK81" s="24">
        <f t="shared" si="28"/>
        <v>0</v>
      </c>
      <c r="CL81" s="24">
        <f t="shared" si="29"/>
        <v>0</v>
      </c>
      <c r="CM81" s="24">
        <f t="shared" si="30"/>
        <v>3</v>
      </c>
      <c r="CN81" s="24">
        <f t="shared" si="31"/>
        <v>0</v>
      </c>
      <c r="CO81" s="24">
        <f t="shared" si="32"/>
        <v>0</v>
      </c>
      <c r="CP81" s="24">
        <f t="shared" si="33"/>
        <v>0</v>
      </c>
      <c r="CQ81" s="24">
        <f t="shared" si="34"/>
        <v>0</v>
      </c>
      <c r="CR81" s="24">
        <f t="shared" si="35"/>
        <v>0</v>
      </c>
      <c r="CS81" s="24">
        <f t="shared" si="36"/>
        <v>1999</v>
      </c>
      <c r="CU81" s="83">
        <f t="shared" si="37"/>
        <v>5996.25</v>
      </c>
      <c r="CV81" s="84">
        <f t="shared" si="38"/>
        <v>3492.5</v>
      </c>
      <c r="CW81" s="84">
        <f t="shared" si="39"/>
        <v>0</v>
      </c>
      <c r="CX81" s="84">
        <f t="shared" si="40"/>
        <v>506.25</v>
      </c>
      <c r="CY81" s="24">
        <f t="shared" si="41"/>
        <v>0</v>
      </c>
      <c r="CZ81" s="84">
        <f t="shared" si="42"/>
        <v>0</v>
      </c>
      <c r="DA81" s="82">
        <f t="shared" si="3"/>
        <v>9995</v>
      </c>
      <c r="DC81" s="24">
        <f t="shared" si="4"/>
        <v>1798.875</v>
      </c>
      <c r="DD81" s="24">
        <f t="shared" si="5"/>
        <v>1047.75</v>
      </c>
      <c r="DE81" s="24">
        <f t="shared" si="6"/>
        <v>0</v>
      </c>
      <c r="DF81" s="24">
        <f t="shared" si="7"/>
        <v>106.3125</v>
      </c>
      <c r="DG81" s="24">
        <f t="shared" si="8"/>
        <v>0</v>
      </c>
      <c r="DH81" s="24">
        <f t="shared" si="9"/>
        <v>0</v>
      </c>
      <c r="DI81" s="24">
        <f t="shared" si="10"/>
        <v>2952.9375</v>
      </c>
    </row>
    <row r="82" spans="1:113" ht="14">
      <c r="A82" s="154"/>
      <c r="B82" s="196">
        <v>100</v>
      </c>
      <c r="C82" s="118">
        <f t="shared" si="11"/>
        <v>0.96304292184596207</v>
      </c>
      <c r="D82" s="119">
        <f t="shared" si="12"/>
        <v>3.6957078154037905E-2</v>
      </c>
      <c r="E82" s="2"/>
      <c r="F82" s="195">
        <f t="shared" si="13"/>
        <v>21</v>
      </c>
      <c r="G82" s="112">
        <f t="shared" si="13"/>
        <v>0.77457784457607648</v>
      </c>
      <c r="H82" s="111">
        <f t="shared" si="13"/>
        <v>0.2254221554239236</v>
      </c>
      <c r="I82" s="5"/>
      <c r="J82" s="15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65"/>
      <c r="BO82" s="24">
        <f t="shared" si="43"/>
        <v>22</v>
      </c>
      <c r="BP82" s="83">
        <f t="shared" si="44"/>
        <v>1798.875</v>
      </c>
      <c r="BQ82" s="83">
        <f t="shared" si="45"/>
        <v>1047.75</v>
      </c>
      <c r="BR82" s="83">
        <f t="shared" si="46"/>
        <v>0</v>
      </c>
      <c r="BS82" s="83">
        <f t="shared" si="47"/>
        <v>106.3125</v>
      </c>
      <c r="BT82" s="83">
        <f t="shared" si="48"/>
        <v>0</v>
      </c>
      <c r="BU82" s="83">
        <f t="shared" si="49"/>
        <v>0</v>
      </c>
      <c r="BV82" s="82">
        <f t="shared" si="2"/>
        <v>2952.9375</v>
      </c>
      <c r="BX82" s="24">
        <f t="shared" si="15"/>
        <v>1096</v>
      </c>
      <c r="BY82" s="24">
        <f t="shared" si="16"/>
        <v>1277</v>
      </c>
      <c r="BZ82" s="24">
        <f t="shared" si="17"/>
        <v>0</v>
      </c>
      <c r="CA82" s="24">
        <f t="shared" si="18"/>
        <v>130</v>
      </c>
      <c r="CB82" s="24">
        <f t="shared" si="19"/>
        <v>0</v>
      </c>
      <c r="CC82" s="24">
        <f t="shared" si="20"/>
        <v>0</v>
      </c>
      <c r="CD82" s="24">
        <f t="shared" si="21"/>
        <v>372</v>
      </c>
      <c r="CE82" s="24">
        <f t="shared" si="22"/>
        <v>0</v>
      </c>
      <c r="CF82" s="24">
        <f t="shared" si="23"/>
        <v>75</v>
      </c>
      <c r="CG82" s="24">
        <f t="shared" si="24"/>
        <v>0</v>
      </c>
      <c r="CH82" s="24">
        <f t="shared" si="25"/>
        <v>0</v>
      </c>
      <c r="CI82" s="24">
        <f t="shared" si="26"/>
        <v>0</v>
      </c>
      <c r="CJ82" s="24">
        <f t="shared" si="27"/>
        <v>0</v>
      </c>
      <c r="CK82" s="24">
        <f t="shared" si="28"/>
        <v>0</v>
      </c>
      <c r="CL82" s="24">
        <f t="shared" si="29"/>
        <v>0</v>
      </c>
      <c r="CM82" s="24">
        <f t="shared" si="30"/>
        <v>4</v>
      </c>
      <c r="CN82" s="24">
        <f t="shared" si="31"/>
        <v>0</v>
      </c>
      <c r="CO82" s="24">
        <f t="shared" si="32"/>
        <v>0</v>
      </c>
      <c r="CP82" s="24">
        <f t="shared" si="33"/>
        <v>0</v>
      </c>
      <c r="CQ82" s="24">
        <f t="shared" si="34"/>
        <v>0</v>
      </c>
      <c r="CR82" s="24">
        <f t="shared" si="35"/>
        <v>0</v>
      </c>
      <c r="CS82" s="24">
        <f t="shared" si="36"/>
        <v>2954</v>
      </c>
      <c r="CU82" s="83">
        <f t="shared" si="37"/>
        <v>9137.5</v>
      </c>
      <c r="CV82" s="84">
        <f t="shared" si="38"/>
        <v>4960</v>
      </c>
      <c r="CW82" s="84">
        <f t="shared" si="39"/>
        <v>0</v>
      </c>
      <c r="CX82" s="84">
        <f t="shared" si="40"/>
        <v>672.5</v>
      </c>
      <c r="CY82" s="24">
        <f t="shared" si="41"/>
        <v>0</v>
      </c>
      <c r="CZ82" s="84">
        <f t="shared" si="42"/>
        <v>0</v>
      </c>
      <c r="DA82" s="82">
        <f t="shared" si="3"/>
        <v>14770</v>
      </c>
      <c r="DC82" s="24">
        <f t="shared" si="4"/>
        <v>2741.25</v>
      </c>
      <c r="DD82" s="24">
        <f t="shared" si="5"/>
        <v>1488</v>
      </c>
      <c r="DE82" s="24">
        <f t="shared" si="6"/>
        <v>0</v>
      </c>
      <c r="DF82" s="24">
        <f t="shared" si="7"/>
        <v>141.22499999999999</v>
      </c>
      <c r="DG82" s="24">
        <f t="shared" si="8"/>
        <v>0</v>
      </c>
      <c r="DH82" s="24">
        <f t="shared" si="9"/>
        <v>0</v>
      </c>
      <c r="DI82" s="24">
        <f t="shared" si="10"/>
        <v>4370.4750000000004</v>
      </c>
    </row>
    <row r="83" spans="1:113" ht="14">
      <c r="A83" s="154"/>
      <c r="B83" s="2"/>
      <c r="C83" s="2"/>
      <c r="D83" s="2"/>
      <c r="E83" s="2"/>
      <c r="F83" s="195">
        <f t="shared" si="13"/>
        <v>22</v>
      </c>
      <c r="G83" s="112">
        <f t="shared" si="13"/>
        <v>0.78658962473807859</v>
      </c>
      <c r="H83" s="111">
        <f t="shared" si="13"/>
        <v>0.21341037526192139</v>
      </c>
      <c r="I83" s="5"/>
      <c r="J83" s="15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65"/>
      <c r="BO83" s="24">
        <f t="shared" si="43"/>
        <v>23</v>
      </c>
      <c r="BP83" s="83">
        <f t="shared" si="44"/>
        <v>2741.25</v>
      </c>
      <c r="BQ83" s="83">
        <f t="shared" si="45"/>
        <v>1488</v>
      </c>
      <c r="BR83" s="83">
        <f t="shared" si="46"/>
        <v>0</v>
      </c>
      <c r="BS83" s="83">
        <f t="shared" si="47"/>
        <v>141.22499999999999</v>
      </c>
      <c r="BT83" s="83">
        <f t="shared" si="48"/>
        <v>0</v>
      </c>
      <c r="BU83" s="83">
        <f t="shared" si="49"/>
        <v>0</v>
      </c>
      <c r="BV83" s="82">
        <f t="shared" si="2"/>
        <v>4370.4750000000004</v>
      </c>
      <c r="BX83" s="24">
        <f t="shared" si="15"/>
        <v>1719</v>
      </c>
      <c r="BY83" s="24">
        <f t="shared" si="16"/>
        <v>1867</v>
      </c>
      <c r="BZ83" s="24">
        <f t="shared" si="17"/>
        <v>0</v>
      </c>
      <c r="CA83" s="24">
        <f t="shared" si="18"/>
        <v>177</v>
      </c>
      <c r="CB83" s="24">
        <f t="shared" si="19"/>
        <v>0</v>
      </c>
      <c r="CC83" s="24">
        <f t="shared" si="20"/>
        <v>0</v>
      </c>
      <c r="CD83" s="24">
        <f t="shared" si="21"/>
        <v>507</v>
      </c>
      <c r="CE83" s="24">
        <f t="shared" si="22"/>
        <v>0</v>
      </c>
      <c r="CF83" s="24">
        <f t="shared" si="23"/>
        <v>96</v>
      </c>
      <c r="CG83" s="24">
        <f t="shared" si="24"/>
        <v>0</v>
      </c>
      <c r="CH83" s="24">
        <f t="shared" si="25"/>
        <v>0</v>
      </c>
      <c r="CI83" s="24">
        <f t="shared" si="26"/>
        <v>0</v>
      </c>
      <c r="CJ83" s="24">
        <f t="shared" si="27"/>
        <v>0</v>
      </c>
      <c r="CK83" s="24">
        <f t="shared" si="28"/>
        <v>0</v>
      </c>
      <c r="CL83" s="24">
        <f t="shared" si="29"/>
        <v>0</v>
      </c>
      <c r="CM83" s="24">
        <f t="shared" si="30"/>
        <v>5</v>
      </c>
      <c r="CN83" s="24">
        <f t="shared" si="31"/>
        <v>0</v>
      </c>
      <c r="CO83" s="24">
        <f t="shared" si="32"/>
        <v>0</v>
      </c>
      <c r="CP83" s="24">
        <f t="shared" si="33"/>
        <v>0</v>
      </c>
      <c r="CQ83" s="24">
        <f t="shared" si="34"/>
        <v>0</v>
      </c>
      <c r="CR83" s="24">
        <f t="shared" si="35"/>
        <v>0</v>
      </c>
      <c r="CS83" s="24">
        <f t="shared" si="36"/>
        <v>4371</v>
      </c>
      <c r="CU83" s="83">
        <f t="shared" si="37"/>
        <v>13896.25</v>
      </c>
      <c r="CV83" s="84">
        <f t="shared" si="38"/>
        <v>7060</v>
      </c>
      <c r="CW83" s="84">
        <f t="shared" si="39"/>
        <v>0</v>
      </c>
      <c r="CX83" s="84">
        <f t="shared" si="40"/>
        <v>898.75</v>
      </c>
      <c r="CY83" s="24">
        <f t="shared" si="41"/>
        <v>0</v>
      </c>
      <c r="CZ83" s="84">
        <f t="shared" si="42"/>
        <v>0</v>
      </c>
      <c r="DA83" s="82">
        <f t="shared" si="3"/>
        <v>21855</v>
      </c>
      <c r="DC83" s="24">
        <f t="shared" si="4"/>
        <v>4168.875</v>
      </c>
      <c r="DD83" s="24">
        <f t="shared" si="5"/>
        <v>2118</v>
      </c>
      <c r="DE83" s="24">
        <f t="shared" si="6"/>
        <v>0</v>
      </c>
      <c r="DF83" s="24">
        <f t="shared" si="7"/>
        <v>188.73749999999998</v>
      </c>
      <c r="DG83" s="24">
        <f t="shared" si="8"/>
        <v>0</v>
      </c>
      <c r="DH83" s="24">
        <f t="shared" si="9"/>
        <v>0</v>
      </c>
      <c r="DI83" s="24">
        <f t="shared" si="10"/>
        <v>6475.6125000000002</v>
      </c>
    </row>
    <row r="84" spans="1:113" ht="14">
      <c r="A84" s="154"/>
      <c r="B84" s="2"/>
      <c r="C84" s="2"/>
      <c r="D84" s="2"/>
      <c r="E84" s="2"/>
      <c r="F84" s="195">
        <f t="shared" si="13"/>
        <v>23</v>
      </c>
      <c r="G84" s="112">
        <f t="shared" si="13"/>
        <v>0.79745336605288897</v>
      </c>
      <c r="H84" s="111">
        <f t="shared" si="13"/>
        <v>0.202546633947111</v>
      </c>
      <c r="I84" s="5"/>
      <c r="J84" s="15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65"/>
      <c r="BO84" s="24">
        <f t="shared" si="43"/>
        <v>24</v>
      </c>
      <c r="BP84" s="83">
        <f t="shared" si="44"/>
        <v>4168.875</v>
      </c>
      <c r="BQ84" s="83">
        <f t="shared" si="45"/>
        <v>2118</v>
      </c>
      <c r="BR84" s="83">
        <f t="shared" si="46"/>
        <v>0</v>
      </c>
      <c r="BS84" s="83">
        <f t="shared" si="47"/>
        <v>188.73749999999998</v>
      </c>
      <c r="BT84" s="83">
        <f t="shared" si="48"/>
        <v>0</v>
      </c>
      <c r="BU84" s="83">
        <f t="shared" si="49"/>
        <v>0</v>
      </c>
      <c r="BV84" s="82">
        <f t="shared" si="2"/>
        <v>6475.6125000000002</v>
      </c>
      <c r="BX84" s="24">
        <f t="shared" si="15"/>
        <v>2684</v>
      </c>
      <c r="BY84" s="24">
        <f t="shared" si="16"/>
        <v>2727</v>
      </c>
      <c r="BZ84" s="24">
        <f t="shared" si="17"/>
        <v>0</v>
      </c>
      <c r="CA84" s="24">
        <f t="shared" si="18"/>
        <v>243</v>
      </c>
      <c r="CB84" s="24">
        <f t="shared" si="19"/>
        <v>0</v>
      </c>
      <c r="CC84" s="24">
        <f t="shared" si="20"/>
        <v>0</v>
      </c>
      <c r="CD84" s="24">
        <f t="shared" si="21"/>
        <v>693</v>
      </c>
      <c r="CE84" s="24">
        <f t="shared" si="22"/>
        <v>0</v>
      </c>
      <c r="CF84" s="24">
        <f t="shared" si="23"/>
        <v>123</v>
      </c>
      <c r="CG84" s="24">
        <f t="shared" si="24"/>
        <v>0</v>
      </c>
      <c r="CH84" s="24">
        <f t="shared" si="25"/>
        <v>0</v>
      </c>
      <c r="CI84" s="24">
        <f t="shared" si="26"/>
        <v>0</v>
      </c>
      <c r="CJ84" s="24">
        <f t="shared" si="27"/>
        <v>0</v>
      </c>
      <c r="CK84" s="24">
        <f t="shared" si="28"/>
        <v>0</v>
      </c>
      <c r="CL84" s="24">
        <f t="shared" si="29"/>
        <v>0</v>
      </c>
      <c r="CM84" s="24">
        <f t="shared" si="30"/>
        <v>6</v>
      </c>
      <c r="CN84" s="24">
        <f t="shared" si="31"/>
        <v>0</v>
      </c>
      <c r="CO84" s="24">
        <f t="shared" si="32"/>
        <v>0</v>
      </c>
      <c r="CP84" s="24">
        <f t="shared" si="33"/>
        <v>0</v>
      </c>
      <c r="CQ84" s="24">
        <f t="shared" si="34"/>
        <v>0</v>
      </c>
      <c r="CR84" s="24">
        <f t="shared" si="35"/>
        <v>0</v>
      </c>
      <c r="CS84" s="24">
        <f t="shared" si="36"/>
        <v>6476</v>
      </c>
      <c r="CU84" s="83">
        <f t="shared" si="37"/>
        <v>21103.75</v>
      </c>
      <c r="CV84" s="84">
        <f t="shared" si="38"/>
        <v>10072.5</v>
      </c>
      <c r="CW84" s="84">
        <f t="shared" si="39"/>
        <v>0</v>
      </c>
      <c r="CX84" s="84">
        <f t="shared" si="40"/>
        <v>1203.75</v>
      </c>
      <c r="CY84" s="24">
        <f t="shared" si="41"/>
        <v>0</v>
      </c>
      <c r="CZ84" s="84">
        <f t="shared" si="42"/>
        <v>0</v>
      </c>
      <c r="DA84" s="82">
        <f t="shared" si="3"/>
        <v>32380</v>
      </c>
      <c r="DC84" s="24">
        <f t="shared" si="4"/>
        <v>6331.125</v>
      </c>
      <c r="DD84" s="24">
        <f t="shared" si="5"/>
        <v>3021.75</v>
      </c>
      <c r="DE84" s="24">
        <f t="shared" si="6"/>
        <v>0</v>
      </c>
      <c r="DF84" s="24">
        <f t="shared" si="7"/>
        <v>252.78749999999999</v>
      </c>
      <c r="DG84" s="24">
        <f t="shared" si="8"/>
        <v>0</v>
      </c>
      <c r="DH84" s="24">
        <f t="shared" si="9"/>
        <v>0</v>
      </c>
      <c r="DI84" s="24">
        <f t="shared" si="10"/>
        <v>9605.6625000000004</v>
      </c>
    </row>
    <row r="85" spans="1:113" ht="14">
      <c r="A85" s="154"/>
      <c r="B85" s="2"/>
      <c r="C85" s="2"/>
      <c r="D85" s="2"/>
      <c r="E85" s="2"/>
      <c r="F85" s="195">
        <f t="shared" si="13"/>
        <v>24</v>
      </c>
      <c r="G85" s="112">
        <f t="shared" si="13"/>
        <v>0.80731745452650228</v>
      </c>
      <c r="H85" s="111">
        <f t="shared" si="13"/>
        <v>0.19268254547349767</v>
      </c>
      <c r="I85" s="5"/>
      <c r="J85" s="15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65"/>
      <c r="BO85" s="24">
        <f t="shared" si="43"/>
        <v>25</v>
      </c>
      <c r="BP85" s="83">
        <f t="shared" si="44"/>
        <v>6331.125</v>
      </c>
      <c r="BQ85" s="83">
        <f t="shared" si="45"/>
        <v>3021.75</v>
      </c>
      <c r="BR85" s="83">
        <f t="shared" si="46"/>
        <v>0</v>
      </c>
      <c r="BS85" s="83">
        <f t="shared" si="47"/>
        <v>252.78749999999999</v>
      </c>
      <c r="BT85" s="83">
        <f t="shared" si="48"/>
        <v>0</v>
      </c>
      <c r="BU85" s="83">
        <f t="shared" si="49"/>
        <v>0</v>
      </c>
      <c r="BV85" s="82">
        <f t="shared" si="2"/>
        <v>9605.6625000000004</v>
      </c>
      <c r="BX85" s="24">
        <f t="shared" si="15"/>
        <v>4173</v>
      </c>
      <c r="BY85" s="24">
        <f t="shared" si="16"/>
        <v>3983</v>
      </c>
      <c r="BZ85" s="24">
        <f t="shared" si="17"/>
        <v>0</v>
      </c>
      <c r="CA85" s="24">
        <f t="shared" si="18"/>
        <v>333</v>
      </c>
      <c r="CB85" s="24">
        <f t="shared" si="19"/>
        <v>0</v>
      </c>
      <c r="CC85" s="24">
        <f t="shared" si="20"/>
        <v>0</v>
      </c>
      <c r="CD85" s="24">
        <f t="shared" si="21"/>
        <v>951</v>
      </c>
      <c r="CE85" s="24">
        <f t="shared" si="22"/>
        <v>0</v>
      </c>
      <c r="CF85" s="24">
        <f t="shared" si="23"/>
        <v>159</v>
      </c>
      <c r="CG85" s="24">
        <f t="shared" si="24"/>
        <v>0</v>
      </c>
      <c r="CH85" s="24">
        <f t="shared" si="25"/>
        <v>0</v>
      </c>
      <c r="CI85" s="24">
        <f t="shared" si="26"/>
        <v>0</v>
      </c>
      <c r="CJ85" s="24">
        <f t="shared" si="27"/>
        <v>0</v>
      </c>
      <c r="CK85" s="24">
        <f t="shared" si="28"/>
        <v>0</v>
      </c>
      <c r="CL85" s="24">
        <f t="shared" si="29"/>
        <v>0</v>
      </c>
      <c r="CM85" s="24">
        <f t="shared" si="30"/>
        <v>7</v>
      </c>
      <c r="CN85" s="24">
        <f t="shared" si="31"/>
        <v>0</v>
      </c>
      <c r="CO85" s="24">
        <f t="shared" si="32"/>
        <v>0</v>
      </c>
      <c r="CP85" s="24">
        <f t="shared" si="33"/>
        <v>0</v>
      </c>
      <c r="CQ85" s="24">
        <f t="shared" si="34"/>
        <v>0</v>
      </c>
      <c r="CR85" s="24">
        <f t="shared" si="35"/>
        <v>0</v>
      </c>
      <c r="CS85" s="24">
        <f t="shared" si="36"/>
        <v>9606</v>
      </c>
      <c r="CU85" s="83">
        <f t="shared" si="37"/>
        <v>32011.25</v>
      </c>
      <c r="CV85" s="84">
        <f t="shared" si="38"/>
        <v>14397.5</v>
      </c>
      <c r="CW85" s="84">
        <f t="shared" si="39"/>
        <v>0</v>
      </c>
      <c r="CX85" s="84">
        <f t="shared" si="40"/>
        <v>1621.25</v>
      </c>
      <c r="CY85" s="24">
        <f t="shared" si="41"/>
        <v>0</v>
      </c>
      <c r="CZ85" s="84">
        <f t="shared" si="42"/>
        <v>0</v>
      </c>
      <c r="DA85" s="82">
        <f t="shared" si="3"/>
        <v>48030</v>
      </c>
      <c r="DC85" s="24">
        <f t="shared" si="4"/>
        <v>9603.375</v>
      </c>
      <c r="DD85" s="24">
        <f t="shared" si="5"/>
        <v>4319.25</v>
      </c>
      <c r="DE85" s="24">
        <f t="shared" si="6"/>
        <v>0</v>
      </c>
      <c r="DF85" s="24">
        <f t="shared" si="7"/>
        <v>340.46249999999998</v>
      </c>
      <c r="DG85" s="24">
        <f t="shared" si="8"/>
        <v>0</v>
      </c>
      <c r="DH85" s="24">
        <f t="shared" si="9"/>
        <v>0</v>
      </c>
      <c r="DI85" s="24">
        <f t="shared" si="10"/>
        <v>14263.0875</v>
      </c>
    </row>
    <row r="86" spans="1:113" ht="14">
      <c r="A86" s="154"/>
      <c r="B86" s="2"/>
      <c r="C86" s="2"/>
      <c r="D86" s="2"/>
      <c r="E86" s="2"/>
      <c r="F86" s="195">
        <f t="shared" si="13"/>
        <v>25</v>
      </c>
      <c r="G86" s="112">
        <f t="shared" si="13"/>
        <v>0.81639345542277797</v>
      </c>
      <c r="H86" s="111">
        <f t="shared" si="13"/>
        <v>0.183606544577222</v>
      </c>
      <c r="I86" s="5"/>
      <c r="J86" s="15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65"/>
      <c r="BO86" s="24">
        <f t="shared" si="43"/>
        <v>26</v>
      </c>
      <c r="BP86" s="83">
        <f t="shared" si="44"/>
        <v>1346.6053545559473</v>
      </c>
      <c r="BQ86" s="83">
        <f t="shared" si="45"/>
        <v>605.65428067380219</v>
      </c>
      <c r="BR86" s="83">
        <f t="shared" si="46"/>
        <v>0</v>
      </c>
      <c r="BS86" s="83">
        <f t="shared" si="47"/>
        <v>47.740364770250473</v>
      </c>
      <c r="BT86" s="83">
        <f t="shared" si="48"/>
        <v>0</v>
      </c>
      <c r="BU86" s="83">
        <f t="shared" si="49"/>
        <v>0</v>
      </c>
      <c r="BV86" s="82">
        <f t="shared" si="2"/>
        <v>2000</v>
      </c>
      <c r="BX86" s="24">
        <f t="shared" si="15"/>
        <v>907</v>
      </c>
      <c r="BY86" s="24">
        <f t="shared" si="16"/>
        <v>816</v>
      </c>
      <c r="BZ86" s="24">
        <f t="shared" si="17"/>
        <v>0</v>
      </c>
      <c r="CA86" s="24">
        <f t="shared" si="18"/>
        <v>64</v>
      </c>
      <c r="CB86" s="24">
        <f t="shared" si="19"/>
        <v>0</v>
      </c>
      <c r="CC86" s="24">
        <f t="shared" si="20"/>
        <v>0</v>
      </c>
      <c r="CD86" s="24">
        <f t="shared" si="21"/>
        <v>183</v>
      </c>
      <c r="CE86" s="24">
        <f t="shared" si="22"/>
        <v>0</v>
      </c>
      <c r="CF86" s="24">
        <f t="shared" si="23"/>
        <v>29</v>
      </c>
      <c r="CG86" s="24">
        <f t="shared" si="24"/>
        <v>0</v>
      </c>
      <c r="CH86" s="24">
        <f t="shared" si="25"/>
        <v>0</v>
      </c>
      <c r="CI86" s="24">
        <f t="shared" si="26"/>
        <v>0</v>
      </c>
      <c r="CJ86" s="24">
        <f t="shared" si="27"/>
        <v>0</v>
      </c>
      <c r="CK86" s="24">
        <f t="shared" si="28"/>
        <v>0</v>
      </c>
      <c r="CL86" s="24">
        <f t="shared" si="29"/>
        <v>0</v>
      </c>
      <c r="CM86" s="24">
        <f t="shared" si="30"/>
        <v>1</v>
      </c>
      <c r="CN86" s="24">
        <f t="shared" si="31"/>
        <v>0</v>
      </c>
      <c r="CO86" s="24">
        <f t="shared" si="32"/>
        <v>0</v>
      </c>
      <c r="CP86" s="24">
        <f t="shared" si="33"/>
        <v>0</v>
      </c>
      <c r="CQ86" s="24">
        <f t="shared" si="34"/>
        <v>0</v>
      </c>
      <c r="CR86" s="24">
        <f t="shared" si="35"/>
        <v>0</v>
      </c>
      <c r="CS86" s="24">
        <f t="shared" si="36"/>
        <v>2000</v>
      </c>
      <c r="CU86" s="83">
        <f t="shared" si="37"/>
        <v>6803.75</v>
      </c>
      <c r="CV86" s="84">
        <f t="shared" si="38"/>
        <v>2890</v>
      </c>
      <c r="CW86" s="84">
        <f t="shared" si="39"/>
        <v>0</v>
      </c>
      <c r="CX86" s="84">
        <f t="shared" si="40"/>
        <v>306.25</v>
      </c>
      <c r="CY86" s="24">
        <f t="shared" si="41"/>
        <v>0</v>
      </c>
      <c r="CZ86" s="84">
        <f t="shared" si="42"/>
        <v>0</v>
      </c>
      <c r="DA86" s="82">
        <f t="shared" si="3"/>
        <v>10000</v>
      </c>
      <c r="DC86" s="24">
        <f t="shared" si="4"/>
        <v>2041.125</v>
      </c>
      <c r="DD86" s="24">
        <f t="shared" si="5"/>
        <v>867</v>
      </c>
      <c r="DE86" s="24">
        <f t="shared" si="6"/>
        <v>0</v>
      </c>
      <c r="DF86" s="24">
        <f t="shared" si="7"/>
        <v>64.3125</v>
      </c>
      <c r="DG86" s="24">
        <f t="shared" si="8"/>
        <v>0</v>
      </c>
      <c r="DH86" s="24">
        <f t="shared" si="9"/>
        <v>0</v>
      </c>
      <c r="DI86" s="24">
        <f t="shared" si="10"/>
        <v>2972.4375</v>
      </c>
    </row>
    <row r="87" spans="1:113" ht="14">
      <c r="A87" s="154"/>
      <c r="B87" s="2"/>
      <c r="C87" s="2"/>
      <c r="D87" s="2"/>
      <c r="E87" s="2"/>
      <c r="F87" s="195">
        <f t="shared" si="13"/>
        <v>26</v>
      </c>
      <c r="G87" s="112">
        <f t="shared" si="13"/>
        <v>0.82471624744642413</v>
      </c>
      <c r="H87" s="111">
        <f t="shared" si="13"/>
        <v>0.17528375255357578</v>
      </c>
      <c r="I87" s="5"/>
      <c r="J87" s="15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65"/>
      <c r="BO87" s="24">
        <f t="shared" si="43"/>
        <v>27</v>
      </c>
      <c r="BP87" s="83">
        <f t="shared" si="44"/>
        <v>2041.125</v>
      </c>
      <c r="BQ87" s="83">
        <f t="shared" si="45"/>
        <v>867</v>
      </c>
      <c r="BR87" s="83">
        <f t="shared" si="46"/>
        <v>0</v>
      </c>
      <c r="BS87" s="83">
        <f t="shared" si="47"/>
        <v>64.3125</v>
      </c>
      <c r="BT87" s="83">
        <f t="shared" si="48"/>
        <v>0</v>
      </c>
      <c r="BU87" s="83">
        <f t="shared" si="49"/>
        <v>0</v>
      </c>
      <c r="BV87" s="82">
        <f t="shared" si="2"/>
        <v>2972.4375</v>
      </c>
      <c r="BX87" s="24">
        <f t="shared" si="15"/>
        <v>1402</v>
      </c>
      <c r="BY87" s="24">
        <f t="shared" si="16"/>
        <v>1191</v>
      </c>
      <c r="BZ87" s="24">
        <f t="shared" si="17"/>
        <v>0</v>
      </c>
      <c r="CA87" s="24">
        <f t="shared" si="18"/>
        <v>88</v>
      </c>
      <c r="CB87" s="24">
        <f t="shared" si="19"/>
        <v>0</v>
      </c>
      <c r="CC87" s="24">
        <f t="shared" si="20"/>
        <v>0</v>
      </c>
      <c r="CD87" s="24">
        <f t="shared" si="21"/>
        <v>253</v>
      </c>
      <c r="CE87" s="24">
        <f t="shared" si="22"/>
        <v>0</v>
      </c>
      <c r="CF87" s="24">
        <f t="shared" si="23"/>
        <v>38</v>
      </c>
      <c r="CG87" s="24">
        <f t="shared" si="24"/>
        <v>0</v>
      </c>
      <c r="CH87" s="24">
        <f t="shared" si="25"/>
        <v>0</v>
      </c>
      <c r="CI87" s="24">
        <f t="shared" si="26"/>
        <v>0</v>
      </c>
      <c r="CJ87" s="24">
        <f t="shared" si="27"/>
        <v>0</v>
      </c>
      <c r="CK87" s="24">
        <f t="shared" si="28"/>
        <v>0</v>
      </c>
      <c r="CL87" s="24">
        <f t="shared" si="29"/>
        <v>0</v>
      </c>
      <c r="CM87" s="24">
        <f t="shared" si="30"/>
        <v>1</v>
      </c>
      <c r="CN87" s="24">
        <f t="shared" si="31"/>
        <v>0</v>
      </c>
      <c r="CO87" s="24">
        <f t="shared" si="32"/>
        <v>0</v>
      </c>
      <c r="CP87" s="24">
        <f t="shared" si="33"/>
        <v>0</v>
      </c>
      <c r="CQ87" s="24">
        <f t="shared" si="34"/>
        <v>0</v>
      </c>
      <c r="CR87" s="24">
        <f t="shared" si="35"/>
        <v>0</v>
      </c>
      <c r="CS87" s="24">
        <f t="shared" si="36"/>
        <v>2973</v>
      </c>
      <c r="CU87" s="83">
        <f t="shared" si="37"/>
        <v>10303.75</v>
      </c>
      <c r="CV87" s="84">
        <f t="shared" si="38"/>
        <v>4145</v>
      </c>
      <c r="CW87" s="84">
        <f t="shared" si="39"/>
        <v>0</v>
      </c>
      <c r="CX87" s="84">
        <f t="shared" si="40"/>
        <v>416.25</v>
      </c>
      <c r="CY87" s="24">
        <f t="shared" si="41"/>
        <v>0</v>
      </c>
      <c r="CZ87" s="84">
        <f t="shared" si="42"/>
        <v>0</v>
      </c>
      <c r="DA87" s="82">
        <f t="shared" si="3"/>
        <v>14865</v>
      </c>
      <c r="DC87" s="24">
        <f t="shared" si="4"/>
        <v>3091.125</v>
      </c>
      <c r="DD87" s="24">
        <f t="shared" si="5"/>
        <v>1243.5</v>
      </c>
      <c r="DE87" s="24">
        <f t="shared" si="6"/>
        <v>0</v>
      </c>
      <c r="DF87" s="24">
        <f t="shared" si="7"/>
        <v>87.412499999999994</v>
      </c>
      <c r="DG87" s="24">
        <f t="shared" si="8"/>
        <v>0</v>
      </c>
      <c r="DH87" s="24">
        <f t="shared" si="9"/>
        <v>0</v>
      </c>
      <c r="DI87" s="24">
        <f t="shared" si="10"/>
        <v>4422.0375000000004</v>
      </c>
    </row>
    <row r="88" spans="1:113" ht="14">
      <c r="A88" s="154"/>
      <c r="B88" s="2"/>
      <c r="C88" s="2"/>
      <c r="D88" s="2"/>
      <c r="E88" s="2"/>
      <c r="F88" s="195">
        <f t="shared" si="13"/>
        <v>27</v>
      </c>
      <c r="G88" s="112">
        <f t="shared" si="13"/>
        <v>0.83252381252759733</v>
      </c>
      <c r="H88" s="111">
        <f t="shared" si="13"/>
        <v>0.1674761874724027</v>
      </c>
      <c r="I88" s="5"/>
      <c r="J88" s="15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65"/>
      <c r="BO88" s="24">
        <f t="shared" si="43"/>
        <v>28</v>
      </c>
      <c r="BP88" s="83">
        <f t="shared" si="44"/>
        <v>3091.125</v>
      </c>
      <c r="BQ88" s="83">
        <f t="shared" si="45"/>
        <v>1243.5</v>
      </c>
      <c r="BR88" s="83">
        <f t="shared" si="46"/>
        <v>0</v>
      </c>
      <c r="BS88" s="83">
        <f t="shared" si="47"/>
        <v>87.412499999999994</v>
      </c>
      <c r="BT88" s="83">
        <f t="shared" si="48"/>
        <v>0</v>
      </c>
      <c r="BU88" s="83">
        <f t="shared" si="49"/>
        <v>0</v>
      </c>
      <c r="BV88" s="82">
        <f t="shared" si="2"/>
        <v>4422.0375000000004</v>
      </c>
      <c r="BX88" s="24">
        <f t="shared" si="15"/>
        <v>2161</v>
      </c>
      <c r="BY88" s="24">
        <f t="shared" si="16"/>
        <v>1738</v>
      </c>
      <c r="BZ88" s="24">
        <f t="shared" si="17"/>
        <v>0</v>
      </c>
      <c r="CA88" s="24">
        <f t="shared" si="18"/>
        <v>122</v>
      </c>
      <c r="CB88" s="24">
        <f t="shared" si="19"/>
        <v>0</v>
      </c>
      <c r="CC88" s="24">
        <f t="shared" si="20"/>
        <v>0</v>
      </c>
      <c r="CD88" s="24">
        <f t="shared" si="21"/>
        <v>350</v>
      </c>
      <c r="CE88" s="24">
        <f t="shared" si="22"/>
        <v>0</v>
      </c>
      <c r="CF88" s="24">
        <f t="shared" si="23"/>
        <v>49</v>
      </c>
      <c r="CG88" s="24">
        <f t="shared" si="24"/>
        <v>0</v>
      </c>
      <c r="CH88" s="24">
        <f t="shared" si="25"/>
        <v>0</v>
      </c>
      <c r="CI88" s="24">
        <f t="shared" si="26"/>
        <v>0</v>
      </c>
      <c r="CJ88" s="24">
        <f t="shared" si="27"/>
        <v>0</v>
      </c>
      <c r="CK88" s="24">
        <f t="shared" si="28"/>
        <v>0</v>
      </c>
      <c r="CL88" s="24">
        <f t="shared" si="29"/>
        <v>0</v>
      </c>
      <c r="CM88" s="24">
        <f t="shared" si="30"/>
        <v>2</v>
      </c>
      <c r="CN88" s="24">
        <f t="shared" si="31"/>
        <v>0</v>
      </c>
      <c r="CO88" s="24">
        <f t="shared" si="32"/>
        <v>0</v>
      </c>
      <c r="CP88" s="24">
        <f t="shared" si="33"/>
        <v>0</v>
      </c>
      <c r="CQ88" s="24">
        <f t="shared" si="34"/>
        <v>0</v>
      </c>
      <c r="CR88" s="24">
        <f t="shared" si="35"/>
        <v>0</v>
      </c>
      <c r="CS88" s="24">
        <f t="shared" si="36"/>
        <v>4422</v>
      </c>
      <c r="CU88" s="83">
        <f t="shared" si="37"/>
        <v>15587.5</v>
      </c>
      <c r="CV88" s="84">
        <f t="shared" si="38"/>
        <v>5952.5</v>
      </c>
      <c r="CW88" s="84">
        <f t="shared" si="39"/>
        <v>0</v>
      </c>
      <c r="CX88" s="84">
        <f t="shared" si="40"/>
        <v>570</v>
      </c>
      <c r="CY88" s="24">
        <f t="shared" si="41"/>
        <v>0</v>
      </c>
      <c r="CZ88" s="84">
        <f t="shared" si="42"/>
        <v>0</v>
      </c>
      <c r="DA88" s="82">
        <f t="shared" si="3"/>
        <v>22110</v>
      </c>
      <c r="DC88" s="24">
        <f t="shared" si="4"/>
        <v>4676.25</v>
      </c>
      <c r="DD88" s="24">
        <f t="shared" si="5"/>
        <v>1785.75</v>
      </c>
      <c r="DE88" s="24">
        <f t="shared" si="6"/>
        <v>0</v>
      </c>
      <c r="DF88" s="24">
        <f t="shared" si="7"/>
        <v>119.69999999999999</v>
      </c>
      <c r="DG88" s="24">
        <f t="shared" si="8"/>
        <v>0</v>
      </c>
      <c r="DH88" s="24">
        <f t="shared" si="9"/>
        <v>0</v>
      </c>
      <c r="DI88" s="24">
        <f t="shared" si="10"/>
        <v>6581.7</v>
      </c>
    </row>
    <row r="89" spans="1:113" ht="14">
      <c r="A89" s="154"/>
      <c r="B89" s="2"/>
      <c r="C89" s="2"/>
      <c r="D89" s="2"/>
      <c r="E89" s="2"/>
      <c r="F89" s="195">
        <f t="shared" si="13"/>
        <v>28</v>
      </c>
      <c r="G89" s="112">
        <f t="shared" si="13"/>
        <v>0.83962992172725803</v>
      </c>
      <c r="H89" s="111">
        <f t="shared" si="13"/>
        <v>0.16037007827274191</v>
      </c>
      <c r="I89" s="5"/>
      <c r="J89" s="15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65"/>
      <c r="BO89" s="24">
        <f t="shared" si="43"/>
        <v>29</v>
      </c>
      <c r="BP89" s="83">
        <f t="shared" si="44"/>
        <v>4676.25</v>
      </c>
      <c r="BQ89" s="83">
        <f t="shared" si="45"/>
        <v>1785.75</v>
      </c>
      <c r="BR89" s="83">
        <f t="shared" si="46"/>
        <v>0</v>
      </c>
      <c r="BS89" s="83">
        <f t="shared" si="47"/>
        <v>119.69999999999999</v>
      </c>
      <c r="BT89" s="83">
        <f t="shared" si="48"/>
        <v>0</v>
      </c>
      <c r="BU89" s="83">
        <f t="shared" si="49"/>
        <v>0</v>
      </c>
      <c r="BV89" s="82">
        <f t="shared" si="2"/>
        <v>6581.7</v>
      </c>
      <c r="BX89" s="24">
        <f t="shared" si="15"/>
        <v>3322</v>
      </c>
      <c r="BY89" s="24">
        <f t="shared" si="16"/>
        <v>2538</v>
      </c>
      <c r="BZ89" s="24">
        <f t="shared" si="17"/>
        <v>0</v>
      </c>
      <c r="CA89" s="24">
        <f t="shared" si="18"/>
        <v>170</v>
      </c>
      <c r="CB89" s="24">
        <f t="shared" si="19"/>
        <v>0</v>
      </c>
      <c r="CC89" s="24">
        <f t="shared" si="20"/>
        <v>0</v>
      </c>
      <c r="CD89" s="24">
        <f t="shared" si="21"/>
        <v>485</v>
      </c>
      <c r="CE89" s="24">
        <f t="shared" si="22"/>
        <v>0</v>
      </c>
      <c r="CF89" s="24">
        <f t="shared" si="23"/>
        <v>65</v>
      </c>
      <c r="CG89" s="24">
        <f t="shared" si="24"/>
        <v>0</v>
      </c>
      <c r="CH89" s="24">
        <f t="shared" si="25"/>
        <v>0</v>
      </c>
      <c r="CI89" s="24">
        <f t="shared" si="26"/>
        <v>0</v>
      </c>
      <c r="CJ89" s="24">
        <f t="shared" si="27"/>
        <v>0</v>
      </c>
      <c r="CK89" s="24">
        <f t="shared" si="28"/>
        <v>0</v>
      </c>
      <c r="CL89" s="24">
        <f t="shared" si="29"/>
        <v>0</v>
      </c>
      <c r="CM89" s="24">
        <f t="shared" si="30"/>
        <v>2</v>
      </c>
      <c r="CN89" s="24">
        <f t="shared" si="31"/>
        <v>0</v>
      </c>
      <c r="CO89" s="24">
        <f t="shared" si="32"/>
        <v>0</v>
      </c>
      <c r="CP89" s="24">
        <f t="shared" si="33"/>
        <v>0</v>
      </c>
      <c r="CQ89" s="24">
        <f t="shared" si="34"/>
        <v>0</v>
      </c>
      <c r="CR89" s="24">
        <f t="shared" si="35"/>
        <v>0</v>
      </c>
      <c r="CS89" s="24">
        <f t="shared" si="36"/>
        <v>6582</v>
      </c>
      <c r="CU89" s="83">
        <f t="shared" si="37"/>
        <v>23561.25</v>
      </c>
      <c r="CV89" s="84">
        <f t="shared" si="38"/>
        <v>8570</v>
      </c>
      <c r="CW89" s="84">
        <f t="shared" si="39"/>
        <v>0</v>
      </c>
      <c r="CX89" s="84">
        <f t="shared" si="40"/>
        <v>778.75</v>
      </c>
      <c r="CY89" s="24">
        <f t="shared" si="41"/>
        <v>0</v>
      </c>
      <c r="CZ89" s="84">
        <f t="shared" si="42"/>
        <v>0</v>
      </c>
      <c r="DA89" s="82">
        <f t="shared" si="3"/>
        <v>32910</v>
      </c>
      <c r="DC89" s="24">
        <f t="shared" si="4"/>
        <v>7068.375</v>
      </c>
      <c r="DD89" s="24">
        <f t="shared" si="5"/>
        <v>2571</v>
      </c>
      <c r="DE89" s="24">
        <f t="shared" si="6"/>
        <v>0</v>
      </c>
      <c r="DF89" s="24">
        <f t="shared" si="7"/>
        <v>163.53749999999999</v>
      </c>
      <c r="DG89" s="24">
        <f t="shared" si="8"/>
        <v>0</v>
      </c>
      <c r="DH89" s="24">
        <f t="shared" si="9"/>
        <v>0</v>
      </c>
      <c r="DI89" s="24">
        <f t="shared" si="10"/>
        <v>9802.9125000000004</v>
      </c>
    </row>
    <row r="90" spans="1:113" ht="14">
      <c r="A90" s="154"/>
      <c r="B90" s="2"/>
      <c r="C90" s="2"/>
      <c r="D90" s="2"/>
      <c r="E90" s="2"/>
      <c r="F90" s="195">
        <f t="shared" si="13"/>
        <v>29</v>
      </c>
      <c r="G90" s="112">
        <f t="shared" si="13"/>
        <v>0.8461529695975204</v>
      </c>
      <c r="H90" s="111">
        <f t="shared" si="13"/>
        <v>0.1538470304024796</v>
      </c>
      <c r="I90" s="5"/>
      <c r="J90" s="15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65"/>
      <c r="BO90" s="24">
        <f t="shared" si="43"/>
        <v>30</v>
      </c>
      <c r="BP90" s="83">
        <f t="shared" si="44"/>
        <v>7068.375</v>
      </c>
      <c r="BQ90" s="83">
        <f t="shared" si="45"/>
        <v>2571</v>
      </c>
      <c r="BR90" s="83">
        <f t="shared" si="46"/>
        <v>0</v>
      </c>
      <c r="BS90" s="83">
        <f t="shared" si="47"/>
        <v>163.53749999999999</v>
      </c>
      <c r="BT90" s="83">
        <f t="shared" si="48"/>
        <v>0</v>
      </c>
      <c r="BU90" s="83">
        <f t="shared" si="49"/>
        <v>0</v>
      </c>
      <c r="BV90" s="82">
        <f t="shared" si="2"/>
        <v>9802.9125000000004</v>
      </c>
      <c r="BX90" s="24">
        <f t="shared" si="15"/>
        <v>5097</v>
      </c>
      <c r="BY90" s="24">
        <f t="shared" si="16"/>
        <v>3708</v>
      </c>
      <c r="BZ90" s="24">
        <f t="shared" si="17"/>
        <v>0</v>
      </c>
      <c r="CA90" s="24">
        <f t="shared" si="18"/>
        <v>236</v>
      </c>
      <c r="CB90" s="24">
        <f t="shared" si="19"/>
        <v>0</v>
      </c>
      <c r="CC90" s="24">
        <f t="shared" si="20"/>
        <v>0</v>
      </c>
      <c r="CD90" s="24">
        <f t="shared" si="21"/>
        <v>674</v>
      </c>
      <c r="CE90" s="24">
        <f t="shared" si="22"/>
        <v>0</v>
      </c>
      <c r="CF90" s="24">
        <f t="shared" si="23"/>
        <v>86</v>
      </c>
      <c r="CG90" s="24">
        <f t="shared" si="24"/>
        <v>0</v>
      </c>
      <c r="CH90" s="24">
        <f t="shared" si="25"/>
        <v>0</v>
      </c>
      <c r="CI90" s="24">
        <f t="shared" si="26"/>
        <v>0</v>
      </c>
      <c r="CJ90" s="24">
        <f t="shared" si="27"/>
        <v>0</v>
      </c>
      <c r="CK90" s="24">
        <f t="shared" si="28"/>
        <v>0</v>
      </c>
      <c r="CL90" s="24">
        <f t="shared" si="29"/>
        <v>0</v>
      </c>
      <c r="CM90" s="24">
        <f t="shared" si="30"/>
        <v>3</v>
      </c>
      <c r="CN90" s="24">
        <f t="shared" si="31"/>
        <v>0</v>
      </c>
      <c r="CO90" s="24">
        <f t="shared" si="32"/>
        <v>0</v>
      </c>
      <c r="CP90" s="24">
        <f t="shared" si="33"/>
        <v>0</v>
      </c>
      <c r="CQ90" s="24">
        <f t="shared" si="34"/>
        <v>0</v>
      </c>
      <c r="CR90" s="24">
        <f t="shared" si="35"/>
        <v>0</v>
      </c>
      <c r="CS90" s="24">
        <f t="shared" si="36"/>
        <v>9804</v>
      </c>
      <c r="CU90" s="83">
        <f t="shared" si="37"/>
        <v>35597.5</v>
      </c>
      <c r="CV90" s="84">
        <f t="shared" si="38"/>
        <v>12350</v>
      </c>
      <c r="CW90" s="84">
        <f t="shared" si="39"/>
        <v>0</v>
      </c>
      <c r="CX90" s="84">
        <f t="shared" si="40"/>
        <v>1072.5</v>
      </c>
      <c r="CY90" s="24">
        <f t="shared" si="41"/>
        <v>0</v>
      </c>
      <c r="CZ90" s="84">
        <f t="shared" si="42"/>
        <v>0</v>
      </c>
      <c r="DA90" s="82">
        <f t="shared" si="3"/>
        <v>49020</v>
      </c>
      <c r="DC90" s="24">
        <f t="shared" si="4"/>
        <v>10679.25</v>
      </c>
      <c r="DD90" s="24">
        <f t="shared" si="5"/>
        <v>3705</v>
      </c>
      <c r="DE90" s="24">
        <f t="shared" si="6"/>
        <v>0</v>
      </c>
      <c r="DF90" s="24">
        <f t="shared" si="7"/>
        <v>225.22499999999999</v>
      </c>
      <c r="DG90" s="24">
        <f t="shared" si="8"/>
        <v>0</v>
      </c>
      <c r="DH90" s="24">
        <f t="shared" si="9"/>
        <v>0</v>
      </c>
      <c r="DI90" s="24">
        <f t="shared" si="10"/>
        <v>14609.475</v>
      </c>
    </row>
    <row r="91" spans="1:113" ht="14">
      <c r="A91" s="154"/>
      <c r="B91" s="2"/>
      <c r="C91" s="2"/>
      <c r="D91" s="2"/>
      <c r="E91" s="2"/>
      <c r="F91" s="195">
        <f t="shared" si="13"/>
        <v>30</v>
      </c>
      <c r="G91" s="112">
        <f t="shared" si="13"/>
        <v>0.85218296093125379</v>
      </c>
      <c r="H91" s="111">
        <f t="shared" si="13"/>
        <v>0.14781703906874613</v>
      </c>
      <c r="I91" s="5"/>
      <c r="J91" s="15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65"/>
      <c r="BO91" s="24">
        <f t="shared" si="43"/>
        <v>31</v>
      </c>
      <c r="BP91" s="83">
        <f t="shared" si="44"/>
        <v>1461.9621854994787</v>
      </c>
      <c r="BQ91" s="83">
        <f t="shared" si="45"/>
        <v>507.20508437161493</v>
      </c>
      <c r="BR91" s="83">
        <f t="shared" si="46"/>
        <v>0</v>
      </c>
      <c r="BS91" s="83">
        <f t="shared" si="47"/>
        <v>30.832730128906064</v>
      </c>
      <c r="BT91" s="83">
        <f t="shared" si="48"/>
        <v>0</v>
      </c>
      <c r="BU91" s="83">
        <f t="shared" si="49"/>
        <v>0</v>
      </c>
      <c r="BV91" s="82">
        <f t="shared" si="2"/>
        <v>1999.9999999999995</v>
      </c>
      <c r="BX91" s="24">
        <f t="shared" si="15"/>
        <v>1069</v>
      </c>
      <c r="BY91" s="24">
        <f t="shared" si="16"/>
        <v>742</v>
      </c>
      <c r="BZ91" s="24">
        <f t="shared" si="17"/>
        <v>0</v>
      </c>
      <c r="CA91" s="24">
        <f t="shared" si="18"/>
        <v>45</v>
      </c>
      <c r="CB91" s="24">
        <f t="shared" si="19"/>
        <v>0</v>
      </c>
      <c r="CC91" s="24">
        <f t="shared" si="20"/>
        <v>0</v>
      </c>
      <c r="CD91" s="24">
        <f t="shared" si="21"/>
        <v>129</v>
      </c>
      <c r="CE91" s="24">
        <f t="shared" si="22"/>
        <v>0</v>
      </c>
      <c r="CF91" s="24">
        <f t="shared" si="23"/>
        <v>16</v>
      </c>
      <c r="CG91" s="24">
        <f t="shared" si="24"/>
        <v>0</v>
      </c>
      <c r="CH91" s="24">
        <f t="shared" si="25"/>
        <v>0</v>
      </c>
      <c r="CI91" s="24">
        <f t="shared" si="26"/>
        <v>0</v>
      </c>
      <c r="CJ91" s="24">
        <f t="shared" si="27"/>
        <v>0</v>
      </c>
      <c r="CK91" s="24">
        <f t="shared" si="28"/>
        <v>0</v>
      </c>
      <c r="CL91" s="24">
        <f t="shared" si="29"/>
        <v>0</v>
      </c>
      <c r="CM91" s="24">
        <f t="shared" si="30"/>
        <v>0</v>
      </c>
      <c r="CN91" s="24">
        <f t="shared" si="31"/>
        <v>0</v>
      </c>
      <c r="CO91" s="24">
        <f t="shared" si="32"/>
        <v>0</v>
      </c>
      <c r="CP91" s="24">
        <f t="shared" si="33"/>
        <v>0</v>
      </c>
      <c r="CQ91" s="24">
        <f t="shared" si="34"/>
        <v>0</v>
      </c>
      <c r="CR91" s="24">
        <f t="shared" si="35"/>
        <v>0</v>
      </c>
      <c r="CS91" s="24">
        <f t="shared" si="36"/>
        <v>2001</v>
      </c>
      <c r="CU91" s="83">
        <f t="shared" si="37"/>
        <v>7361.25</v>
      </c>
      <c r="CV91" s="84">
        <f t="shared" si="38"/>
        <v>2442.5</v>
      </c>
      <c r="CW91" s="84">
        <f t="shared" si="39"/>
        <v>0</v>
      </c>
      <c r="CX91" s="84">
        <f t="shared" si="40"/>
        <v>201.25</v>
      </c>
      <c r="CY91" s="24">
        <f t="shared" si="41"/>
        <v>0</v>
      </c>
      <c r="CZ91" s="84">
        <f t="shared" si="42"/>
        <v>0</v>
      </c>
      <c r="DA91" s="82">
        <f t="shared" si="3"/>
        <v>10005</v>
      </c>
      <c r="DC91" s="24">
        <f t="shared" si="4"/>
        <v>2208.375</v>
      </c>
      <c r="DD91" s="24">
        <f t="shared" si="5"/>
        <v>732.75</v>
      </c>
      <c r="DE91" s="24">
        <f t="shared" si="6"/>
        <v>0</v>
      </c>
      <c r="DF91" s="24">
        <f t="shared" si="7"/>
        <v>42.262499999999996</v>
      </c>
      <c r="DG91" s="24">
        <f t="shared" si="8"/>
        <v>0</v>
      </c>
      <c r="DH91" s="24">
        <f t="shared" si="9"/>
        <v>0</v>
      </c>
      <c r="DI91" s="24">
        <f t="shared" si="10"/>
        <v>2983.3874999999998</v>
      </c>
    </row>
    <row r="92" spans="1:113" ht="14">
      <c r="A92" s="154"/>
      <c r="B92" s="2"/>
      <c r="C92" s="2"/>
      <c r="D92" s="2"/>
      <c r="E92" s="2"/>
      <c r="F92" s="195">
        <f t="shared" si="13"/>
        <v>31</v>
      </c>
      <c r="G92" s="112">
        <f t="shared" si="13"/>
        <v>0.85778236384264317</v>
      </c>
      <c r="H92" s="111">
        <f t="shared" si="13"/>
        <v>0.1422176361573568</v>
      </c>
      <c r="I92" s="5"/>
      <c r="J92" s="15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65"/>
      <c r="BO92" s="24">
        <f t="shared" si="43"/>
        <v>32</v>
      </c>
      <c r="BP92" s="83">
        <f t="shared" si="44"/>
        <v>2208.375</v>
      </c>
      <c r="BQ92" s="83">
        <f t="shared" si="45"/>
        <v>732.75</v>
      </c>
      <c r="BR92" s="83">
        <f t="shared" si="46"/>
        <v>0</v>
      </c>
      <c r="BS92" s="83">
        <f t="shared" si="47"/>
        <v>42.262499999999996</v>
      </c>
      <c r="BT92" s="83">
        <f t="shared" si="48"/>
        <v>0</v>
      </c>
      <c r="BU92" s="83">
        <f t="shared" si="49"/>
        <v>0</v>
      </c>
      <c r="BV92" s="82">
        <f t="shared" si="2"/>
        <v>2983.3874999999998</v>
      </c>
      <c r="BX92" s="24">
        <f t="shared" si="15"/>
        <v>1635</v>
      </c>
      <c r="BY92" s="24">
        <f t="shared" si="16"/>
        <v>1085</v>
      </c>
      <c r="BZ92" s="24">
        <f t="shared" si="17"/>
        <v>0</v>
      </c>
      <c r="CA92" s="24">
        <f t="shared" si="18"/>
        <v>63</v>
      </c>
      <c r="CB92" s="24">
        <f t="shared" si="19"/>
        <v>0</v>
      </c>
      <c r="CC92" s="24">
        <f t="shared" si="20"/>
        <v>0</v>
      </c>
      <c r="CD92" s="24">
        <f t="shared" si="21"/>
        <v>180</v>
      </c>
      <c r="CE92" s="24">
        <f t="shared" si="22"/>
        <v>0</v>
      </c>
      <c r="CF92" s="24">
        <f t="shared" si="23"/>
        <v>21</v>
      </c>
      <c r="CG92" s="24">
        <f t="shared" si="24"/>
        <v>0</v>
      </c>
      <c r="CH92" s="24">
        <f t="shared" si="25"/>
        <v>0</v>
      </c>
      <c r="CI92" s="24">
        <f t="shared" si="26"/>
        <v>0</v>
      </c>
      <c r="CJ92" s="24">
        <f t="shared" si="27"/>
        <v>0</v>
      </c>
      <c r="CK92" s="24">
        <f t="shared" si="28"/>
        <v>0</v>
      </c>
      <c r="CL92" s="24">
        <f t="shared" si="29"/>
        <v>0</v>
      </c>
      <c r="CM92" s="24">
        <f t="shared" si="30"/>
        <v>1</v>
      </c>
      <c r="CN92" s="24">
        <f t="shared" si="31"/>
        <v>0</v>
      </c>
      <c r="CO92" s="24">
        <f t="shared" si="32"/>
        <v>0</v>
      </c>
      <c r="CP92" s="24">
        <f t="shared" si="33"/>
        <v>0</v>
      </c>
      <c r="CQ92" s="24">
        <f t="shared" si="34"/>
        <v>0</v>
      </c>
      <c r="CR92" s="24">
        <f t="shared" si="35"/>
        <v>0</v>
      </c>
      <c r="CS92" s="24">
        <f t="shared" si="36"/>
        <v>2985</v>
      </c>
      <c r="CU92" s="83">
        <f t="shared" si="37"/>
        <v>11112.5</v>
      </c>
      <c r="CV92" s="84">
        <f t="shared" si="38"/>
        <v>3530</v>
      </c>
      <c r="CW92" s="84">
        <f t="shared" si="39"/>
        <v>0</v>
      </c>
      <c r="CX92" s="84">
        <f t="shared" si="40"/>
        <v>282.5</v>
      </c>
      <c r="CY92" s="24">
        <f t="shared" si="41"/>
        <v>0</v>
      </c>
      <c r="CZ92" s="84">
        <f t="shared" si="42"/>
        <v>0</v>
      </c>
      <c r="DA92" s="82">
        <f t="shared" si="3"/>
        <v>14925</v>
      </c>
      <c r="DC92" s="24">
        <f t="shared" si="4"/>
        <v>3333.75</v>
      </c>
      <c r="DD92" s="24">
        <f t="shared" si="5"/>
        <v>1059</v>
      </c>
      <c r="DE92" s="24">
        <f t="shared" si="6"/>
        <v>0</v>
      </c>
      <c r="DF92" s="24">
        <f t="shared" si="7"/>
        <v>59.324999999999996</v>
      </c>
      <c r="DG92" s="24">
        <f t="shared" si="8"/>
        <v>0</v>
      </c>
      <c r="DH92" s="24">
        <f t="shared" si="9"/>
        <v>0</v>
      </c>
      <c r="DI92" s="24">
        <f t="shared" si="10"/>
        <v>4452.0749999999998</v>
      </c>
    </row>
    <row r="93" spans="1:113" ht="14">
      <c r="A93" s="154"/>
      <c r="B93" s="2"/>
      <c r="C93" s="2"/>
      <c r="D93" s="2"/>
      <c r="E93" s="2"/>
      <c r="F93" s="195">
        <f t="shared" si="13"/>
        <v>32</v>
      </c>
      <c r="G93" s="112">
        <f t="shared" si="13"/>
        <v>0.86302902321605901</v>
      </c>
      <c r="H93" s="111">
        <f t="shared" si="13"/>
        <v>0.13697097678394107</v>
      </c>
      <c r="I93" s="5"/>
      <c r="J93" s="15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65"/>
      <c r="BO93" s="24">
        <f t="shared" si="43"/>
        <v>33</v>
      </c>
      <c r="BP93" s="83">
        <f t="shared" si="44"/>
        <v>3333.75</v>
      </c>
      <c r="BQ93" s="83">
        <f t="shared" si="45"/>
        <v>1059</v>
      </c>
      <c r="BR93" s="83">
        <f t="shared" si="46"/>
        <v>0</v>
      </c>
      <c r="BS93" s="83">
        <f t="shared" si="47"/>
        <v>59.324999999999996</v>
      </c>
      <c r="BT93" s="83">
        <f t="shared" si="48"/>
        <v>0</v>
      </c>
      <c r="BU93" s="83">
        <f t="shared" si="49"/>
        <v>0</v>
      </c>
      <c r="BV93" s="82">
        <f t="shared" ref="BV93:BV156" si="50">SUM(BP93:BU93)</f>
        <v>4452.0749999999998</v>
      </c>
      <c r="BX93" s="24">
        <f t="shared" si="15"/>
        <v>2496</v>
      </c>
      <c r="BY93" s="24">
        <f t="shared" si="16"/>
        <v>1586</v>
      </c>
      <c r="BZ93" s="24">
        <f t="shared" si="17"/>
        <v>0</v>
      </c>
      <c r="CA93" s="24">
        <f t="shared" si="18"/>
        <v>89</v>
      </c>
      <c r="CB93" s="24">
        <f t="shared" si="19"/>
        <v>0</v>
      </c>
      <c r="CC93" s="24">
        <f t="shared" si="20"/>
        <v>0</v>
      </c>
      <c r="CD93" s="24">
        <f t="shared" si="21"/>
        <v>252</v>
      </c>
      <c r="CE93" s="24">
        <f t="shared" si="22"/>
        <v>0</v>
      </c>
      <c r="CF93" s="24">
        <f t="shared" si="23"/>
        <v>28</v>
      </c>
      <c r="CG93" s="24">
        <f t="shared" si="24"/>
        <v>0</v>
      </c>
      <c r="CH93" s="24">
        <f t="shared" si="25"/>
        <v>0</v>
      </c>
      <c r="CI93" s="24">
        <f t="shared" si="26"/>
        <v>0</v>
      </c>
      <c r="CJ93" s="24">
        <f t="shared" si="27"/>
        <v>0</v>
      </c>
      <c r="CK93" s="24">
        <f t="shared" si="28"/>
        <v>0</v>
      </c>
      <c r="CL93" s="24">
        <f t="shared" si="29"/>
        <v>0</v>
      </c>
      <c r="CM93" s="24">
        <f t="shared" si="30"/>
        <v>1</v>
      </c>
      <c r="CN93" s="24">
        <f t="shared" si="31"/>
        <v>0</v>
      </c>
      <c r="CO93" s="24">
        <f t="shared" si="32"/>
        <v>0</v>
      </c>
      <c r="CP93" s="24">
        <f t="shared" si="33"/>
        <v>0</v>
      </c>
      <c r="CQ93" s="24">
        <f t="shared" si="34"/>
        <v>0</v>
      </c>
      <c r="CR93" s="24">
        <f t="shared" si="35"/>
        <v>0</v>
      </c>
      <c r="CS93" s="24">
        <f t="shared" si="36"/>
        <v>4452</v>
      </c>
      <c r="CU93" s="83">
        <f t="shared" ref="CU93:CU124" si="51">BX93*((rep.AA+rep.AA)/2)*BP$23 +
BY93*((rep.AA+rep.AB)/2)*BQ$23 +
BZ93*((rep.AA + rep.AC)/2)*BR$23 +
CA93*((rep.AA + rep.BB)/2)*BS$23 +
CB93*((rep.AA+rep.BC)/2)*BT$23 +
CC93*((rep.AA+rep.CC)/2)*BU$23 +
CD93*((rep.AB+rep.AB)/2)*BV$23 +
CE93*((rep.AB+rep.AC)/2)*BW$23 +
CF93*((rep.AB+rep.BB)/2)*BX$23 +
CG93*((rep.AB+rep.BC)/2)*BY$23 +
CH93*((rep.AB+rep.CC)/2)*BZ$23 +
CI93*((rep.AC+rep.AC)/2)*CA$23 +
CJ93*((rep.AC+rep.BB)/2)*CB$23 +
CK93*((rep.AC+rep.BC)/2)*CC$23 +
CL93*((rep.AC+rep.CC)/2)*CD$23 +
CM93*((rep.BB+rep.BB)/2)*CE$23 +
CN93*((rep.BB+rep.BC)/2)*CF$23 +
CO93*((rep.BB+rep.CC)/2)*CG$23 +
CP93*((rep.BC+rep.BC)/2)*CH$23 +
CQ93*((rep.BC+rep.CC)/2)*CI$23 +
CR93*((rep.CC+rep.CC)/2)*CJ$23</f>
        <v>16760</v>
      </c>
      <c r="CV93" s="84">
        <f t="shared" ref="CV93:CV124" si="52">BX93*((rep.AA+rep.AA)/2)*BP$24 +
BY93*((rep.AA+rep.AB)/2)*BQ$24 +
BZ93*((rep.AA + rep.AC)/2)*BR$24 +
CA93*((rep.AA + rep.BB)/2)*BS$24 +
CB93*((rep.AA+rep.BC)/2)*BT$24 +
CC93*((rep.AA+rep.CC)/2)*BU$24 +
CD93*((rep.AB+rep.AB)/2)*BV$24 +
CE93*((rep.AB+rep.AC)/2)*BW$24 +
CF93*((rep.AB+rep.BB)/2)*BX$24 +
CG93*((rep.AB+rep.BC)/2)*BY$24 +
CH93*((rep.AB+rep.CC)/2)*BZ$24 +
CI93*((rep.AC+rep.AC)/2)*CA$24 +
CJ93*((rep.AC+rep.BB)/2)*CB$24 +
CK93*((rep.AC+rep.BC)/2)*CC$24 +
CL93*((rep.AC+rep.CC)/2)*CD$24 +
CM93*((rep.BB+rep.BB)/2)*CE$24 +
CN93*((rep.BB+rep.BC)/2)*CF$24 +
CO93*((rep.BB+rep.CC)/2)*CG$24 +
CP93*((rep.BC+rep.BC)/2)*CH$24 +
CQ93*((rep.BC+rep.CC)/2)*CI$24 +
CR93*((rep.CC+rep.CC)/2)*CJ$24</f>
        <v>5110</v>
      </c>
      <c r="CW93" s="84">
        <f t="shared" ref="CW93:CW124" si="53">BX93*((rep.AA+rep.AA)/2)*BP$25 +
BY93*((rep.AA+rep.AB)/2)*BQ$25 +
BZ93*((rep.AA + rep.AC)/2)*BR$25 +
CA93*((rep.AA + rep.BB)/2)*BS$25 +
CB93*((rep.AA+rep.BC)/2)*BT$25 +
CC93*((rep.AA+rep.CC)/2)*BU$25 +
CD93*((rep.AB+rep.AB)/2)*BV$25 +
CE93*((rep.AB+rep.AC)/2)*BW$25 +
CF93*((rep.AB+rep.BB)/2)*BX$25 +
CG93*((rep.AB+rep.BC)/2)*BY$25 +
CH93*((rep.AB+rep.CC)/2)*BZ$25 +
CI93*((rep.AC+rep.AC)/2)*CA$25 +
CJ93*((rep.AC+rep.BB)/2)*CB$25 +
CK93*((rep.AC+rep.BC)/2)*CC$25 +
CL93*((rep.AC+rep.CC)/2)*CD$25 +
CM93*((rep.BB+rep.BB)/2)*CE$25 +
CN93*((rep.BB+rep.BC)/2)*CF$25 +
CO93*((rep.BB+rep.CC)/2)*CG$25 +
CP93*((rep.BC+rep.BC)/2)*CH$25 +
CQ93*((rep.BC+rep.CC)/2)*CI$25 +
CR93*((rep.CC+rep.CC)/2)*CJ$25</f>
        <v>0</v>
      </c>
      <c r="CX93" s="84">
        <f t="shared" ref="CX93:CX124" si="54">BX93*((rep.AA+rep.AA)/2)*BP$27 +
BY93*((rep.AA+rep.AB)/2)*BQ$27 +
BZ93*((rep.AA + rep.AC)/2)*BR$27 +
CA93*((rep.AA + rep.BB)/2)*BS$27 +
CB93*((rep.AA+rep.BC)/2)*BT$27 +
CC93*((rep.AA+rep.CC)/2)*BU$27 +
CD93*((rep.AB+rep.AB)/2)*BV$27 +
CE93*((rep.AB+rep.AC)/2)*BW$27 +
CF93*((rep.AB+rep.BB)/2)*BX$27 +
CG93*((rep.AB+rep.BC)/2)*BY$27 +
CH93*((rep.AB+rep.CC)/2)*BZ$27 +
CI93*((rep.AC+rep.AC)/2)*CA$27 +
CJ93*((rep.AC+rep.BB)/2)*CB$27 +
CK93*((rep.AC+rep.BC)/2)*CC$27 +
CL93*((rep.AC+rep.CC)/2)*CD$27 +
CM93*((rep.BB+rep.BB)/2)*CE$27 +
CN93*((rep.BB+rep.BC)/2)*CF$27 +
CO93*((rep.BB+rep.CC)/2)*CG$27 +
CP93*((rep.BC+rep.BC)/2)*CH$27 +
CQ93*((rep.BC+rep.CC)/2)*CI$27 +
CR93*((rep.CC+rep.CC)/2)*CJ$27</f>
        <v>390</v>
      </c>
      <c r="CY93" s="24">
        <f t="shared" ref="CY93:CY124" si="55">BX93*((rep.AA+rep.AA)/2)*BP$28 +
BY93*((rep.AA+rep.AB)/2)*BQ$28 +
BZ93*((rep.AA + rep.AC)/2)*BR$28 +
CA93*((rep.AA + rep.BB)/2)*BS$28 +
CB93*((rep.AA+rep.BC)/2)*BT$28 +
CC93*((rep.AA+rep.CC)/2)*BU$28 +
CD93*((rep.AB+rep.AB)/2)*BV$28 +
CE93*((rep.AB+rep.AC)/2)*BW$28 +
CF93*((rep.AB+rep.BB)/2)*BX$28 +
CG93*((rep.AB+rep.BC)/2)*BY$28 +
CH93*((rep.AB+rep.CC)/2)*BZ$28 +
CI93*((rep.AC+rep.AC)/2)*CA$28 +
CJ93*((rep.AC+rep.BB)/2)*CB$28 +
CK93*((rep.AC+rep.BC)/2)*CC$28 +
CL93*((rep.AC+rep.CC)/2)*CD$28 +
CM93*((rep.BB+rep.BB)/2)*CE$28 +
CN93*((rep.BB+rep.BC)/2)*CF$28 +
CO93*((rep.BB+rep.CC)/2)*CG$28 +
CP93*((rep.BC+rep.BC)/2)*CH$28 +
CQ93*((rep.BC+rep.CC)/2)*CI$28 +
CR93*((rep.CC+rep.CC)/2)*CJ$28</f>
        <v>0</v>
      </c>
      <c r="CZ93" s="84">
        <f t="shared" ref="CZ93:CZ124" si="56">BX93*((rep.AA+rep.AA)/2)*BP$29 +
BY93*((rep.AA+rep.AB)/2)*BQ$29 +
BZ93*((rep.AA + rep.AC)/2)*BR$29 +
CA93*((rep.AA + rep.BB)/2)*BS$29 +
CB93*((rep.AA+rep.BC)/2)*BT$29 +
CC93*((rep.AA+rep.CC)/2)*BU$29 +
CD93*((rep.AB+rep.AB)/2)*BV$29 +
CE93*((rep.AB+rep.AC)/2)*BW$29 +
CF93*((rep.AB+rep.BB)/2)*BX$29 +
CG93*((rep.AB+rep.BC)/2)*BY$29 +
CH93*((rep.AB+rep.CC)/2)*BZ$29 +
CI93*((rep.AC+rep.AC)/2)*CA$29 +
CJ93*((rep.AC+rep.BB)/2)*CB$29 +
CK93*((rep.AC+rep.BC)/2)*CC$29 +
CL93*((rep.AC+rep.CC)/2)*CD$29 +
CM93*((rep.BB+rep.BB)/2)*CE$29 +
CN93*((rep.BB+rep.BC)/2)*CF$29 +
CO93*((rep.BB+rep.CC)/2)*CG$29 +
CP93*((rep.BC+rep.BC)/2)*CH$29 +
CQ93*((rep.BC+rep.CC)/2)*CI$29 +
CR93*((rep.CC+rep.CC)/2)*CJ$29</f>
        <v>0</v>
      </c>
      <c r="DA93" s="82">
        <f t="shared" si="3"/>
        <v>22260</v>
      </c>
      <c r="DC93" s="24">
        <f t="shared" ref="DC93:DC109" si="57">sur.AA * CU93</f>
        <v>5028</v>
      </c>
      <c r="DD93" s="24">
        <f t="shared" ref="DD93:DD109" si="58">sur.AB * CV93</f>
        <v>1533</v>
      </c>
      <c r="DE93" s="24">
        <f t="shared" ref="DE93:DE109" si="59">sur.AC * CW93</f>
        <v>0</v>
      </c>
      <c r="DF93" s="24">
        <f t="shared" ref="DF93:DF109" si="60">sur.BB * CX93</f>
        <v>81.899999999999991</v>
      </c>
      <c r="DG93" s="24">
        <f t="shared" ref="DG93:DG109" si="61">sur.BC * CY93</f>
        <v>0</v>
      </c>
      <c r="DH93" s="24">
        <f t="shared" ref="DH93:DH109" si="62">sur.CC * CZ93</f>
        <v>0</v>
      </c>
      <c r="DI93" s="24">
        <f t="shared" si="10"/>
        <v>6642.9</v>
      </c>
    </row>
    <row r="94" spans="1:113" ht="14">
      <c r="A94" s="154"/>
      <c r="B94" s="2"/>
      <c r="C94" s="2"/>
      <c r="D94" s="2"/>
      <c r="E94" s="2"/>
      <c r="F94" s="195">
        <f t="shared" ref="F94:H125" si="63">BO197</f>
        <v>33</v>
      </c>
      <c r="G94" s="112">
        <f t="shared" si="63"/>
        <v>0.86774144640420481</v>
      </c>
      <c r="H94" s="111">
        <f t="shared" si="63"/>
        <v>0.13225855359579525</v>
      </c>
      <c r="I94" s="5"/>
      <c r="J94" s="15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65"/>
      <c r="BO94" s="24">
        <f t="shared" si="43"/>
        <v>34</v>
      </c>
      <c r="BP94" s="83">
        <f t="shared" si="44"/>
        <v>5028</v>
      </c>
      <c r="BQ94" s="83">
        <f t="shared" si="45"/>
        <v>1533</v>
      </c>
      <c r="BR94" s="83">
        <f t="shared" si="46"/>
        <v>0</v>
      </c>
      <c r="BS94" s="83">
        <f t="shared" si="47"/>
        <v>81.899999999999991</v>
      </c>
      <c r="BT94" s="83">
        <f t="shared" si="48"/>
        <v>0</v>
      </c>
      <c r="BU94" s="83">
        <f t="shared" si="49"/>
        <v>0</v>
      </c>
      <c r="BV94" s="82">
        <f t="shared" si="50"/>
        <v>6642.9</v>
      </c>
      <c r="BX94" s="24">
        <f t="shared" si="15"/>
        <v>3806</v>
      </c>
      <c r="BY94" s="24">
        <f t="shared" si="16"/>
        <v>2321</v>
      </c>
      <c r="BZ94" s="24">
        <f t="shared" si="17"/>
        <v>0</v>
      </c>
      <c r="CA94" s="24">
        <f t="shared" si="18"/>
        <v>124</v>
      </c>
      <c r="CB94" s="24">
        <f t="shared" si="19"/>
        <v>0</v>
      </c>
      <c r="CC94" s="24">
        <f t="shared" si="20"/>
        <v>0</v>
      </c>
      <c r="CD94" s="24">
        <f t="shared" si="21"/>
        <v>354</v>
      </c>
      <c r="CE94" s="24">
        <f t="shared" si="22"/>
        <v>0</v>
      </c>
      <c r="CF94" s="24">
        <f t="shared" si="23"/>
        <v>38</v>
      </c>
      <c r="CG94" s="24">
        <f t="shared" si="24"/>
        <v>0</v>
      </c>
      <c r="CH94" s="24">
        <f t="shared" si="25"/>
        <v>0</v>
      </c>
      <c r="CI94" s="24">
        <f t="shared" si="26"/>
        <v>0</v>
      </c>
      <c r="CJ94" s="24">
        <f t="shared" si="27"/>
        <v>0</v>
      </c>
      <c r="CK94" s="24">
        <f t="shared" si="28"/>
        <v>0</v>
      </c>
      <c r="CL94" s="24">
        <f t="shared" si="29"/>
        <v>0</v>
      </c>
      <c r="CM94" s="24">
        <f t="shared" si="30"/>
        <v>1</v>
      </c>
      <c r="CN94" s="24">
        <f t="shared" si="31"/>
        <v>0</v>
      </c>
      <c r="CO94" s="24">
        <f t="shared" si="32"/>
        <v>0</v>
      </c>
      <c r="CP94" s="24">
        <f t="shared" si="33"/>
        <v>0</v>
      </c>
      <c r="CQ94" s="24">
        <f t="shared" si="34"/>
        <v>0</v>
      </c>
      <c r="CR94" s="24">
        <f t="shared" si="35"/>
        <v>0</v>
      </c>
      <c r="CS94" s="24">
        <f t="shared" si="36"/>
        <v>6644</v>
      </c>
      <c r="CU94" s="83">
        <f t="shared" si="51"/>
        <v>25275</v>
      </c>
      <c r="CV94" s="84">
        <f t="shared" si="52"/>
        <v>7402.5</v>
      </c>
      <c r="CW94" s="84">
        <f t="shared" si="53"/>
        <v>0</v>
      </c>
      <c r="CX94" s="84">
        <f t="shared" si="54"/>
        <v>542.5</v>
      </c>
      <c r="CY94" s="24">
        <f t="shared" si="55"/>
        <v>0</v>
      </c>
      <c r="CZ94" s="84">
        <f t="shared" si="56"/>
        <v>0</v>
      </c>
      <c r="DA94" s="82">
        <f t="shared" si="3"/>
        <v>33220</v>
      </c>
      <c r="DC94" s="24">
        <f t="shared" si="57"/>
        <v>7582.5</v>
      </c>
      <c r="DD94" s="24">
        <f t="shared" si="58"/>
        <v>2220.75</v>
      </c>
      <c r="DE94" s="24">
        <f t="shared" si="59"/>
        <v>0</v>
      </c>
      <c r="DF94" s="24">
        <f t="shared" si="60"/>
        <v>113.925</v>
      </c>
      <c r="DG94" s="24">
        <f t="shared" si="61"/>
        <v>0</v>
      </c>
      <c r="DH94" s="24">
        <f t="shared" si="62"/>
        <v>0</v>
      </c>
      <c r="DI94" s="24">
        <f t="shared" si="10"/>
        <v>9917.1749999999993</v>
      </c>
    </row>
    <row r="95" spans="1:113" ht="14">
      <c r="A95" s="154"/>
      <c r="B95" s="2"/>
      <c r="C95" s="2"/>
      <c r="D95" s="2"/>
      <c r="E95" s="2"/>
      <c r="F95" s="195">
        <f t="shared" si="63"/>
        <v>34</v>
      </c>
      <c r="G95" s="112">
        <f t="shared" si="63"/>
        <v>0.87228469493745209</v>
      </c>
      <c r="H95" s="111">
        <f t="shared" si="63"/>
        <v>0.127715305062548</v>
      </c>
      <c r="I95" s="5"/>
      <c r="J95" s="15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65"/>
      <c r="BO95" s="24">
        <f t="shared" si="43"/>
        <v>35</v>
      </c>
      <c r="BP95" s="83">
        <f t="shared" si="44"/>
        <v>7582.5</v>
      </c>
      <c r="BQ95" s="83">
        <f t="shared" si="45"/>
        <v>2220.75</v>
      </c>
      <c r="BR95" s="83">
        <f t="shared" si="46"/>
        <v>0</v>
      </c>
      <c r="BS95" s="83">
        <f t="shared" si="47"/>
        <v>113.925</v>
      </c>
      <c r="BT95" s="83">
        <f t="shared" si="48"/>
        <v>0</v>
      </c>
      <c r="BU95" s="83">
        <f t="shared" si="49"/>
        <v>0</v>
      </c>
      <c r="BV95" s="82">
        <f t="shared" si="50"/>
        <v>9917.1749999999993</v>
      </c>
      <c r="BX95" s="24">
        <f t="shared" si="15"/>
        <v>5797</v>
      </c>
      <c r="BY95" s="24">
        <f t="shared" si="16"/>
        <v>3396</v>
      </c>
      <c r="BZ95" s="24">
        <f t="shared" si="17"/>
        <v>0</v>
      </c>
      <c r="CA95" s="24">
        <f t="shared" si="18"/>
        <v>174</v>
      </c>
      <c r="CB95" s="24">
        <f t="shared" si="19"/>
        <v>0</v>
      </c>
      <c r="CC95" s="24">
        <f t="shared" si="20"/>
        <v>0</v>
      </c>
      <c r="CD95" s="24">
        <f t="shared" si="21"/>
        <v>497</v>
      </c>
      <c r="CE95" s="24">
        <f t="shared" si="22"/>
        <v>0</v>
      </c>
      <c r="CF95" s="24">
        <f t="shared" si="23"/>
        <v>51</v>
      </c>
      <c r="CG95" s="24">
        <f t="shared" si="24"/>
        <v>0</v>
      </c>
      <c r="CH95" s="24">
        <f t="shared" si="25"/>
        <v>0</v>
      </c>
      <c r="CI95" s="24">
        <f t="shared" si="26"/>
        <v>0</v>
      </c>
      <c r="CJ95" s="24">
        <f t="shared" si="27"/>
        <v>0</v>
      </c>
      <c r="CK95" s="24">
        <f t="shared" si="28"/>
        <v>0</v>
      </c>
      <c r="CL95" s="24">
        <f t="shared" si="29"/>
        <v>0</v>
      </c>
      <c r="CM95" s="24">
        <f t="shared" si="30"/>
        <v>1</v>
      </c>
      <c r="CN95" s="24">
        <f t="shared" si="31"/>
        <v>0</v>
      </c>
      <c r="CO95" s="24">
        <f t="shared" si="32"/>
        <v>0</v>
      </c>
      <c r="CP95" s="24">
        <f t="shared" si="33"/>
        <v>0</v>
      </c>
      <c r="CQ95" s="24">
        <f t="shared" si="34"/>
        <v>0</v>
      </c>
      <c r="CR95" s="24">
        <f t="shared" si="35"/>
        <v>0</v>
      </c>
      <c r="CS95" s="24">
        <f t="shared" si="36"/>
        <v>9916</v>
      </c>
      <c r="CU95" s="83">
        <f t="shared" si="51"/>
        <v>38096.25</v>
      </c>
      <c r="CV95" s="84">
        <f t="shared" si="52"/>
        <v>10730</v>
      </c>
      <c r="CW95" s="84">
        <f t="shared" si="53"/>
        <v>0</v>
      </c>
      <c r="CX95" s="84">
        <f t="shared" si="54"/>
        <v>753.75</v>
      </c>
      <c r="CY95" s="24">
        <f t="shared" si="55"/>
        <v>0</v>
      </c>
      <c r="CZ95" s="84">
        <f t="shared" si="56"/>
        <v>0</v>
      </c>
      <c r="DA95" s="82">
        <f t="shared" si="3"/>
        <v>49580</v>
      </c>
      <c r="DC95" s="24">
        <f t="shared" si="57"/>
        <v>11428.875</v>
      </c>
      <c r="DD95" s="24">
        <f t="shared" si="58"/>
        <v>3219</v>
      </c>
      <c r="DE95" s="24">
        <f t="shared" si="59"/>
        <v>0</v>
      </c>
      <c r="DF95" s="24">
        <f t="shared" si="60"/>
        <v>158.28749999999999</v>
      </c>
      <c r="DG95" s="24">
        <f t="shared" si="61"/>
        <v>0</v>
      </c>
      <c r="DH95" s="24">
        <f t="shared" si="62"/>
        <v>0</v>
      </c>
      <c r="DI95" s="24">
        <f t="shared" si="10"/>
        <v>14806.1625</v>
      </c>
    </row>
    <row r="96" spans="1:113" ht="14">
      <c r="A96" s="154"/>
      <c r="B96" s="2"/>
      <c r="C96" s="2"/>
      <c r="D96" s="2"/>
      <c r="E96" s="2"/>
      <c r="F96" s="195">
        <f t="shared" si="63"/>
        <v>35</v>
      </c>
      <c r="G96" s="112">
        <f t="shared" si="63"/>
        <v>0.8765475047077419</v>
      </c>
      <c r="H96" s="111">
        <f t="shared" si="63"/>
        <v>0.12345249529225813</v>
      </c>
      <c r="I96" s="5"/>
      <c r="J96" s="15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65"/>
      <c r="BO96" s="24">
        <f t="shared" si="43"/>
        <v>36</v>
      </c>
      <c r="BP96" s="83">
        <f t="shared" si="44"/>
        <v>1543.799752299085</v>
      </c>
      <c r="BQ96" s="83">
        <f t="shared" si="45"/>
        <v>434.81894785363863</v>
      </c>
      <c r="BR96" s="83">
        <f t="shared" si="46"/>
        <v>0</v>
      </c>
      <c r="BS96" s="83">
        <f t="shared" si="47"/>
        <v>21.381299847276427</v>
      </c>
      <c r="BT96" s="83">
        <f t="shared" si="48"/>
        <v>0</v>
      </c>
      <c r="BU96" s="83">
        <f t="shared" si="49"/>
        <v>0</v>
      </c>
      <c r="BV96" s="82">
        <f t="shared" si="50"/>
        <v>2000.0000000000002</v>
      </c>
      <c r="BX96" s="24">
        <f t="shared" si="15"/>
        <v>1192</v>
      </c>
      <c r="BY96" s="24">
        <f t="shared" si="16"/>
        <v>671</v>
      </c>
      <c r="BZ96" s="24">
        <f t="shared" si="17"/>
        <v>0</v>
      </c>
      <c r="CA96" s="24">
        <f t="shared" si="18"/>
        <v>33</v>
      </c>
      <c r="CB96" s="24">
        <f t="shared" si="19"/>
        <v>0</v>
      </c>
      <c r="CC96" s="24">
        <f t="shared" si="20"/>
        <v>0</v>
      </c>
      <c r="CD96" s="24">
        <f t="shared" si="21"/>
        <v>95</v>
      </c>
      <c r="CE96" s="24">
        <f t="shared" si="22"/>
        <v>0</v>
      </c>
      <c r="CF96" s="24">
        <f t="shared" si="23"/>
        <v>9</v>
      </c>
      <c r="CG96" s="24">
        <f t="shared" si="24"/>
        <v>0</v>
      </c>
      <c r="CH96" s="24">
        <f t="shared" si="25"/>
        <v>0</v>
      </c>
      <c r="CI96" s="24">
        <f t="shared" si="26"/>
        <v>0</v>
      </c>
      <c r="CJ96" s="24">
        <f t="shared" si="27"/>
        <v>0</v>
      </c>
      <c r="CK96" s="24">
        <f t="shared" si="28"/>
        <v>0</v>
      </c>
      <c r="CL96" s="24">
        <f t="shared" si="29"/>
        <v>0</v>
      </c>
      <c r="CM96" s="24">
        <f t="shared" si="30"/>
        <v>0</v>
      </c>
      <c r="CN96" s="24">
        <f t="shared" si="31"/>
        <v>0</v>
      </c>
      <c r="CO96" s="24">
        <f t="shared" si="32"/>
        <v>0</v>
      </c>
      <c r="CP96" s="24">
        <f t="shared" si="33"/>
        <v>0</v>
      </c>
      <c r="CQ96" s="24">
        <f t="shared" si="34"/>
        <v>0</v>
      </c>
      <c r="CR96" s="24">
        <f t="shared" si="35"/>
        <v>0</v>
      </c>
      <c r="CS96" s="24">
        <f t="shared" si="36"/>
        <v>2000</v>
      </c>
      <c r="CU96" s="83">
        <f t="shared" si="51"/>
        <v>7756.25</v>
      </c>
      <c r="CV96" s="84">
        <f t="shared" si="52"/>
        <v>2102.5</v>
      </c>
      <c r="CW96" s="84">
        <f t="shared" si="53"/>
        <v>0</v>
      </c>
      <c r="CX96" s="84">
        <f t="shared" si="54"/>
        <v>141.25</v>
      </c>
      <c r="CY96" s="24">
        <f t="shared" si="55"/>
        <v>0</v>
      </c>
      <c r="CZ96" s="84">
        <f t="shared" si="56"/>
        <v>0</v>
      </c>
      <c r="DA96" s="82">
        <f t="shared" si="3"/>
        <v>10000</v>
      </c>
      <c r="DC96" s="24">
        <f t="shared" si="57"/>
        <v>2326.875</v>
      </c>
      <c r="DD96" s="24">
        <f t="shared" si="58"/>
        <v>630.75</v>
      </c>
      <c r="DE96" s="24">
        <f t="shared" si="59"/>
        <v>0</v>
      </c>
      <c r="DF96" s="24">
        <f t="shared" si="60"/>
        <v>29.662499999999998</v>
      </c>
      <c r="DG96" s="24">
        <f t="shared" si="61"/>
        <v>0</v>
      </c>
      <c r="DH96" s="24">
        <f t="shared" si="62"/>
        <v>0</v>
      </c>
      <c r="DI96" s="24">
        <f t="shared" si="10"/>
        <v>2987.2874999999999</v>
      </c>
    </row>
    <row r="97" spans="1:113" ht="15" thickBot="1">
      <c r="A97" s="158"/>
      <c r="B97" s="159"/>
      <c r="C97" s="159"/>
      <c r="D97" s="159"/>
      <c r="E97" s="159"/>
      <c r="F97" s="197">
        <f t="shared" si="63"/>
        <v>36</v>
      </c>
      <c r="G97" s="160">
        <f t="shared" si="63"/>
        <v>0.88060461311295202</v>
      </c>
      <c r="H97" s="163">
        <f t="shared" si="63"/>
        <v>0.11939538688704786</v>
      </c>
      <c r="I97" s="198"/>
      <c r="J97" s="161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65"/>
      <c r="BO97" s="24">
        <f t="shared" si="43"/>
        <v>37</v>
      </c>
      <c r="BP97" s="83">
        <f t="shared" si="44"/>
        <v>2326.875</v>
      </c>
      <c r="BQ97" s="83">
        <f t="shared" si="45"/>
        <v>630.75</v>
      </c>
      <c r="BR97" s="83">
        <f t="shared" si="46"/>
        <v>0</v>
      </c>
      <c r="BS97" s="83">
        <f t="shared" si="47"/>
        <v>29.662499999999998</v>
      </c>
      <c r="BT97" s="83">
        <f t="shared" si="48"/>
        <v>0</v>
      </c>
      <c r="BU97" s="83">
        <f t="shared" si="49"/>
        <v>0</v>
      </c>
      <c r="BV97" s="82">
        <f t="shared" si="50"/>
        <v>2987.2874999999999</v>
      </c>
      <c r="BX97" s="24">
        <f t="shared" si="15"/>
        <v>1812</v>
      </c>
      <c r="BY97" s="24">
        <f t="shared" si="16"/>
        <v>983</v>
      </c>
      <c r="BZ97" s="24">
        <f t="shared" si="17"/>
        <v>0</v>
      </c>
      <c r="CA97" s="24">
        <f t="shared" si="18"/>
        <v>46</v>
      </c>
      <c r="CB97" s="24">
        <f t="shared" si="19"/>
        <v>0</v>
      </c>
      <c r="CC97" s="24">
        <f t="shared" si="20"/>
        <v>0</v>
      </c>
      <c r="CD97" s="24">
        <f t="shared" si="21"/>
        <v>133</v>
      </c>
      <c r="CE97" s="24">
        <f t="shared" si="22"/>
        <v>0</v>
      </c>
      <c r="CF97" s="24">
        <f t="shared" si="23"/>
        <v>13</v>
      </c>
      <c r="CG97" s="24">
        <f t="shared" si="24"/>
        <v>0</v>
      </c>
      <c r="CH97" s="24">
        <f t="shared" si="25"/>
        <v>0</v>
      </c>
      <c r="CI97" s="24">
        <f t="shared" si="26"/>
        <v>0</v>
      </c>
      <c r="CJ97" s="24">
        <f t="shared" si="27"/>
        <v>0</v>
      </c>
      <c r="CK97" s="24">
        <f t="shared" si="28"/>
        <v>0</v>
      </c>
      <c r="CL97" s="24">
        <f t="shared" si="29"/>
        <v>0</v>
      </c>
      <c r="CM97" s="24">
        <f t="shared" si="30"/>
        <v>0</v>
      </c>
      <c r="CN97" s="24">
        <f t="shared" si="31"/>
        <v>0</v>
      </c>
      <c r="CO97" s="24">
        <f t="shared" si="32"/>
        <v>0</v>
      </c>
      <c r="CP97" s="24">
        <f t="shared" si="33"/>
        <v>0</v>
      </c>
      <c r="CQ97" s="24">
        <f t="shared" si="34"/>
        <v>0</v>
      </c>
      <c r="CR97" s="24">
        <f t="shared" si="35"/>
        <v>0</v>
      </c>
      <c r="CS97" s="24">
        <f t="shared" si="36"/>
        <v>2987</v>
      </c>
      <c r="CU97" s="83">
        <f t="shared" si="51"/>
        <v>11683.75</v>
      </c>
      <c r="CV97" s="84">
        <f t="shared" si="52"/>
        <v>3052.5</v>
      </c>
      <c r="CW97" s="84">
        <f t="shared" si="53"/>
        <v>0</v>
      </c>
      <c r="CX97" s="84">
        <f t="shared" si="54"/>
        <v>198.75</v>
      </c>
      <c r="CY97" s="24">
        <f t="shared" si="55"/>
        <v>0</v>
      </c>
      <c r="CZ97" s="84">
        <f t="shared" si="56"/>
        <v>0</v>
      </c>
      <c r="DA97" s="82">
        <f t="shared" si="3"/>
        <v>14935</v>
      </c>
      <c r="DC97" s="24">
        <f t="shared" si="57"/>
        <v>3505.125</v>
      </c>
      <c r="DD97" s="24">
        <f t="shared" si="58"/>
        <v>915.75</v>
      </c>
      <c r="DE97" s="24">
        <f t="shared" si="59"/>
        <v>0</v>
      </c>
      <c r="DF97" s="24">
        <f t="shared" si="60"/>
        <v>41.737499999999997</v>
      </c>
      <c r="DG97" s="24">
        <f t="shared" si="61"/>
        <v>0</v>
      </c>
      <c r="DH97" s="24">
        <f t="shared" si="62"/>
        <v>0</v>
      </c>
      <c r="DI97" s="24">
        <f t="shared" si="10"/>
        <v>4462.6125000000002</v>
      </c>
    </row>
    <row r="98" spans="1:113" ht="15" thickTop="1">
      <c r="A98" s="1"/>
      <c r="B98" s="2"/>
      <c r="C98" s="2"/>
      <c r="D98" s="2"/>
      <c r="E98" s="2"/>
      <c r="F98" s="195">
        <f t="shared" si="63"/>
        <v>37</v>
      </c>
      <c r="G98" s="112">
        <f t="shared" si="63"/>
        <v>0.88449806053150226</v>
      </c>
      <c r="H98" s="111">
        <f t="shared" si="63"/>
        <v>0.11550193946849777</v>
      </c>
      <c r="I98" s="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65"/>
      <c r="BO98" s="24">
        <f t="shared" si="43"/>
        <v>38</v>
      </c>
      <c r="BP98" s="83">
        <f t="shared" si="44"/>
        <v>3505.125</v>
      </c>
      <c r="BQ98" s="83">
        <f t="shared" si="45"/>
        <v>915.75</v>
      </c>
      <c r="BR98" s="83">
        <f t="shared" si="46"/>
        <v>0</v>
      </c>
      <c r="BS98" s="83">
        <f t="shared" si="47"/>
        <v>41.737499999999997</v>
      </c>
      <c r="BT98" s="83">
        <f t="shared" si="48"/>
        <v>0</v>
      </c>
      <c r="BU98" s="83">
        <f t="shared" si="49"/>
        <v>0</v>
      </c>
      <c r="BV98" s="82">
        <f t="shared" si="50"/>
        <v>4462.6125000000002</v>
      </c>
      <c r="BX98" s="24">
        <f t="shared" si="15"/>
        <v>2753</v>
      </c>
      <c r="BY98" s="24">
        <f t="shared" si="16"/>
        <v>1439</v>
      </c>
      <c r="BZ98" s="24">
        <f t="shared" si="17"/>
        <v>0</v>
      </c>
      <c r="CA98" s="24">
        <f t="shared" si="18"/>
        <v>66</v>
      </c>
      <c r="CB98" s="24">
        <f t="shared" si="19"/>
        <v>0</v>
      </c>
      <c r="CC98" s="24">
        <f t="shared" si="20"/>
        <v>0</v>
      </c>
      <c r="CD98" s="24">
        <f t="shared" si="21"/>
        <v>188</v>
      </c>
      <c r="CE98" s="24">
        <f t="shared" si="22"/>
        <v>0</v>
      </c>
      <c r="CF98" s="24">
        <f t="shared" si="23"/>
        <v>17</v>
      </c>
      <c r="CG98" s="24">
        <f t="shared" si="24"/>
        <v>0</v>
      </c>
      <c r="CH98" s="24">
        <f t="shared" si="25"/>
        <v>0</v>
      </c>
      <c r="CI98" s="24">
        <f t="shared" si="26"/>
        <v>0</v>
      </c>
      <c r="CJ98" s="24">
        <f t="shared" si="27"/>
        <v>0</v>
      </c>
      <c r="CK98" s="24">
        <f t="shared" si="28"/>
        <v>0</v>
      </c>
      <c r="CL98" s="24">
        <f t="shared" si="29"/>
        <v>0</v>
      </c>
      <c r="CM98" s="24">
        <f t="shared" si="30"/>
        <v>0</v>
      </c>
      <c r="CN98" s="24">
        <f t="shared" si="31"/>
        <v>0</v>
      </c>
      <c r="CO98" s="24">
        <f t="shared" si="32"/>
        <v>0</v>
      </c>
      <c r="CP98" s="24">
        <f t="shared" si="33"/>
        <v>0</v>
      </c>
      <c r="CQ98" s="24">
        <f t="shared" si="34"/>
        <v>0</v>
      </c>
      <c r="CR98" s="24">
        <f t="shared" si="35"/>
        <v>0</v>
      </c>
      <c r="CS98" s="24">
        <f t="shared" si="36"/>
        <v>4463</v>
      </c>
      <c r="CU98" s="83">
        <f t="shared" si="51"/>
        <v>17597.5</v>
      </c>
      <c r="CV98" s="84">
        <f t="shared" si="52"/>
        <v>4440</v>
      </c>
      <c r="CW98" s="84">
        <f t="shared" si="53"/>
        <v>0</v>
      </c>
      <c r="CX98" s="84">
        <f t="shared" si="54"/>
        <v>277.5</v>
      </c>
      <c r="CY98" s="24">
        <f t="shared" si="55"/>
        <v>0</v>
      </c>
      <c r="CZ98" s="84">
        <f t="shared" si="56"/>
        <v>0</v>
      </c>
      <c r="DA98" s="82">
        <f t="shared" si="3"/>
        <v>22315</v>
      </c>
      <c r="DC98" s="24">
        <f t="shared" si="57"/>
        <v>5279.25</v>
      </c>
      <c r="DD98" s="24">
        <f t="shared" si="58"/>
        <v>1332</v>
      </c>
      <c r="DE98" s="24">
        <f t="shared" si="59"/>
        <v>0</v>
      </c>
      <c r="DF98" s="24">
        <f t="shared" si="60"/>
        <v>58.274999999999999</v>
      </c>
      <c r="DG98" s="24">
        <f t="shared" si="61"/>
        <v>0</v>
      </c>
      <c r="DH98" s="24">
        <f t="shared" si="62"/>
        <v>0</v>
      </c>
      <c r="DI98" s="24">
        <f t="shared" si="10"/>
        <v>6669.5249999999996</v>
      </c>
    </row>
    <row r="99" spans="1:113" ht="14">
      <c r="A99" s="1"/>
      <c r="B99" s="2"/>
      <c r="C99" s="2"/>
      <c r="D99" s="2"/>
      <c r="E99" s="2"/>
      <c r="F99" s="195">
        <f t="shared" si="63"/>
        <v>38</v>
      </c>
      <c r="G99" s="112">
        <f t="shared" si="63"/>
        <v>0.88804483920573429</v>
      </c>
      <c r="H99" s="111">
        <f t="shared" si="63"/>
        <v>0.11195516079426569</v>
      </c>
      <c r="I99" s="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65"/>
      <c r="BO99" s="24">
        <f t="shared" si="43"/>
        <v>39</v>
      </c>
      <c r="BP99" s="83">
        <f t="shared" si="44"/>
        <v>5279.25</v>
      </c>
      <c r="BQ99" s="83">
        <f t="shared" si="45"/>
        <v>1332</v>
      </c>
      <c r="BR99" s="83">
        <f t="shared" si="46"/>
        <v>0</v>
      </c>
      <c r="BS99" s="83">
        <f t="shared" si="47"/>
        <v>58.274999999999999</v>
      </c>
      <c r="BT99" s="83">
        <f t="shared" si="48"/>
        <v>0</v>
      </c>
      <c r="BU99" s="83">
        <f t="shared" si="49"/>
        <v>0</v>
      </c>
      <c r="BV99" s="82">
        <f t="shared" si="50"/>
        <v>6669.5249999999996</v>
      </c>
      <c r="BX99" s="24">
        <f t="shared" si="15"/>
        <v>4179</v>
      </c>
      <c r="BY99" s="24">
        <f t="shared" si="16"/>
        <v>2109</v>
      </c>
      <c r="BZ99" s="24">
        <f t="shared" si="17"/>
        <v>0</v>
      </c>
      <c r="CA99" s="24">
        <f t="shared" si="18"/>
        <v>92</v>
      </c>
      <c r="CB99" s="24">
        <f t="shared" si="19"/>
        <v>0</v>
      </c>
      <c r="CC99" s="24">
        <f t="shared" si="20"/>
        <v>0</v>
      </c>
      <c r="CD99" s="24">
        <f t="shared" si="21"/>
        <v>266</v>
      </c>
      <c r="CE99" s="24">
        <f t="shared" si="22"/>
        <v>0</v>
      </c>
      <c r="CF99" s="24">
        <f t="shared" si="23"/>
        <v>23</v>
      </c>
      <c r="CG99" s="24">
        <f t="shared" si="24"/>
        <v>0</v>
      </c>
      <c r="CH99" s="24">
        <f t="shared" si="25"/>
        <v>0</v>
      </c>
      <c r="CI99" s="24">
        <f t="shared" si="26"/>
        <v>0</v>
      </c>
      <c r="CJ99" s="24">
        <f t="shared" si="27"/>
        <v>0</v>
      </c>
      <c r="CK99" s="24">
        <f t="shared" si="28"/>
        <v>0</v>
      </c>
      <c r="CL99" s="24">
        <f t="shared" si="29"/>
        <v>0</v>
      </c>
      <c r="CM99" s="24">
        <f t="shared" si="30"/>
        <v>1</v>
      </c>
      <c r="CN99" s="24">
        <f t="shared" si="31"/>
        <v>0</v>
      </c>
      <c r="CO99" s="24">
        <f t="shared" si="32"/>
        <v>0</v>
      </c>
      <c r="CP99" s="24">
        <f t="shared" si="33"/>
        <v>0</v>
      </c>
      <c r="CQ99" s="24">
        <f t="shared" si="34"/>
        <v>0</v>
      </c>
      <c r="CR99" s="24">
        <f t="shared" si="35"/>
        <v>0</v>
      </c>
      <c r="CS99" s="24">
        <f t="shared" si="36"/>
        <v>6670</v>
      </c>
      <c r="CU99" s="83">
        <f t="shared" si="51"/>
        <v>26500</v>
      </c>
      <c r="CV99" s="84">
        <f t="shared" si="52"/>
        <v>6455</v>
      </c>
      <c r="CW99" s="84">
        <f t="shared" si="53"/>
        <v>0</v>
      </c>
      <c r="CX99" s="84">
        <f t="shared" si="54"/>
        <v>395</v>
      </c>
      <c r="CY99" s="24">
        <f t="shared" si="55"/>
        <v>0</v>
      </c>
      <c r="CZ99" s="84">
        <f t="shared" si="56"/>
        <v>0</v>
      </c>
      <c r="DA99" s="82">
        <f t="shared" si="3"/>
        <v>33350</v>
      </c>
      <c r="DC99" s="24">
        <f t="shared" si="57"/>
        <v>7950</v>
      </c>
      <c r="DD99" s="24">
        <f t="shared" si="58"/>
        <v>1936.5</v>
      </c>
      <c r="DE99" s="24">
        <f t="shared" si="59"/>
        <v>0</v>
      </c>
      <c r="DF99" s="24">
        <f t="shared" si="60"/>
        <v>82.95</v>
      </c>
      <c r="DG99" s="24">
        <f t="shared" si="61"/>
        <v>0</v>
      </c>
      <c r="DH99" s="24">
        <f t="shared" si="62"/>
        <v>0</v>
      </c>
      <c r="DI99" s="24">
        <f t="shared" si="10"/>
        <v>9969.4500000000007</v>
      </c>
    </row>
    <row r="100" spans="1:113" ht="14">
      <c r="A100" s="1"/>
      <c r="B100" s="2"/>
      <c r="C100" s="2"/>
      <c r="D100" s="2"/>
      <c r="E100" s="2"/>
      <c r="F100" s="195">
        <f t="shared" si="63"/>
        <v>39</v>
      </c>
      <c r="G100" s="112">
        <f t="shared" si="63"/>
        <v>0.89140530997334899</v>
      </c>
      <c r="H100" s="111">
        <f t="shared" si="63"/>
        <v>0.10859469002665108</v>
      </c>
      <c r="I100" s="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  <c r="BL100" s="95"/>
      <c r="BM100" s="95"/>
      <c r="BN100" s="65"/>
      <c r="BO100" s="24">
        <f t="shared" si="43"/>
        <v>40</v>
      </c>
      <c r="BP100" s="83">
        <f t="shared" si="44"/>
        <v>7950</v>
      </c>
      <c r="BQ100" s="83">
        <f t="shared" si="45"/>
        <v>1936.5</v>
      </c>
      <c r="BR100" s="83">
        <f t="shared" si="46"/>
        <v>0</v>
      </c>
      <c r="BS100" s="83">
        <f t="shared" si="47"/>
        <v>82.95</v>
      </c>
      <c r="BT100" s="83">
        <f t="shared" si="48"/>
        <v>0</v>
      </c>
      <c r="BU100" s="83">
        <f t="shared" si="49"/>
        <v>0</v>
      </c>
      <c r="BV100" s="82">
        <f t="shared" si="50"/>
        <v>9969.4500000000007</v>
      </c>
      <c r="BX100" s="24">
        <f t="shared" si="15"/>
        <v>6340</v>
      </c>
      <c r="BY100" s="24">
        <f t="shared" si="16"/>
        <v>3088</v>
      </c>
      <c r="BZ100" s="24">
        <f t="shared" si="17"/>
        <v>0</v>
      </c>
      <c r="CA100" s="24">
        <f t="shared" si="18"/>
        <v>132</v>
      </c>
      <c r="CB100" s="24">
        <f t="shared" si="19"/>
        <v>0</v>
      </c>
      <c r="CC100" s="24">
        <f t="shared" si="20"/>
        <v>0</v>
      </c>
      <c r="CD100" s="24">
        <f t="shared" si="21"/>
        <v>376</v>
      </c>
      <c r="CE100" s="24">
        <f t="shared" si="22"/>
        <v>0</v>
      </c>
      <c r="CF100" s="24">
        <f t="shared" si="23"/>
        <v>32</v>
      </c>
      <c r="CG100" s="24">
        <f t="shared" si="24"/>
        <v>0</v>
      </c>
      <c r="CH100" s="24">
        <f t="shared" si="25"/>
        <v>0</v>
      </c>
      <c r="CI100" s="24">
        <f t="shared" si="26"/>
        <v>0</v>
      </c>
      <c r="CJ100" s="24">
        <f t="shared" si="27"/>
        <v>0</v>
      </c>
      <c r="CK100" s="24">
        <f t="shared" si="28"/>
        <v>0</v>
      </c>
      <c r="CL100" s="24">
        <f t="shared" si="29"/>
        <v>0</v>
      </c>
      <c r="CM100" s="24">
        <f t="shared" si="30"/>
        <v>1</v>
      </c>
      <c r="CN100" s="24">
        <f t="shared" si="31"/>
        <v>0</v>
      </c>
      <c r="CO100" s="24">
        <f t="shared" si="32"/>
        <v>0</v>
      </c>
      <c r="CP100" s="24">
        <f t="shared" si="33"/>
        <v>0</v>
      </c>
      <c r="CQ100" s="24">
        <f t="shared" si="34"/>
        <v>0</v>
      </c>
      <c r="CR100" s="24">
        <f t="shared" si="35"/>
        <v>0</v>
      </c>
      <c r="CS100" s="24">
        <f t="shared" si="36"/>
        <v>9969</v>
      </c>
      <c r="CU100" s="83">
        <f t="shared" si="51"/>
        <v>39890</v>
      </c>
      <c r="CV100" s="84">
        <f t="shared" si="52"/>
        <v>9400</v>
      </c>
      <c r="CW100" s="84">
        <f t="shared" si="53"/>
        <v>0</v>
      </c>
      <c r="CX100" s="84">
        <f t="shared" si="54"/>
        <v>555</v>
      </c>
      <c r="CY100" s="24">
        <f t="shared" si="55"/>
        <v>0</v>
      </c>
      <c r="CZ100" s="84">
        <f t="shared" si="56"/>
        <v>0</v>
      </c>
      <c r="DA100" s="82">
        <f t="shared" si="3"/>
        <v>49845</v>
      </c>
      <c r="DC100" s="24">
        <f t="shared" si="57"/>
        <v>11967</v>
      </c>
      <c r="DD100" s="24">
        <f t="shared" si="58"/>
        <v>2820</v>
      </c>
      <c r="DE100" s="24">
        <f t="shared" si="59"/>
        <v>0</v>
      </c>
      <c r="DF100" s="24">
        <f t="shared" si="60"/>
        <v>116.55</v>
      </c>
      <c r="DG100" s="24">
        <f t="shared" si="61"/>
        <v>0</v>
      </c>
      <c r="DH100" s="24">
        <f t="shared" si="62"/>
        <v>0</v>
      </c>
      <c r="DI100" s="24">
        <f t="shared" si="10"/>
        <v>14903.55</v>
      </c>
    </row>
    <row r="101" spans="1:113" ht="14">
      <c r="A101" s="1"/>
      <c r="B101" s="2"/>
      <c r="C101" s="2"/>
      <c r="D101" s="2"/>
      <c r="E101" s="2"/>
      <c r="F101" s="195">
        <f t="shared" si="63"/>
        <v>40</v>
      </c>
      <c r="G101" s="112">
        <f t="shared" si="63"/>
        <v>0.89455787430600475</v>
      </c>
      <c r="H101" s="111">
        <f t="shared" si="63"/>
        <v>0.10544212569399515</v>
      </c>
      <c r="I101" s="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65"/>
      <c r="BO101" s="24">
        <f t="shared" si="43"/>
        <v>41</v>
      </c>
      <c r="BP101" s="83">
        <f t="shared" si="44"/>
        <v>1605.9261048542126</v>
      </c>
      <c r="BQ101" s="83">
        <f t="shared" si="45"/>
        <v>378.43332628803205</v>
      </c>
      <c r="BR101" s="83">
        <f t="shared" si="46"/>
        <v>0</v>
      </c>
      <c r="BS101" s="83">
        <f t="shared" si="47"/>
        <v>15.640568857755365</v>
      </c>
      <c r="BT101" s="83">
        <f t="shared" si="48"/>
        <v>0</v>
      </c>
      <c r="BU101" s="83">
        <f t="shared" si="49"/>
        <v>0</v>
      </c>
      <c r="BV101" s="82">
        <f t="shared" si="50"/>
        <v>2000</v>
      </c>
      <c r="BX101" s="24">
        <f t="shared" si="15"/>
        <v>1289</v>
      </c>
      <c r="BY101" s="24">
        <f t="shared" si="16"/>
        <v>608</v>
      </c>
      <c r="BZ101" s="24">
        <f t="shared" si="17"/>
        <v>0</v>
      </c>
      <c r="CA101" s="24">
        <f t="shared" si="18"/>
        <v>25</v>
      </c>
      <c r="CB101" s="24">
        <f t="shared" si="19"/>
        <v>0</v>
      </c>
      <c r="CC101" s="24">
        <f t="shared" si="20"/>
        <v>0</v>
      </c>
      <c r="CD101" s="24">
        <f t="shared" si="21"/>
        <v>72</v>
      </c>
      <c r="CE101" s="24">
        <f t="shared" si="22"/>
        <v>0</v>
      </c>
      <c r="CF101" s="24">
        <f t="shared" si="23"/>
        <v>6</v>
      </c>
      <c r="CG101" s="24">
        <f t="shared" si="24"/>
        <v>0</v>
      </c>
      <c r="CH101" s="24">
        <f t="shared" si="25"/>
        <v>0</v>
      </c>
      <c r="CI101" s="24">
        <f t="shared" si="26"/>
        <v>0</v>
      </c>
      <c r="CJ101" s="24">
        <f t="shared" si="27"/>
        <v>0</v>
      </c>
      <c r="CK101" s="24">
        <f t="shared" si="28"/>
        <v>0</v>
      </c>
      <c r="CL101" s="24">
        <f t="shared" si="29"/>
        <v>0</v>
      </c>
      <c r="CM101" s="24">
        <f t="shared" si="30"/>
        <v>0</v>
      </c>
      <c r="CN101" s="24">
        <f t="shared" si="31"/>
        <v>0</v>
      </c>
      <c r="CO101" s="24">
        <f t="shared" si="32"/>
        <v>0</v>
      </c>
      <c r="CP101" s="24">
        <f t="shared" si="33"/>
        <v>0</v>
      </c>
      <c r="CQ101" s="24">
        <f t="shared" si="34"/>
        <v>0</v>
      </c>
      <c r="CR101" s="24">
        <f t="shared" si="35"/>
        <v>0</v>
      </c>
      <c r="CS101" s="24">
        <f t="shared" si="36"/>
        <v>2000</v>
      </c>
      <c r="CU101" s="83">
        <f t="shared" si="51"/>
        <v>8055</v>
      </c>
      <c r="CV101" s="84">
        <f t="shared" si="52"/>
        <v>1840</v>
      </c>
      <c r="CW101" s="84">
        <f t="shared" si="53"/>
        <v>0</v>
      </c>
      <c r="CX101" s="84">
        <f t="shared" si="54"/>
        <v>105</v>
      </c>
      <c r="CY101" s="24">
        <f t="shared" si="55"/>
        <v>0</v>
      </c>
      <c r="CZ101" s="84">
        <f t="shared" si="56"/>
        <v>0</v>
      </c>
      <c r="DA101" s="82">
        <f t="shared" si="3"/>
        <v>10000</v>
      </c>
      <c r="DC101" s="24">
        <f t="shared" si="57"/>
        <v>2416.5</v>
      </c>
      <c r="DD101" s="24">
        <f t="shared" si="58"/>
        <v>552</v>
      </c>
      <c r="DE101" s="24">
        <f t="shared" si="59"/>
        <v>0</v>
      </c>
      <c r="DF101" s="24">
        <f t="shared" si="60"/>
        <v>22.05</v>
      </c>
      <c r="DG101" s="24">
        <f t="shared" si="61"/>
        <v>0</v>
      </c>
      <c r="DH101" s="24">
        <f t="shared" si="62"/>
        <v>0</v>
      </c>
      <c r="DI101" s="24">
        <f t="shared" si="10"/>
        <v>2990.55</v>
      </c>
    </row>
    <row r="102" spans="1:113" ht="14">
      <c r="A102" s="1"/>
      <c r="B102" s="2"/>
      <c r="C102" s="2"/>
      <c r="D102" s="2"/>
      <c r="E102" s="2"/>
      <c r="F102" s="195">
        <f t="shared" si="63"/>
        <v>41</v>
      </c>
      <c r="G102" s="112">
        <f t="shared" si="63"/>
        <v>0.89757138399911418</v>
      </c>
      <c r="H102" s="111">
        <f t="shared" si="63"/>
        <v>0.10242861600088569</v>
      </c>
      <c r="I102" s="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  <c r="BL102" s="95"/>
      <c r="BM102" s="95"/>
      <c r="BN102" s="65"/>
      <c r="BO102" s="24">
        <f t="shared" si="43"/>
        <v>42</v>
      </c>
      <c r="BP102" s="83">
        <f t="shared" si="44"/>
        <v>2416.5</v>
      </c>
      <c r="BQ102" s="83">
        <f t="shared" si="45"/>
        <v>552</v>
      </c>
      <c r="BR102" s="83">
        <f t="shared" si="46"/>
        <v>0</v>
      </c>
      <c r="BS102" s="83">
        <f t="shared" si="47"/>
        <v>22.05</v>
      </c>
      <c r="BT102" s="83">
        <f t="shared" si="48"/>
        <v>0</v>
      </c>
      <c r="BU102" s="83">
        <f t="shared" si="49"/>
        <v>0</v>
      </c>
      <c r="BV102" s="82">
        <f t="shared" si="50"/>
        <v>2990.55</v>
      </c>
      <c r="BX102" s="24">
        <f t="shared" si="15"/>
        <v>1953</v>
      </c>
      <c r="BY102" s="24">
        <f t="shared" si="16"/>
        <v>892</v>
      </c>
      <c r="BZ102" s="24">
        <f t="shared" si="17"/>
        <v>0</v>
      </c>
      <c r="CA102" s="24">
        <f t="shared" si="18"/>
        <v>36</v>
      </c>
      <c r="CB102" s="24">
        <f t="shared" si="19"/>
        <v>0</v>
      </c>
      <c r="CC102" s="24">
        <f t="shared" si="20"/>
        <v>0</v>
      </c>
      <c r="CD102" s="24">
        <f t="shared" si="21"/>
        <v>102</v>
      </c>
      <c r="CE102" s="24">
        <f t="shared" si="22"/>
        <v>0</v>
      </c>
      <c r="CF102" s="24">
        <f t="shared" si="23"/>
        <v>8</v>
      </c>
      <c r="CG102" s="24">
        <f t="shared" si="24"/>
        <v>0</v>
      </c>
      <c r="CH102" s="24">
        <f t="shared" si="25"/>
        <v>0</v>
      </c>
      <c r="CI102" s="24">
        <f t="shared" si="26"/>
        <v>0</v>
      </c>
      <c r="CJ102" s="24">
        <f t="shared" si="27"/>
        <v>0</v>
      </c>
      <c r="CK102" s="24">
        <f t="shared" si="28"/>
        <v>0</v>
      </c>
      <c r="CL102" s="24">
        <f t="shared" si="29"/>
        <v>0</v>
      </c>
      <c r="CM102" s="24">
        <f t="shared" si="30"/>
        <v>0</v>
      </c>
      <c r="CN102" s="24">
        <f t="shared" si="31"/>
        <v>0</v>
      </c>
      <c r="CO102" s="24">
        <f t="shared" si="32"/>
        <v>0</v>
      </c>
      <c r="CP102" s="24">
        <f t="shared" si="33"/>
        <v>0</v>
      </c>
      <c r="CQ102" s="24">
        <f t="shared" si="34"/>
        <v>0</v>
      </c>
      <c r="CR102" s="24">
        <f t="shared" si="35"/>
        <v>0</v>
      </c>
      <c r="CS102" s="24">
        <f t="shared" si="36"/>
        <v>2991</v>
      </c>
      <c r="CU102" s="83">
        <f t="shared" si="51"/>
        <v>12122.5</v>
      </c>
      <c r="CV102" s="84">
        <f t="shared" si="52"/>
        <v>2685</v>
      </c>
      <c r="CW102" s="84">
        <f t="shared" si="53"/>
        <v>0</v>
      </c>
      <c r="CX102" s="84">
        <f t="shared" si="54"/>
        <v>147.5</v>
      </c>
      <c r="CY102" s="24">
        <f t="shared" si="55"/>
        <v>0</v>
      </c>
      <c r="CZ102" s="84">
        <f t="shared" si="56"/>
        <v>0</v>
      </c>
      <c r="DA102" s="82">
        <f t="shared" si="3"/>
        <v>14955</v>
      </c>
      <c r="DC102" s="24">
        <f t="shared" si="57"/>
        <v>3636.75</v>
      </c>
      <c r="DD102" s="24">
        <f t="shared" si="58"/>
        <v>805.5</v>
      </c>
      <c r="DE102" s="24">
        <f t="shared" si="59"/>
        <v>0</v>
      </c>
      <c r="DF102" s="24">
        <f t="shared" si="60"/>
        <v>30.974999999999998</v>
      </c>
      <c r="DG102" s="24">
        <f t="shared" si="61"/>
        <v>0</v>
      </c>
      <c r="DH102" s="24">
        <f t="shared" si="62"/>
        <v>0</v>
      </c>
      <c r="DI102" s="24">
        <f t="shared" si="10"/>
        <v>4473.2250000000004</v>
      </c>
    </row>
    <row r="103" spans="1:113" ht="14">
      <c r="A103" s="1"/>
      <c r="B103" s="2"/>
      <c r="C103" s="2"/>
      <c r="D103" s="2"/>
      <c r="E103" s="2"/>
      <c r="F103" s="195">
        <f t="shared" si="63"/>
        <v>42</v>
      </c>
      <c r="G103" s="112">
        <f t="shared" si="63"/>
        <v>0.90033605858454124</v>
      </c>
      <c r="H103" s="111">
        <f t="shared" si="63"/>
        <v>9.9663941415458687E-2</v>
      </c>
      <c r="I103" s="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65"/>
      <c r="BO103" s="24">
        <f t="shared" si="43"/>
        <v>43</v>
      </c>
      <c r="BP103" s="83">
        <f t="shared" si="44"/>
        <v>3636.75</v>
      </c>
      <c r="BQ103" s="83">
        <f t="shared" si="45"/>
        <v>805.5</v>
      </c>
      <c r="BR103" s="83">
        <f t="shared" si="46"/>
        <v>0</v>
      </c>
      <c r="BS103" s="83">
        <f t="shared" si="47"/>
        <v>30.974999999999998</v>
      </c>
      <c r="BT103" s="83">
        <f t="shared" si="48"/>
        <v>0</v>
      </c>
      <c r="BU103" s="83">
        <f t="shared" si="49"/>
        <v>0</v>
      </c>
      <c r="BV103" s="82">
        <f t="shared" si="50"/>
        <v>4473.2250000000004</v>
      </c>
      <c r="BX103" s="24">
        <f t="shared" si="15"/>
        <v>2957</v>
      </c>
      <c r="BY103" s="24">
        <f t="shared" si="16"/>
        <v>1310</v>
      </c>
      <c r="BZ103" s="24">
        <f t="shared" si="17"/>
        <v>0</v>
      </c>
      <c r="CA103" s="24">
        <f t="shared" si="18"/>
        <v>50</v>
      </c>
      <c r="CB103" s="24">
        <f t="shared" si="19"/>
        <v>0</v>
      </c>
      <c r="CC103" s="24">
        <f t="shared" si="20"/>
        <v>0</v>
      </c>
      <c r="CD103" s="24">
        <f t="shared" si="21"/>
        <v>145</v>
      </c>
      <c r="CE103" s="24">
        <f t="shared" si="22"/>
        <v>0</v>
      </c>
      <c r="CF103" s="24">
        <f t="shared" si="23"/>
        <v>11</v>
      </c>
      <c r="CG103" s="24">
        <f t="shared" si="24"/>
        <v>0</v>
      </c>
      <c r="CH103" s="24">
        <f t="shared" si="25"/>
        <v>0</v>
      </c>
      <c r="CI103" s="24">
        <f t="shared" si="26"/>
        <v>0</v>
      </c>
      <c r="CJ103" s="24">
        <f t="shared" si="27"/>
        <v>0</v>
      </c>
      <c r="CK103" s="24">
        <f t="shared" si="28"/>
        <v>0</v>
      </c>
      <c r="CL103" s="24">
        <f t="shared" si="29"/>
        <v>0</v>
      </c>
      <c r="CM103" s="24">
        <f t="shared" si="30"/>
        <v>0</v>
      </c>
      <c r="CN103" s="24">
        <f t="shared" si="31"/>
        <v>0</v>
      </c>
      <c r="CO103" s="24">
        <f t="shared" si="32"/>
        <v>0</v>
      </c>
      <c r="CP103" s="24">
        <f t="shared" si="33"/>
        <v>0</v>
      </c>
      <c r="CQ103" s="24">
        <f t="shared" si="34"/>
        <v>0</v>
      </c>
      <c r="CR103" s="24">
        <f t="shared" si="35"/>
        <v>0</v>
      </c>
      <c r="CS103" s="24">
        <f t="shared" si="36"/>
        <v>4473</v>
      </c>
      <c r="CU103" s="83">
        <f t="shared" si="51"/>
        <v>18241.25</v>
      </c>
      <c r="CV103" s="84">
        <f t="shared" si="52"/>
        <v>3915</v>
      </c>
      <c r="CW103" s="84">
        <f t="shared" si="53"/>
        <v>0</v>
      </c>
      <c r="CX103" s="84">
        <f t="shared" si="54"/>
        <v>208.75</v>
      </c>
      <c r="CY103" s="24">
        <f t="shared" si="55"/>
        <v>0</v>
      </c>
      <c r="CZ103" s="84">
        <f t="shared" si="56"/>
        <v>0</v>
      </c>
      <c r="DA103" s="82">
        <f t="shared" si="3"/>
        <v>22365</v>
      </c>
      <c r="DC103" s="24">
        <f t="shared" si="57"/>
        <v>5472.375</v>
      </c>
      <c r="DD103" s="24">
        <f t="shared" si="58"/>
        <v>1174.5</v>
      </c>
      <c r="DE103" s="24">
        <f t="shared" si="59"/>
        <v>0</v>
      </c>
      <c r="DF103" s="24">
        <f t="shared" si="60"/>
        <v>43.837499999999999</v>
      </c>
      <c r="DG103" s="24">
        <f t="shared" si="61"/>
        <v>0</v>
      </c>
      <c r="DH103" s="24">
        <f t="shared" si="62"/>
        <v>0</v>
      </c>
      <c r="DI103" s="24">
        <f t="shared" si="10"/>
        <v>6690.7124999999996</v>
      </c>
    </row>
    <row r="104" spans="1:113" ht="14">
      <c r="A104" s="1"/>
      <c r="B104" s="2"/>
      <c r="C104" s="2"/>
      <c r="D104" s="2"/>
      <c r="E104" s="2"/>
      <c r="F104" s="195">
        <f t="shared" si="63"/>
        <v>43</v>
      </c>
      <c r="G104" s="112">
        <f t="shared" si="63"/>
        <v>0.90303975319819585</v>
      </c>
      <c r="H104" s="111">
        <f t="shared" si="63"/>
        <v>9.6960246801804068E-2</v>
      </c>
      <c r="I104" s="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65"/>
      <c r="BO104" s="24">
        <f t="shared" si="43"/>
        <v>44</v>
      </c>
      <c r="BP104" s="83">
        <f t="shared" si="44"/>
        <v>5472.375</v>
      </c>
      <c r="BQ104" s="83">
        <f t="shared" si="45"/>
        <v>1174.5</v>
      </c>
      <c r="BR104" s="83">
        <f t="shared" si="46"/>
        <v>0</v>
      </c>
      <c r="BS104" s="83">
        <f t="shared" si="47"/>
        <v>43.837499999999999</v>
      </c>
      <c r="BT104" s="83">
        <f t="shared" si="48"/>
        <v>0</v>
      </c>
      <c r="BU104" s="83">
        <f t="shared" si="49"/>
        <v>0</v>
      </c>
      <c r="BV104" s="82">
        <f t="shared" si="50"/>
        <v>6690.7124999999996</v>
      </c>
      <c r="BX104" s="24">
        <f t="shared" si="15"/>
        <v>4476</v>
      </c>
      <c r="BY104" s="24">
        <f t="shared" si="16"/>
        <v>1921</v>
      </c>
      <c r="BZ104" s="24">
        <f t="shared" si="17"/>
        <v>0</v>
      </c>
      <c r="CA104" s="24">
        <f t="shared" si="18"/>
        <v>72</v>
      </c>
      <c r="CB104" s="24">
        <f t="shared" si="19"/>
        <v>0</v>
      </c>
      <c r="CC104" s="24">
        <f t="shared" si="20"/>
        <v>0</v>
      </c>
      <c r="CD104" s="24">
        <f t="shared" si="21"/>
        <v>206</v>
      </c>
      <c r="CE104" s="24">
        <f t="shared" si="22"/>
        <v>0</v>
      </c>
      <c r="CF104" s="24">
        <f t="shared" si="23"/>
        <v>15</v>
      </c>
      <c r="CG104" s="24">
        <f t="shared" si="24"/>
        <v>0</v>
      </c>
      <c r="CH104" s="24">
        <f t="shared" si="25"/>
        <v>0</v>
      </c>
      <c r="CI104" s="24">
        <f t="shared" si="26"/>
        <v>0</v>
      </c>
      <c r="CJ104" s="24">
        <f t="shared" si="27"/>
        <v>0</v>
      </c>
      <c r="CK104" s="24">
        <f t="shared" si="28"/>
        <v>0</v>
      </c>
      <c r="CL104" s="24">
        <f t="shared" si="29"/>
        <v>0</v>
      </c>
      <c r="CM104" s="24">
        <f t="shared" si="30"/>
        <v>0</v>
      </c>
      <c r="CN104" s="24">
        <f t="shared" si="31"/>
        <v>0</v>
      </c>
      <c r="CO104" s="24">
        <f t="shared" si="32"/>
        <v>0</v>
      </c>
      <c r="CP104" s="24">
        <f t="shared" si="33"/>
        <v>0</v>
      </c>
      <c r="CQ104" s="24">
        <f t="shared" si="34"/>
        <v>0</v>
      </c>
      <c r="CR104" s="24">
        <f t="shared" si="35"/>
        <v>0</v>
      </c>
      <c r="CS104" s="24">
        <f t="shared" si="36"/>
        <v>6690</v>
      </c>
      <c r="CU104" s="83">
        <f t="shared" si="51"/>
        <v>27440</v>
      </c>
      <c r="CV104" s="84">
        <f t="shared" si="52"/>
        <v>5715</v>
      </c>
      <c r="CW104" s="84">
        <f t="shared" si="53"/>
        <v>0</v>
      </c>
      <c r="CX104" s="84">
        <f t="shared" si="54"/>
        <v>295</v>
      </c>
      <c r="CY104" s="24">
        <f t="shared" si="55"/>
        <v>0</v>
      </c>
      <c r="CZ104" s="84">
        <f t="shared" si="56"/>
        <v>0</v>
      </c>
      <c r="DA104" s="82">
        <f t="shared" si="3"/>
        <v>33450</v>
      </c>
      <c r="DC104" s="24">
        <f t="shared" si="57"/>
        <v>8232</v>
      </c>
      <c r="DD104" s="24">
        <f t="shared" si="58"/>
        <v>1714.5</v>
      </c>
      <c r="DE104" s="24">
        <f t="shared" si="59"/>
        <v>0</v>
      </c>
      <c r="DF104" s="24">
        <f t="shared" si="60"/>
        <v>61.949999999999996</v>
      </c>
      <c r="DG104" s="24">
        <f t="shared" si="61"/>
        <v>0</v>
      </c>
      <c r="DH104" s="24">
        <f t="shared" si="62"/>
        <v>0</v>
      </c>
      <c r="DI104" s="24">
        <f t="shared" si="10"/>
        <v>10008.450000000001</v>
      </c>
    </row>
    <row r="105" spans="1:113" ht="14">
      <c r="A105" s="1"/>
      <c r="B105" s="2"/>
      <c r="C105" s="2"/>
      <c r="D105" s="2"/>
      <c r="E105" s="2"/>
      <c r="F105" s="195">
        <f t="shared" si="63"/>
        <v>44</v>
      </c>
      <c r="G105" s="112">
        <f t="shared" si="63"/>
        <v>0.90567708596057594</v>
      </c>
      <c r="H105" s="111">
        <f t="shared" si="63"/>
        <v>9.4322914039424055E-2</v>
      </c>
      <c r="I105" s="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65"/>
      <c r="BO105" s="24">
        <f t="shared" si="43"/>
        <v>45</v>
      </c>
      <c r="BP105" s="83">
        <f t="shared" si="44"/>
        <v>1645.0099665782413</v>
      </c>
      <c r="BQ105" s="83">
        <f t="shared" si="45"/>
        <v>342.61049413245803</v>
      </c>
      <c r="BR105" s="83">
        <f t="shared" si="46"/>
        <v>0</v>
      </c>
      <c r="BS105" s="83">
        <f t="shared" si="47"/>
        <v>12.379539289300538</v>
      </c>
      <c r="BT105" s="83">
        <f t="shared" si="48"/>
        <v>0</v>
      </c>
      <c r="BU105" s="83">
        <f t="shared" si="49"/>
        <v>0</v>
      </c>
      <c r="BV105" s="82">
        <f t="shared" si="50"/>
        <v>1999.9999999999998</v>
      </c>
      <c r="BX105" s="24">
        <f t="shared" si="15"/>
        <v>1353</v>
      </c>
      <c r="BY105" s="24">
        <f t="shared" si="16"/>
        <v>564</v>
      </c>
      <c r="BZ105" s="24">
        <f t="shared" si="17"/>
        <v>0</v>
      </c>
      <c r="CA105" s="24">
        <f t="shared" si="18"/>
        <v>20</v>
      </c>
      <c r="CB105" s="24">
        <f t="shared" si="19"/>
        <v>0</v>
      </c>
      <c r="CC105" s="24">
        <f t="shared" si="20"/>
        <v>0</v>
      </c>
      <c r="CD105" s="24">
        <f t="shared" si="21"/>
        <v>59</v>
      </c>
      <c r="CE105" s="24">
        <f t="shared" si="22"/>
        <v>0</v>
      </c>
      <c r="CF105" s="24">
        <f t="shared" si="23"/>
        <v>4</v>
      </c>
      <c r="CG105" s="24">
        <f t="shared" si="24"/>
        <v>0</v>
      </c>
      <c r="CH105" s="24">
        <f t="shared" si="25"/>
        <v>0</v>
      </c>
      <c r="CI105" s="24">
        <f t="shared" si="26"/>
        <v>0</v>
      </c>
      <c r="CJ105" s="24">
        <f t="shared" si="27"/>
        <v>0</v>
      </c>
      <c r="CK105" s="24">
        <f t="shared" si="28"/>
        <v>0</v>
      </c>
      <c r="CL105" s="24">
        <f t="shared" si="29"/>
        <v>0</v>
      </c>
      <c r="CM105" s="24">
        <f t="shared" si="30"/>
        <v>0</v>
      </c>
      <c r="CN105" s="24">
        <f t="shared" si="31"/>
        <v>0</v>
      </c>
      <c r="CO105" s="24">
        <f t="shared" si="32"/>
        <v>0</v>
      </c>
      <c r="CP105" s="24">
        <f t="shared" si="33"/>
        <v>0</v>
      </c>
      <c r="CQ105" s="24">
        <f t="shared" si="34"/>
        <v>0</v>
      </c>
      <c r="CR105" s="24">
        <f t="shared" si="35"/>
        <v>0</v>
      </c>
      <c r="CS105" s="24">
        <f t="shared" si="36"/>
        <v>2000</v>
      </c>
      <c r="CU105" s="83">
        <f t="shared" si="51"/>
        <v>8248.75</v>
      </c>
      <c r="CV105" s="84">
        <f t="shared" si="52"/>
        <v>1667.5</v>
      </c>
      <c r="CW105" s="84">
        <f t="shared" si="53"/>
        <v>0</v>
      </c>
      <c r="CX105" s="84">
        <f t="shared" si="54"/>
        <v>83.75</v>
      </c>
      <c r="CY105" s="24">
        <f t="shared" si="55"/>
        <v>0</v>
      </c>
      <c r="CZ105" s="84">
        <f t="shared" si="56"/>
        <v>0</v>
      </c>
      <c r="DA105" s="82">
        <f t="shared" si="3"/>
        <v>10000</v>
      </c>
      <c r="DC105" s="24">
        <f t="shared" si="57"/>
        <v>2474.625</v>
      </c>
      <c r="DD105" s="24">
        <f t="shared" si="58"/>
        <v>500.25</v>
      </c>
      <c r="DE105" s="24">
        <f t="shared" si="59"/>
        <v>0</v>
      </c>
      <c r="DF105" s="24">
        <f t="shared" si="60"/>
        <v>17.587499999999999</v>
      </c>
      <c r="DG105" s="24">
        <f t="shared" si="61"/>
        <v>0</v>
      </c>
      <c r="DH105" s="24">
        <f t="shared" si="62"/>
        <v>0</v>
      </c>
      <c r="DI105" s="24">
        <f t="shared" si="10"/>
        <v>2992.4625000000001</v>
      </c>
    </row>
    <row r="106" spans="1:113" ht="14">
      <c r="A106" s="1"/>
      <c r="B106" s="2"/>
      <c r="C106" s="2"/>
      <c r="D106" s="2"/>
      <c r="E106" s="2"/>
      <c r="F106" s="195">
        <f t="shared" si="63"/>
        <v>45</v>
      </c>
      <c r="G106" s="112">
        <f t="shared" si="63"/>
        <v>0.90815760682223523</v>
      </c>
      <c r="H106" s="111">
        <f t="shared" si="63"/>
        <v>9.1842393177764783E-2</v>
      </c>
      <c r="I106" s="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65"/>
      <c r="BO106" s="24">
        <f t="shared" si="43"/>
        <v>46</v>
      </c>
      <c r="BP106" s="83">
        <f t="shared" si="44"/>
        <v>2474.625</v>
      </c>
      <c r="BQ106" s="83">
        <f t="shared" si="45"/>
        <v>500.25</v>
      </c>
      <c r="BR106" s="83">
        <f t="shared" si="46"/>
        <v>0</v>
      </c>
      <c r="BS106" s="83">
        <f t="shared" si="47"/>
        <v>17.587499999999999</v>
      </c>
      <c r="BT106" s="83">
        <f t="shared" si="48"/>
        <v>0</v>
      </c>
      <c r="BU106" s="83">
        <f t="shared" si="49"/>
        <v>0</v>
      </c>
      <c r="BV106" s="82">
        <f t="shared" si="50"/>
        <v>2992.4625000000001</v>
      </c>
      <c r="BX106" s="24">
        <f t="shared" si="15"/>
        <v>2046</v>
      </c>
      <c r="BY106" s="24">
        <f t="shared" si="16"/>
        <v>827</v>
      </c>
      <c r="BZ106" s="24">
        <f t="shared" si="17"/>
        <v>0</v>
      </c>
      <c r="CA106" s="24">
        <f t="shared" si="18"/>
        <v>29</v>
      </c>
      <c r="CB106" s="24">
        <f t="shared" si="19"/>
        <v>0</v>
      </c>
      <c r="CC106" s="24">
        <f t="shared" si="20"/>
        <v>0</v>
      </c>
      <c r="CD106" s="24">
        <f t="shared" si="21"/>
        <v>84</v>
      </c>
      <c r="CE106" s="24">
        <f t="shared" si="22"/>
        <v>0</v>
      </c>
      <c r="CF106" s="24">
        <f t="shared" si="23"/>
        <v>6</v>
      </c>
      <c r="CG106" s="24">
        <f t="shared" si="24"/>
        <v>0</v>
      </c>
      <c r="CH106" s="24">
        <f t="shared" si="25"/>
        <v>0</v>
      </c>
      <c r="CI106" s="24">
        <f t="shared" si="26"/>
        <v>0</v>
      </c>
      <c r="CJ106" s="24">
        <f t="shared" si="27"/>
        <v>0</v>
      </c>
      <c r="CK106" s="24">
        <f t="shared" si="28"/>
        <v>0</v>
      </c>
      <c r="CL106" s="24">
        <f t="shared" si="29"/>
        <v>0</v>
      </c>
      <c r="CM106" s="24">
        <f t="shared" si="30"/>
        <v>0</v>
      </c>
      <c r="CN106" s="24">
        <f t="shared" si="31"/>
        <v>0</v>
      </c>
      <c r="CO106" s="24">
        <f t="shared" si="32"/>
        <v>0</v>
      </c>
      <c r="CP106" s="24">
        <f t="shared" si="33"/>
        <v>0</v>
      </c>
      <c r="CQ106" s="24">
        <f t="shared" si="34"/>
        <v>0</v>
      </c>
      <c r="CR106" s="24">
        <f t="shared" si="35"/>
        <v>0</v>
      </c>
      <c r="CS106" s="24">
        <f t="shared" si="36"/>
        <v>2992</v>
      </c>
      <c r="CU106" s="83">
        <f t="shared" si="51"/>
        <v>12402.5</v>
      </c>
      <c r="CV106" s="84">
        <f t="shared" si="52"/>
        <v>2437.5</v>
      </c>
      <c r="CW106" s="84">
        <f t="shared" si="53"/>
        <v>0</v>
      </c>
      <c r="CX106" s="84">
        <f t="shared" si="54"/>
        <v>120</v>
      </c>
      <c r="CY106" s="24">
        <f t="shared" si="55"/>
        <v>0</v>
      </c>
      <c r="CZ106" s="84">
        <f t="shared" si="56"/>
        <v>0</v>
      </c>
      <c r="DA106" s="82">
        <f t="shared" si="3"/>
        <v>14960</v>
      </c>
      <c r="DC106" s="24">
        <f t="shared" si="57"/>
        <v>3720.75</v>
      </c>
      <c r="DD106" s="24">
        <f t="shared" si="58"/>
        <v>731.25</v>
      </c>
      <c r="DE106" s="24">
        <f t="shared" si="59"/>
        <v>0</v>
      </c>
      <c r="DF106" s="24">
        <f t="shared" si="60"/>
        <v>25.2</v>
      </c>
      <c r="DG106" s="24">
        <f t="shared" si="61"/>
        <v>0</v>
      </c>
      <c r="DH106" s="24">
        <f t="shared" si="62"/>
        <v>0</v>
      </c>
      <c r="DI106" s="24">
        <f t="shared" si="10"/>
        <v>4477.2</v>
      </c>
    </row>
    <row r="107" spans="1:113" ht="14">
      <c r="A107" s="1"/>
      <c r="B107" s="2"/>
      <c r="C107" s="2"/>
      <c r="D107" s="2"/>
      <c r="E107" s="2"/>
      <c r="F107" s="195">
        <f t="shared" si="63"/>
        <v>46</v>
      </c>
      <c r="G107" s="112">
        <f t="shared" si="63"/>
        <v>0.91053772603666705</v>
      </c>
      <c r="H107" s="111">
        <f t="shared" si="63"/>
        <v>8.9462273963332867E-2</v>
      </c>
      <c r="I107" s="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  <c r="BL107" s="95"/>
      <c r="BM107" s="95"/>
      <c r="BN107" s="65"/>
      <c r="BO107" s="24">
        <f t="shared" si="43"/>
        <v>47</v>
      </c>
      <c r="BP107" s="83">
        <f t="shared" si="44"/>
        <v>3720.75</v>
      </c>
      <c r="BQ107" s="83">
        <f t="shared" si="45"/>
        <v>731.25</v>
      </c>
      <c r="BR107" s="83">
        <f t="shared" si="46"/>
        <v>0</v>
      </c>
      <c r="BS107" s="83">
        <f t="shared" si="47"/>
        <v>25.2</v>
      </c>
      <c r="BT107" s="83">
        <f t="shared" si="48"/>
        <v>0</v>
      </c>
      <c r="BU107" s="83">
        <f t="shared" si="49"/>
        <v>0</v>
      </c>
      <c r="BV107" s="82">
        <f t="shared" si="50"/>
        <v>4477.2</v>
      </c>
      <c r="BX107" s="24">
        <f t="shared" si="15"/>
        <v>3092</v>
      </c>
      <c r="BY107" s="24">
        <f t="shared" si="16"/>
        <v>1215</v>
      </c>
      <c r="BZ107" s="24">
        <f t="shared" si="17"/>
        <v>0</v>
      </c>
      <c r="CA107" s="24">
        <f t="shared" si="18"/>
        <v>42</v>
      </c>
      <c r="CB107" s="24">
        <f t="shared" si="19"/>
        <v>0</v>
      </c>
      <c r="CC107" s="24">
        <f t="shared" si="20"/>
        <v>0</v>
      </c>
      <c r="CD107" s="24">
        <f t="shared" si="21"/>
        <v>119</v>
      </c>
      <c r="CE107" s="24">
        <f t="shared" si="22"/>
        <v>0</v>
      </c>
      <c r="CF107" s="24">
        <f t="shared" si="23"/>
        <v>8</v>
      </c>
      <c r="CG107" s="24">
        <f t="shared" si="24"/>
        <v>0</v>
      </c>
      <c r="CH107" s="24">
        <f t="shared" si="25"/>
        <v>0</v>
      </c>
      <c r="CI107" s="24">
        <f t="shared" si="26"/>
        <v>0</v>
      </c>
      <c r="CJ107" s="24">
        <f t="shared" si="27"/>
        <v>0</v>
      </c>
      <c r="CK107" s="24">
        <f t="shared" si="28"/>
        <v>0</v>
      </c>
      <c r="CL107" s="24">
        <f t="shared" si="29"/>
        <v>0</v>
      </c>
      <c r="CM107" s="24">
        <f t="shared" si="30"/>
        <v>0</v>
      </c>
      <c r="CN107" s="24">
        <f t="shared" si="31"/>
        <v>0</v>
      </c>
      <c r="CO107" s="24">
        <f t="shared" si="32"/>
        <v>0</v>
      </c>
      <c r="CP107" s="24">
        <f t="shared" si="33"/>
        <v>0</v>
      </c>
      <c r="CQ107" s="24">
        <f t="shared" si="34"/>
        <v>0</v>
      </c>
      <c r="CR107" s="24">
        <f t="shared" si="35"/>
        <v>0</v>
      </c>
      <c r="CS107" s="24">
        <f t="shared" si="36"/>
        <v>4476</v>
      </c>
      <c r="CU107" s="83">
        <f t="shared" si="51"/>
        <v>18646.25</v>
      </c>
      <c r="CV107" s="84">
        <f t="shared" si="52"/>
        <v>3565</v>
      </c>
      <c r="CW107" s="84">
        <f t="shared" si="53"/>
        <v>0</v>
      </c>
      <c r="CX107" s="84">
        <f t="shared" si="54"/>
        <v>168.75</v>
      </c>
      <c r="CY107" s="24">
        <f t="shared" si="55"/>
        <v>0</v>
      </c>
      <c r="CZ107" s="84">
        <f t="shared" si="56"/>
        <v>0</v>
      </c>
      <c r="DA107" s="82">
        <f t="shared" si="3"/>
        <v>22380</v>
      </c>
      <c r="DC107" s="24">
        <f t="shared" si="57"/>
        <v>5593.875</v>
      </c>
      <c r="DD107" s="24">
        <f t="shared" si="58"/>
        <v>1069.5</v>
      </c>
      <c r="DE107" s="24">
        <f t="shared" si="59"/>
        <v>0</v>
      </c>
      <c r="DF107" s="24">
        <f t="shared" si="60"/>
        <v>35.4375</v>
      </c>
      <c r="DG107" s="24">
        <f t="shared" si="61"/>
        <v>0</v>
      </c>
      <c r="DH107" s="24">
        <f t="shared" si="62"/>
        <v>0</v>
      </c>
      <c r="DI107" s="24">
        <f t="shared" si="10"/>
        <v>6698.8125</v>
      </c>
    </row>
    <row r="108" spans="1:113" ht="14">
      <c r="A108" s="1"/>
      <c r="B108" s="2"/>
      <c r="C108" s="2"/>
      <c r="D108" s="2"/>
      <c r="E108" s="2"/>
      <c r="F108" s="195">
        <f t="shared" si="63"/>
        <v>47</v>
      </c>
      <c r="G108" s="112">
        <f t="shared" si="63"/>
        <v>0.91270771911015813</v>
      </c>
      <c r="H108" s="111">
        <f t="shared" si="63"/>
        <v>8.7292280889841867E-2</v>
      </c>
      <c r="I108" s="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  <c r="BH108" s="95"/>
      <c r="BI108" s="95"/>
      <c r="BJ108" s="95"/>
      <c r="BK108" s="95"/>
      <c r="BL108" s="95"/>
      <c r="BM108" s="95"/>
      <c r="BN108" s="65"/>
      <c r="BO108" s="24">
        <f t="shared" si="43"/>
        <v>48</v>
      </c>
      <c r="BP108" s="83">
        <f t="shared" si="44"/>
        <v>5593.875</v>
      </c>
      <c r="BQ108" s="83">
        <f t="shared" si="45"/>
        <v>1069.5</v>
      </c>
      <c r="BR108" s="83">
        <f t="shared" si="46"/>
        <v>0</v>
      </c>
      <c r="BS108" s="83">
        <f t="shared" si="47"/>
        <v>35.4375</v>
      </c>
      <c r="BT108" s="83">
        <f t="shared" si="48"/>
        <v>0</v>
      </c>
      <c r="BU108" s="83">
        <f t="shared" si="49"/>
        <v>0</v>
      </c>
      <c r="BV108" s="82">
        <f t="shared" si="50"/>
        <v>6698.8125</v>
      </c>
      <c r="BX108" s="24">
        <f t="shared" si="15"/>
        <v>4671</v>
      </c>
      <c r="BY108" s="24">
        <f t="shared" si="16"/>
        <v>1786</v>
      </c>
      <c r="BZ108" s="24">
        <f t="shared" si="17"/>
        <v>0</v>
      </c>
      <c r="CA108" s="24">
        <f t="shared" si="18"/>
        <v>59</v>
      </c>
      <c r="CB108" s="24">
        <f t="shared" si="19"/>
        <v>0</v>
      </c>
      <c r="CC108" s="24">
        <f t="shared" si="20"/>
        <v>0</v>
      </c>
      <c r="CD108" s="24">
        <f t="shared" si="21"/>
        <v>171</v>
      </c>
      <c r="CE108" s="24">
        <f t="shared" si="22"/>
        <v>0</v>
      </c>
      <c r="CF108" s="24">
        <f t="shared" si="23"/>
        <v>11</v>
      </c>
      <c r="CG108" s="24">
        <f t="shared" si="24"/>
        <v>0</v>
      </c>
      <c r="CH108" s="24">
        <f t="shared" si="25"/>
        <v>0</v>
      </c>
      <c r="CI108" s="24">
        <f t="shared" si="26"/>
        <v>0</v>
      </c>
      <c r="CJ108" s="24">
        <f t="shared" si="27"/>
        <v>0</v>
      </c>
      <c r="CK108" s="24">
        <f t="shared" si="28"/>
        <v>0</v>
      </c>
      <c r="CL108" s="24">
        <f t="shared" si="29"/>
        <v>0</v>
      </c>
      <c r="CM108" s="24">
        <f t="shared" si="30"/>
        <v>0</v>
      </c>
      <c r="CN108" s="24">
        <f t="shared" si="31"/>
        <v>0</v>
      </c>
      <c r="CO108" s="24">
        <f t="shared" si="32"/>
        <v>0</v>
      </c>
      <c r="CP108" s="24">
        <f t="shared" si="33"/>
        <v>0</v>
      </c>
      <c r="CQ108" s="24">
        <f t="shared" si="34"/>
        <v>0</v>
      </c>
      <c r="CR108" s="24">
        <f t="shared" si="35"/>
        <v>0</v>
      </c>
      <c r="CS108" s="24">
        <f t="shared" si="36"/>
        <v>6698</v>
      </c>
      <c r="CU108" s="83">
        <f t="shared" si="51"/>
        <v>28033.75</v>
      </c>
      <c r="CV108" s="84">
        <f t="shared" si="52"/>
        <v>5215</v>
      </c>
      <c r="CW108" s="84">
        <f t="shared" si="53"/>
        <v>0</v>
      </c>
      <c r="CX108" s="84">
        <f t="shared" si="54"/>
        <v>241.25</v>
      </c>
      <c r="CY108" s="24">
        <f t="shared" si="55"/>
        <v>0</v>
      </c>
      <c r="CZ108" s="84">
        <f t="shared" si="56"/>
        <v>0</v>
      </c>
      <c r="DA108" s="82">
        <f t="shared" si="3"/>
        <v>33490</v>
      </c>
      <c r="DC108" s="24">
        <f t="shared" si="57"/>
        <v>8410.125</v>
      </c>
      <c r="DD108" s="24">
        <f t="shared" si="58"/>
        <v>1564.5</v>
      </c>
      <c r="DE108" s="24">
        <f t="shared" si="59"/>
        <v>0</v>
      </c>
      <c r="DF108" s="24">
        <f t="shared" si="60"/>
        <v>50.662500000000001</v>
      </c>
      <c r="DG108" s="24">
        <f t="shared" si="61"/>
        <v>0</v>
      </c>
      <c r="DH108" s="24">
        <f t="shared" si="62"/>
        <v>0</v>
      </c>
      <c r="DI108" s="24">
        <f t="shared" si="10"/>
        <v>10025.2875</v>
      </c>
    </row>
    <row r="109" spans="1:113" ht="14">
      <c r="A109" s="1"/>
      <c r="B109" s="2"/>
      <c r="C109" s="2"/>
      <c r="D109" s="2"/>
      <c r="E109" s="2"/>
      <c r="F109" s="195">
        <f t="shared" si="63"/>
        <v>48</v>
      </c>
      <c r="G109" s="112">
        <f t="shared" si="63"/>
        <v>0.91488230190052344</v>
      </c>
      <c r="H109" s="111">
        <f t="shared" si="63"/>
        <v>8.5117698099476585E-2</v>
      </c>
      <c r="I109" s="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  <c r="BH109" s="95"/>
      <c r="BI109" s="95"/>
      <c r="BJ109" s="95"/>
      <c r="BK109" s="95"/>
      <c r="BL109" s="95"/>
      <c r="BM109" s="95"/>
      <c r="BN109" s="65"/>
      <c r="BO109" s="24">
        <f t="shared" si="43"/>
        <v>49</v>
      </c>
      <c r="BP109" s="83">
        <f t="shared" si="44"/>
        <v>1677.7823079886737</v>
      </c>
      <c r="BQ109" s="83">
        <f t="shared" si="45"/>
        <v>312.11074994108645</v>
      </c>
      <c r="BR109" s="83">
        <f t="shared" si="46"/>
        <v>0</v>
      </c>
      <c r="BS109" s="83">
        <f t="shared" si="47"/>
        <v>10.106942070239882</v>
      </c>
      <c r="BT109" s="83">
        <f t="shared" si="48"/>
        <v>0</v>
      </c>
      <c r="BU109" s="83">
        <f t="shared" si="49"/>
        <v>0</v>
      </c>
      <c r="BV109" s="82">
        <f t="shared" si="50"/>
        <v>2000</v>
      </c>
      <c r="BX109" s="24">
        <f t="shared" si="15"/>
        <v>1407</v>
      </c>
      <c r="BY109" s="24">
        <f t="shared" si="16"/>
        <v>524</v>
      </c>
      <c r="BZ109" s="24">
        <f t="shared" si="17"/>
        <v>0</v>
      </c>
      <c r="CA109" s="24">
        <f t="shared" si="18"/>
        <v>17</v>
      </c>
      <c r="CB109" s="24">
        <f t="shared" si="19"/>
        <v>0</v>
      </c>
      <c r="CC109" s="24">
        <f t="shared" si="20"/>
        <v>0</v>
      </c>
      <c r="CD109" s="24">
        <f t="shared" si="21"/>
        <v>49</v>
      </c>
      <c r="CE109" s="24">
        <f t="shared" si="22"/>
        <v>0</v>
      </c>
      <c r="CF109" s="24">
        <f t="shared" si="23"/>
        <v>3</v>
      </c>
      <c r="CG109" s="24">
        <f t="shared" si="24"/>
        <v>0</v>
      </c>
      <c r="CH109" s="24">
        <f t="shared" si="25"/>
        <v>0</v>
      </c>
      <c r="CI109" s="24">
        <f t="shared" si="26"/>
        <v>0</v>
      </c>
      <c r="CJ109" s="24">
        <f t="shared" si="27"/>
        <v>0</v>
      </c>
      <c r="CK109" s="24">
        <f t="shared" si="28"/>
        <v>0</v>
      </c>
      <c r="CL109" s="24">
        <f t="shared" si="29"/>
        <v>0</v>
      </c>
      <c r="CM109" s="24">
        <f t="shared" si="30"/>
        <v>0</v>
      </c>
      <c r="CN109" s="24">
        <f t="shared" si="31"/>
        <v>0</v>
      </c>
      <c r="CO109" s="24">
        <f t="shared" si="32"/>
        <v>0</v>
      </c>
      <c r="CP109" s="24">
        <f t="shared" si="33"/>
        <v>0</v>
      </c>
      <c r="CQ109" s="24">
        <f t="shared" si="34"/>
        <v>0</v>
      </c>
      <c r="CR109" s="24">
        <f t="shared" si="35"/>
        <v>0</v>
      </c>
      <c r="CS109" s="24">
        <f t="shared" si="36"/>
        <v>2000</v>
      </c>
      <c r="CU109" s="83">
        <f t="shared" si="51"/>
        <v>8406.25</v>
      </c>
      <c r="CV109" s="84">
        <f t="shared" si="52"/>
        <v>1525</v>
      </c>
      <c r="CW109" s="84">
        <f t="shared" si="53"/>
        <v>0</v>
      </c>
      <c r="CX109" s="84">
        <f t="shared" si="54"/>
        <v>68.75</v>
      </c>
      <c r="CY109" s="24">
        <f t="shared" si="55"/>
        <v>0</v>
      </c>
      <c r="CZ109" s="84">
        <f t="shared" si="56"/>
        <v>0</v>
      </c>
      <c r="DA109" s="82">
        <f t="shared" si="3"/>
        <v>10000</v>
      </c>
      <c r="DC109" s="24">
        <f t="shared" si="57"/>
        <v>2521.875</v>
      </c>
      <c r="DD109" s="24">
        <f t="shared" si="58"/>
        <v>457.5</v>
      </c>
      <c r="DE109" s="24">
        <f t="shared" si="59"/>
        <v>0</v>
      </c>
      <c r="DF109" s="24">
        <f t="shared" si="60"/>
        <v>14.4375</v>
      </c>
      <c r="DG109" s="24">
        <f t="shared" si="61"/>
        <v>0</v>
      </c>
      <c r="DH109" s="24">
        <f t="shared" si="62"/>
        <v>0</v>
      </c>
      <c r="DI109" s="24">
        <f t="shared" si="10"/>
        <v>2993.8125</v>
      </c>
    </row>
    <row r="110" spans="1:113" ht="14">
      <c r="A110" s="1"/>
      <c r="B110" s="2"/>
      <c r="C110" s="2"/>
      <c r="D110" s="2"/>
      <c r="E110" s="2"/>
      <c r="F110" s="195">
        <f t="shared" si="63"/>
        <v>49</v>
      </c>
      <c r="G110" s="112">
        <f t="shared" si="63"/>
        <v>0.91691884147960845</v>
      </c>
      <c r="H110" s="111">
        <f t="shared" si="63"/>
        <v>8.3081158520391551E-2</v>
      </c>
      <c r="I110" s="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5"/>
      <c r="BL110" s="95"/>
      <c r="BM110" s="95"/>
      <c r="BN110" s="65"/>
      <c r="BO110" s="24">
        <f t="shared" si="43"/>
        <v>50</v>
      </c>
      <c r="BP110" s="83">
        <f t="shared" ref="BP110:BP161" si="64">IF($DI109 &gt; max_Pop, (DC109 * (post_Pop/$DI109)), DC109)</f>
        <v>2521.875</v>
      </c>
      <c r="BQ110" s="83">
        <f t="shared" ref="BQ110:BQ161" si="65">IF($DI109 &gt; max_Pop, (DD109 * (post_Pop/$DI109)), DD109)</f>
        <v>457.5</v>
      </c>
      <c r="BR110" s="83">
        <f t="shared" ref="BR110:BR161" si="66">IF($DI109 &gt; max_Pop, (DE109 * (post_Pop/$DI109)), DE109)</f>
        <v>0</v>
      </c>
      <c r="BS110" s="83">
        <f t="shared" ref="BS110:BS161" si="67">IF($DI109 &gt; max_Pop, (DF109 * (post_Pop/$DI109)), DF109)</f>
        <v>14.4375</v>
      </c>
      <c r="BT110" s="83">
        <f t="shared" ref="BT110:BT161" si="68">IF($DI109 &gt; max_Pop, (DG109 * (post_Pop/$DI109)), DG109)</f>
        <v>0</v>
      </c>
      <c r="BU110" s="83">
        <f t="shared" ref="BU110:BU161" si="69">IF($DI109 &gt; max_Pop, (DH109 * (post_Pop/$DI109)), DH109)</f>
        <v>0</v>
      </c>
      <c r="BV110" s="82">
        <f t="shared" si="50"/>
        <v>2993.8125</v>
      </c>
      <c r="BX110" s="24">
        <f t="shared" si="15"/>
        <v>2124</v>
      </c>
      <c r="BY110" s="24">
        <f t="shared" si="16"/>
        <v>771</v>
      </c>
      <c r="BZ110" s="24">
        <f t="shared" si="17"/>
        <v>0</v>
      </c>
      <c r="CA110" s="24">
        <f t="shared" si="18"/>
        <v>24</v>
      </c>
      <c r="CB110" s="24">
        <f t="shared" si="19"/>
        <v>0</v>
      </c>
      <c r="CC110" s="24">
        <f t="shared" ref="CC110:CC161" si="70">ROUND(2 * (BP110/BV110 * BU110/BV110) * in.Pop, 0)</f>
        <v>0</v>
      </c>
      <c r="CD110" s="24">
        <f t="shared" si="21"/>
        <v>70</v>
      </c>
      <c r="CE110" s="24">
        <f t="shared" si="22"/>
        <v>0</v>
      </c>
      <c r="CF110" s="24">
        <f t="shared" si="23"/>
        <v>4</v>
      </c>
      <c r="CG110" s="24">
        <f t="shared" si="24"/>
        <v>0</v>
      </c>
      <c r="CH110" s="24">
        <f t="shared" si="25"/>
        <v>0</v>
      </c>
      <c r="CI110" s="24">
        <f t="shared" si="26"/>
        <v>0</v>
      </c>
      <c r="CJ110" s="24">
        <f t="shared" si="27"/>
        <v>0</v>
      </c>
      <c r="CK110" s="24">
        <f t="shared" si="28"/>
        <v>0</v>
      </c>
      <c r="CL110" s="24">
        <f t="shared" si="29"/>
        <v>0</v>
      </c>
      <c r="CM110" s="24">
        <f t="shared" si="30"/>
        <v>0</v>
      </c>
      <c r="CN110" s="24">
        <f t="shared" si="31"/>
        <v>0</v>
      </c>
      <c r="CO110" s="24">
        <f t="shared" si="32"/>
        <v>0</v>
      </c>
      <c r="CP110" s="24">
        <f t="shared" si="33"/>
        <v>0</v>
      </c>
      <c r="CQ110" s="24">
        <f t="shared" si="34"/>
        <v>0</v>
      </c>
      <c r="CR110" s="24">
        <f t="shared" si="35"/>
        <v>0</v>
      </c>
      <c r="CS110" s="24">
        <f t="shared" si="36"/>
        <v>2993</v>
      </c>
      <c r="CU110" s="83">
        <f t="shared" si="51"/>
        <v>12635</v>
      </c>
      <c r="CV110" s="84">
        <f t="shared" si="52"/>
        <v>2232.5</v>
      </c>
      <c r="CW110" s="84">
        <f t="shared" si="53"/>
        <v>0</v>
      </c>
      <c r="CX110" s="84">
        <f t="shared" si="54"/>
        <v>97.5</v>
      </c>
      <c r="CY110" s="24">
        <f t="shared" si="55"/>
        <v>0</v>
      </c>
      <c r="CZ110" s="84">
        <f t="shared" si="56"/>
        <v>0</v>
      </c>
      <c r="DA110" s="82">
        <f t="shared" ref="DA110:DA161" si="71">SUM(CU110:CZ110)</f>
        <v>14965</v>
      </c>
      <c r="DC110" s="24">
        <f t="shared" ref="DC110:DC161" si="72">sur.AA * CU110</f>
        <v>3790.5</v>
      </c>
      <c r="DD110" s="24">
        <f t="shared" ref="DD110:DD161" si="73">sur.AB * CV110</f>
        <v>669.75</v>
      </c>
      <c r="DE110" s="24">
        <f t="shared" ref="DE110:DE161" si="74">sur.AC * CW110</f>
        <v>0</v>
      </c>
      <c r="DF110" s="24">
        <f t="shared" ref="DF110:DF161" si="75">sur.BB * CX110</f>
        <v>20.474999999999998</v>
      </c>
      <c r="DG110" s="24">
        <f t="shared" ref="DG110:DG161" si="76">sur.BC * CY110</f>
        <v>0</v>
      </c>
      <c r="DH110" s="24">
        <f t="shared" ref="DH110:DH161" si="77">sur.CC * CZ110</f>
        <v>0</v>
      </c>
      <c r="DI110" s="24">
        <f t="shared" si="10"/>
        <v>4480.7250000000004</v>
      </c>
    </row>
    <row r="111" spans="1:113" ht="14">
      <c r="A111" s="1"/>
      <c r="B111" s="2"/>
      <c r="C111" s="2"/>
      <c r="D111" s="2"/>
      <c r="E111" s="2"/>
      <c r="F111" s="195">
        <f t="shared" si="63"/>
        <v>50</v>
      </c>
      <c r="G111" s="112">
        <f t="shared" si="63"/>
        <v>0.91876996304878811</v>
      </c>
      <c r="H111" s="111">
        <f t="shared" si="63"/>
        <v>8.1230036951211879E-2</v>
      </c>
      <c r="I111" s="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65"/>
      <c r="BO111" s="24">
        <f t="shared" si="43"/>
        <v>51</v>
      </c>
      <c r="BP111" s="83">
        <f t="shared" si="64"/>
        <v>3790.5</v>
      </c>
      <c r="BQ111" s="83">
        <f t="shared" si="65"/>
        <v>669.75</v>
      </c>
      <c r="BR111" s="83">
        <f t="shared" si="66"/>
        <v>0</v>
      </c>
      <c r="BS111" s="83">
        <f t="shared" si="67"/>
        <v>20.474999999999998</v>
      </c>
      <c r="BT111" s="83">
        <f t="shared" si="68"/>
        <v>0</v>
      </c>
      <c r="BU111" s="83">
        <f t="shared" si="69"/>
        <v>0</v>
      </c>
      <c r="BV111" s="82">
        <f t="shared" si="50"/>
        <v>4480.7250000000004</v>
      </c>
      <c r="BX111" s="24">
        <f t="shared" si="15"/>
        <v>3207</v>
      </c>
      <c r="BY111" s="24">
        <f t="shared" si="16"/>
        <v>1133</v>
      </c>
      <c r="BZ111" s="24">
        <f t="shared" si="17"/>
        <v>0</v>
      </c>
      <c r="CA111" s="24">
        <f t="shared" si="18"/>
        <v>35</v>
      </c>
      <c r="CB111" s="24">
        <f t="shared" si="19"/>
        <v>0</v>
      </c>
      <c r="CC111" s="24">
        <f t="shared" si="70"/>
        <v>0</v>
      </c>
      <c r="CD111" s="24">
        <f t="shared" si="21"/>
        <v>100</v>
      </c>
      <c r="CE111" s="24">
        <f t="shared" si="22"/>
        <v>0</v>
      </c>
      <c r="CF111" s="24">
        <f t="shared" si="23"/>
        <v>6</v>
      </c>
      <c r="CG111" s="24">
        <f t="shared" si="24"/>
        <v>0</v>
      </c>
      <c r="CH111" s="24">
        <f t="shared" si="25"/>
        <v>0</v>
      </c>
      <c r="CI111" s="24">
        <f t="shared" si="26"/>
        <v>0</v>
      </c>
      <c r="CJ111" s="24">
        <f t="shared" si="27"/>
        <v>0</v>
      </c>
      <c r="CK111" s="24">
        <f t="shared" si="28"/>
        <v>0</v>
      </c>
      <c r="CL111" s="24">
        <f t="shared" si="29"/>
        <v>0</v>
      </c>
      <c r="CM111" s="24">
        <f t="shared" si="30"/>
        <v>0</v>
      </c>
      <c r="CN111" s="24">
        <f t="shared" si="31"/>
        <v>0</v>
      </c>
      <c r="CO111" s="24">
        <f t="shared" si="32"/>
        <v>0</v>
      </c>
      <c r="CP111" s="24">
        <f t="shared" si="33"/>
        <v>0</v>
      </c>
      <c r="CQ111" s="24">
        <f t="shared" si="34"/>
        <v>0</v>
      </c>
      <c r="CR111" s="24">
        <f t="shared" si="35"/>
        <v>0</v>
      </c>
      <c r="CS111" s="24">
        <f t="shared" si="36"/>
        <v>4481</v>
      </c>
      <c r="CU111" s="83">
        <f t="shared" si="51"/>
        <v>18992.5</v>
      </c>
      <c r="CV111" s="84">
        <f t="shared" si="52"/>
        <v>3272.5</v>
      </c>
      <c r="CW111" s="84">
        <f t="shared" si="53"/>
        <v>0</v>
      </c>
      <c r="CX111" s="84">
        <f t="shared" si="54"/>
        <v>140</v>
      </c>
      <c r="CY111" s="24">
        <f t="shared" si="55"/>
        <v>0</v>
      </c>
      <c r="CZ111" s="84">
        <f t="shared" si="56"/>
        <v>0</v>
      </c>
      <c r="DA111" s="82">
        <f t="shared" si="71"/>
        <v>22405</v>
      </c>
      <c r="DC111" s="24">
        <f t="shared" si="72"/>
        <v>5697.75</v>
      </c>
      <c r="DD111" s="24">
        <f t="shared" si="73"/>
        <v>981.75</v>
      </c>
      <c r="DE111" s="24">
        <f t="shared" si="74"/>
        <v>0</v>
      </c>
      <c r="DF111" s="24">
        <f t="shared" si="75"/>
        <v>29.4</v>
      </c>
      <c r="DG111" s="24">
        <f t="shared" si="76"/>
        <v>0</v>
      </c>
      <c r="DH111" s="24">
        <f t="shared" si="77"/>
        <v>0</v>
      </c>
      <c r="DI111" s="24">
        <f t="shared" si="10"/>
        <v>6708.9</v>
      </c>
    </row>
    <row r="112" spans="1:113" ht="14">
      <c r="A112" s="1"/>
      <c r="B112" s="2"/>
      <c r="C112" s="2"/>
      <c r="D112" s="2"/>
      <c r="E112" s="2"/>
      <c r="F112" s="195">
        <f t="shared" si="63"/>
        <v>51</v>
      </c>
      <c r="G112" s="112">
        <f t="shared" si="63"/>
        <v>0.92069363774835533</v>
      </c>
      <c r="H112" s="111">
        <f t="shared" si="63"/>
        <v>7.9306362251644544E-2</v>
      </c>
      <c r="I112" s="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  <c r="BL112" s="95"/>
      <c r="BM112" s="95"/>
      <c r="BN112" s="65"/>
      <c r="BO112" s="24">
        <f t="shared" si="43"/>
        <v>52</v>
      </c>
      <c r="BP112" s="83">
        <f t="shared" si="64"/>
        <v>5697.75</v>
      </c>
      <c r="BQ112" s="83">
        <f t="shared" si="65"/>
        <v>981.75</v>
      </c>
      <c r="BR112" s="83">
        <f t="shared" si="66"/>
        <v>0</v>
      </c>
      <c r="BS112" s="83">
        <f t="shared" si="67"/>
        <v>29.4</v>
      </c>
      <c r="BT112" s="83">
        <f t="shared" si="68"/>
        <v>0</v>
      </c>
      <c r="BU112" s="83">
        <f t="shared" si="69"/>
        <v>0</v>
      </c>
      <c r="BV112" s="82">
        <f t="shared" si="50"/>
        <v>6708.9</v>
      </c>
      <c r="BX112" s="24">
        <f t="shared" si="15"/>
        <v>4839</v>
      </c>
      <c r="BY112" s="24">
        <f t="shared" si="16"/>
        <v>1668</v>
      </c>
      <c r="BZ112" s="24">
        <f t="shared" si="17"/>
        <v>0</v>
      </c>
      <c r="CA112" s="24">
        <f t="shared" si="18"/>
        <v>50</v>
      </c>
      <c r="CB112" s="24">
        <f t="shared" si="19"/>
        <v>0</v>
      </c>
      <c r="CC112" s="24">
        <f t="shared" si="70"/>
        <v>0</v>
      </c>
      <c r="CD112" s="24">
        <f t="shared" si="21"/>
        <v>144</v>
      </c>
      <c r="CE112" s="24">
        <f t="shared" si="22"/>
        <v>0</v>
      </c>
      <c r="CF112" s="24">
        <f t="shared" si="23"/>
        <v>9</v>
      </c>
      <c r="CG112" s="24">
        <f t="shared" si="24"/>
        <v>0</v>
      </c>
      <c r="CH112" s="24">
        <f t="shared" si="25"/>
        <v>0</v>
      </c>
      <c r="CI112" s="24">
        <f t="shared" si="26"/>
        <v>0</v>
      </c>
      <c r="CJ112" s="24">
        <f t="shared" si="27"/>
        <v>0</v>
      </c>
      <c r="CK112" s="24">
        <f t="shared" si="28"/>
        <v>0</v>
      </c>
      <c r="CL112" s="24">
        <f t="shared" si="29"/>
        <v>0</v>
      </c>
      <c r="CM112" s="24">
        <f t="shared" si="30"/>
        <v>0</v>
      </c>
      <c r="CN112" s="24">
        <f t="shared" si="31"/>
        <v>0</v>
      </c>
      <c r="CO112" s="24">
        <f t="shared" si="32"/>
        <v>0</v>
      </c>
      <c r="CP112" s="24">
        <f t="shared" si="33"/>
        <v>0</v>
      </c>
      <c r="CQ112" s="24">
        <f t="shared" si="34"/>
        <v>0</v>
      </c>
      <c r="CR112" s="24">
        <f t="shared" si="35"/>
        <v>0</v>
      </c>
      <c r="CS112" s="24">
        <f t="shared" si="36"/>
        <v>6710</v>
      </c>
      <c r="CU112" s="83">
        <f t="shared" si="51"/>
        <v>28545</v>
      </c>
      <c r="CV112" s="84">
        <f t="shared" si="52"/>
        <v>4802.5</v>
      </c>
      <c r="CW112" s="84">
        <f t="shared" si="53"/>
        <v>0</v>
      </c>
      <c r="CX112" s="84">
        <f t="shared" si="54"/>
        <v>202.5</v>
      </c>
      <c r="CY112" s="24">
        <f t="shared" si="55"/>
        <v>0</v>
      </c>
      <c r="CZ112" s="84">
        <f t="shared" si="56"/>
        <v>0</v>
      </c>
      <c r="DA112" s="82">
        <f t="shared" si="71"/>
        <v>33550</v>
      </c>
      <c r="DC112" s="24">
        <f t="shared" si="72"/>
        <v>8563.5</v>
      </c>
      <c r="DD112" s="24">
        <f t="shared" si="73"/>
        <v>1440.75</v>
      </c>
      <c r="DE112" s="24">
        <f t="shared" si="74"/>
        <v>0</v>
      </c>
      <c r="DF112" s="24">
        <f t="shared" si="75"/>
        <v>42.524999999999999</v>
      </c>
      <c r="DG112" s="24">
        <f t="shared" si="76"/>
        <v>0</v>
      </c>
      <c r="DH112" s="24">
        <f t="shared" si="77"/>
        <v>0</v>
      </c>
      <c r="DI112" s="24">
        <f t="shared" si="10"/>
        <v>10046.775</v>
      </c>
    </row>
    <row r="113" spans="1:113" ht="14">
      <c r="A113" s="1"/>
      <c r="B113" s="2"/>
      <c r="C113" s="2"/>
      <c r="D113" s="2"/>
      <c r="E113" s="2"/>
      <c r="F113" s="195">
        <f t="shared" si="63"/>
        <v>52</v>
      </c>
      <c r="G113" s="112">
        <f t="shared" si="63"/>
        <v>0.92245002906586782</v>
      </c>
      <c r="H113" s="111">
        <f t="shared" si="63"/>
        <v>7.7549970934132267E-2</v>
      </c>
      <c r="I113" s="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5"/>
      <c r="BL113" s="95"/>
      <c r="BM113" s="95"/>
      <c r="BN113" s="65"/>
      <c r="BO113" s="24">
        <f t="shared" si="43"/>
        <v>53</v>
      </c>
      <c r="BP113" s="83">
        <f t="shared" si="64"/>
        <v>1704.7261434639474</v>
      </c>
      <c r="BQ113" s="83">
        <f t="shared" si="65"/>
        <v>286.80845345894579</v>
      </c>
      <c r="BR113" s="83">
        <f t="shared" si="66"/>
        <v>0</v>
      </c>
      <c r="BS113" s="83">
        <f t="shared" si="67"/>
        <v>8.4654030771068332</v>
      </c>
      <c r="BT113" s="83">
        <f t="shared" si="68"/>
        <v>0</v>
      </c>
      <c r="BU113" s="83">
        <f t="shared" si="69"/>
        <v>0</v>
      </c>
      <c r="BV113" s="82">
        <f t="shared" si="50"/>
        <v>2000.0000000000002</v>
      </c>
      <c r="BX113" s="24">
        <f t="shared" si="15"/>
        <v>1453</v>
      </c>
      <c r="BY113" s="24">
        <f t="shared" si="16"/>
        <v>489</v>
      </c>
      <c r="BZ113" s="24">
        <f t="shared" si="17"/>
        <v>0</v>
      </c>
      <c r="CA113" s="24">
        <f t="shared" si="18"/>
        <v>14</v>
      </c>
      <c r="CB113" s="24">
        <f t="shared" si="19"/>
        <v>0</v>
      </c>
      <c r="CC113" s="24">
        <f t="shared" si="70"/>
        <v>0</v>
      </c>
      <c r="CD113" s="24">
        <f t="shared" si="21"/>
        <v>41</v>
      </c>
      <c r="CE113" s="24">
        <f t="shared" si="22"/>
        <v>0</v>
      </c>
      <c r="CF113" s="24">
        <f t="shared" si="23"/>
        <v>2</v>
      </c>
      <c r="CG113" s="24">
        <f t="shared" si="24"/>
        <v>0</v>
      </c>
      <c r="CH113" s="24">
        <f t="shared" si="25"/>
        <v>0</v>
      </c>
      <c r="CI113" s="24">
        <f t="shared" si="26"/>
        <v>0</v>
      </c>
      <c r="CJ113" s="24">
        <f t="shared" si="27"/>
        <v>0</v>
      </c>
      <c r="CK113" s="24">
        <f t="shared" si="28"/>
        <v>0</v>
      </c>
      <c r="CL113" s="24">
        <f t="shared" si="29"/>
        <v>0</v>
      </c>
      <c r="CM113" s="24">
        <f t="shared" si="30"/>
        <v>0</v>
      </c>
      <c r="CN113" s="24">
        <f t="shared" si="31"/>
        <v>0</v>
      </c>
      <c r="CO113" s="24">
        <f t="shared" si="32"/>
        <v>0</v>
      </c>
      <c r="CP113" s="24">
        <f t="shared" si="33"/>
        <v>0</v>
      </c>
      <c r="CQ113" s="24">
        <f t="shared" si="34"/>
        <v>0</v>
      </c>
      <c r="CR113" s="24">
        <f t="shared" si="35"/>
        <v>0</v>
      </c>
      <c r="CS113" s="24">
        <f t="shared" si="36"/>
        <v>1999</v>
      </c>
      <c r="CU113" s="83">
        <f t="shared" si="51"/>
        <v>8538.75</v>
      </c>
      <c r="CV113" s="84">
        <f t="shared" si="52"/>
        <v>1400</v>
      </c>
      <c r="CW113" s="84">
        <f t="shared" si="53"/>
        <v>0</v>
      </c>
      <c r="CX113" s="84">
        <f t="shared" si="54"/>
        <v>56.25</v>
      </c>
      <c r="CY113" s="24">
        <f t="shared" si="55"/>
        <v>0</v>
      </c>
      <c r="CZ113" s="84">
        <f t="shared" si="56"/>
        <v>0</v>
      </c>
      <c r="DA113" s="82">
        <f t="shared" si="71"/>
        <v>9995</v>
      </c>
      <c r="DC113" s="24">
        <f t="shared" si="72"/>
        <v>2561.625</v>
      </c>
      <c r="DD113" s="24">
        <f t="shared" si="73"/>
        <v>420</v>
      </c>
      <c r="DE113" s="24">
        <f t="shared" si="74"/>
        <v>0</v>
      </c>
      <c r="DF113" s="24">
        <f t="shared" si="75"/>
        <v>11.8125</v>
      </c>
      <c r="DG113" s="24">
        <f t="shared" si="76"/>
        <v>0</v>
      </c>
      <c r="DH113" s="24">
        <f t="shared" si="77"/>
        <v>0</v>
      </c>
      <c r="DI113" s="24">
        <f t="shared" si="10"/>
        <v>2993.4375</v>
      </c>
    </row>
    <row r="114" spans="1:113" ht="14">
      <c r="A114" s="1"/>
      <c r="B114" s="2"/>
      <c r="C114" s="2"/>
      <c r="D114" s="2"/>
      <c r="E114" s="2"/>
      <c r="F114" s="195">
        <f t="shared" si="63"/>
        <v>53</v>
      </c>
      <c r="G114" s="112">
        <f t="shared" si="63"/>
        <v>0.92406518509670998</v>
      </c>
      <c r="H114" s="111">
        <f t="shared" si="63"/>
        <v>7.5934814903289849E-2</v>
      </c>
      <c r="I114" s="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  <c r="BL114" s="95"/>
      <c r="BM114" s="95"/>
      <c r="BN114" s="65"/>
      <c r="BO114" s="24">
        <f t="shared" si="43"/>
        <v>54</v>
      </c>
      <c r="BP114" s="83">
        <f t="shared" si="64"/>
        <v>2561.625</v>
      </c>
      <c r="BQ114" s="83">
        <f t="shared" si="65"/>
        <v>420</v>
      </c>
      <c r="BR114" s="83">
        <f t="shared" si="66"/>
        <v>0</v>
      </c>
      <c r="BS114" s="83">
        <f t="shared" si="67"/>
        <v>11.8125</v>
      </c>
      <c r="BT114" s="83">
        <f t="shared" si="68"/>
        <v>0</v>
      </c>
      <c r="BU114" s="83">
        <f t="shared" si="69"/>
        <v>0</v>
      </c>
      <c r="BV114" s="82">
        <f t="shared" si="50"/>
        <v>2993.4375</v>
      </c>
      <c r="BX114" s="24">
        <f t="shared" si="15"/>
        <v>2192</v>
      </c>
      <c r="BY114" s="24">
        <f t="shared" si="16"/>
        <v>719</v>
      </c>
      <c r="BZ114" s="24">
        <f t="shared" si="17"/>
        <v>0</v>
      </c>
      <c r="CA114" s="24">
        <f t="shared" si="18"/>
        <v>20</v>
      </c>
      <c r="CB114" s="24">
        <f t="shared" si="19"/>
        <v>0</v>
      </c>
      <c r="CC114" s="24">
        <f t="shared" si="70"/>
        <v>0</v>
      </c>
      <c r="CD114" s="24">
        <f t="shared" si="21"/>
        <v>59</v>
      </c>
      <c r="CE114" s="24">
        <f t="shared" si="22"/>
        <v>0</v>
      </c>
      <c r="CF114" s="24">
        <f t="shared" si="23"/>
        <v>3</v>
      </c>
      <c r="CG114" s="24">
        <f t="shared" si="24"/>
        <v>0</v>
      </c>
      <c r="CH114" s="24">
        <f t="shared" si="25"/>
        <v>0</v>
      </c>
      <c r="CI114" s="24">
        <f t="shared" si="26"/>
        <v>0</v>
      </c>
      <c r="CJ114" s="24">
        <f t="shared" si="27"/>
        <v>0</v>
      </c>
      <c r="CK114" s="24">
        <f t="shared" si="28"/>
        <v>0</v>
      </c>
      <c r="CL114" s="24">
        <f t="shared" si="29"/>
        <v>0</v>
      </c>
      <c r="CM114" s="24">
        <f t="shared" si="30"/>
        <v>0</v>
      </c>
      <c r="CN114" s="24">
        <f t="shared" si="31"/>
        <v>0</v>
      </c>
      <c r="CO114" s="24">
        <f t="shared" si="32"/>
        <v>0</v>
      </c>
      <c r="CP114" s="24">
        <f t="shared" si="33"/>
        <v>0</v>
      </c>
      <c r="CQ114" s="24">
        <f t="shared" si="34"/>
        <v>0</v>
      </c>
      <c r="CR114" s="24">
        <f t="shared" si="35"/>
        <v>0</v>
      </c>
      <c r="CS114" s="24">
        <f t="shared" si="36"/>
        <v>2993</v>
      </c>
      <c r="CU114" s="83">
        <f t="shared" si="51"/>
        <v>12831.25</v>
      </c>
      <c r="CV114" s="84">
        <f t="shared" si="52"/>
        <v>2052.5</v>
      </c>
      <c r="CW114" s="84">
        <f t="shared" si="53"/>
        <v>0</v>
      </c>
      <c r="CX114" s="84">
        <f t="shared" si="54"/>
        <v>81.25</v>
      </c>
      <c r="CY114" s="24">
        <f t="shared" si="55"/>
        <v>0</v>
      </c>
      <c r="CZ114" s="84">
        <f t="shared" si="56"/>
        <v>0</v>
      </c>
      <c r="DA114" s="82">
        <f t="shared" si="71"/>
        <v>14965</v>
      </c>
      <c r="DC114" s="24">
        <f t="shared" si="72"/>
        <v>3849.375</v>
      </c>
      <c r="DD114" s="24">
        <f t="shared" si="73"/>
        <v>615.75</v>
      </c>
      <c r="DE114" s="24">
        <f t="shared" si="74"/>
        <v>0</v>
      </c>
      <c r="DF114" s="24">
        <f t="shared" si="75"/>
        <v>17.0625</v>
      </c>
      <c r="DG114" s="24">
        <f t="shared" si="76"/>
        <v>0</v>
      </c>
      <c r="DH114" s="24">
        <f t="shared" si="77"/>
        <v>0</v>
      </c>
      <c r="DI114" s="24">
        <f t="shared" si="10"/>
        <v>4482.1875</v>
      </c>
    </row>
    <row r="115" spans="1:113" ht="14">
      <c r="A115" s="1"/>
      <c r="B115" s="2"/>
      <c r="C115" s="2"/>
      <c r="D115" s="2"/>
      <c r="E115" s="2"/>
      <c r="F115" s="195">
        <f t="shared" si="63"/>
        <v>54</v>
      </c>
      <c r="G115" s="112">
        <f t="shared" si="63"/>
        <v>0.92590040714062005</v>
      </c>
      <c r="H115" s="111">
        <f t="shared" si="63"/>
        <v>7.4099592859379892E-2</v>
      </c>
      <c r="I115" s="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  <c r="BL115" s="95"/>
      <c r="BM115" s="95"/>
      <c r="BN115" s="65"/>
      <c r="BO115" s="24">
        <f t="shared" si="43"/>
        <v>55</v>
      </c>
      <c r="BP115" s="83">
        <f t="shared" si="64"/>
        <v>3849.375</v>
      </c>
      <c r="BQ115" s="83">
        <f t="shared" si="65"/>
        <v>615.75</v>
      </c>
      <c r="BR115" s="83">
        <f t="shared" si="66"/>
        <v>0</v>
      </c>
      <c r="BS115" s="83">
        <f t="shared" si="67"/>
        <v>17.0625</v>
      </c>
      <c r="BT115" s="83">
        <f t="shared" si="68"/>
        <v>0</v>
      </c>
      <c r="BU115" s="83">
        <f t="shared" si="69"/>
        <v>0</v>
      </c>
      <c r="BV115" s="82">
        <f t="shared" si="50"/>
        <v>4482.1875</v>
      </c>
      <c r="BX115" s="24">
        <f t="shared" si="15"/>
        <v>3306</v>
      </c>
      <c r="BY115" s="24">
        <f t="shared" si="16"/>
        <v>1058</v>
      </c>
      <c r="BZ115" s="24">
        <f t="shared" si="17"/>
        <v>0</v>
      </c>
      <c r="CA115" s="24">
        <f t="shared" si="18"/>
        <v>29</v>
      </c>
      <c r="CB115" s="24">
        <f t="shared" si="19"/>
        <v>0</v>
      </c>
      <c r="CC115" s="24">
        <f t="shared" si="70"/>
        <v>0</v>
      </c>
      <c r="CD115" s="24">
        <f t="shared" si="21"/>
        <v>85</v>
      </c>
      <c r="CE115" s="24">
        <f t="shared" si="22"/>
        <v>0</v>
      </c>
      <c r="CF115" s="24">
        <f t="shared" si="23"/>
        <v>5</v>
      </c>
      <c r="CG115" s="24">
        <f t="shared" si="24"/>
        <v>0</v>
      </c>
      <c r="CH115" s="24">
        <f t="shared" si="25"/>
        <v>0</v>
      </c>
      <c r="CI115" s="24">
        <f t="shared" si="26"/>
        <v>0</v>
      </c>
      <c r="CJ115" s="24">
        <f t="shared" si="27"/>
        <v>0</v>
      </c>
      <c r="CK115" s="24">
        <f t="shared" si="28"/>
        <v>0</v>
      </c>
      <c r="CL115" s="24">
        <f t="shared" si="29"/>
        <v>0</v>
      </c>
      <c r="CM115" s="24">
        <f t="shared" si="30"/>
        <v>0</v>
      </c>
      <c r="CN115" s="24">
        <f t="shared" si="31"/>
        <v>0</v>
      </c>
      <c r="CO115" s="24">
        <f t="shared" si="32"/>
        <v>0</v>
      </c>
      <c r="CP115" s="24">
        <f t="shared" si="33"/>
        <v>0</v>
      </c>
      <c r="CQ115" s="24">
        <f t="shared" si="34"/>
        <v>0</v>
      </c>
      <c r="CR115" s="24">
        <f t="shared" si="35"/>
        <v>0</v>
      </c>
      <c r="CS115" s="24">
        <f t="shared" si="36"/>
        <v>4483</v>
      </c>
      <c r="CU115" s="83">
        <f t="shared" si="51"/>
        <v>19281.25</v>
      </c>
      <c r="CV115" s="84">
        <f t="shared" si="52"/>
        <v>3015</v>
      </c>
      <c r="CW115" s="84">
        <f t="shared" si="53"/>
        <v>0</v>
      </c>
      <c r="CX115" s="84">
        <f t="shared" si="54"/>
        <v>118.75</v>
      </c>
      <c r="CY115" s="24">
        <f t="shared" si="55"/>
        <v>0</v>
      </c>
      <c r="CZ115" s="84">
        <f t="shared" si="56"/>
        <v>0</v>
      </c>
      <c r="DA115" s="82">
        <f t="shared" si="71"/>
        <v>22415</v>
      </c>
      <c r="DC115" s="24">
        <f t="shared" si="72"/>
        <v>5784.375</v>
      </c>
      <c r="DD115" s="24">
        <f t="shared" si="73"/>
        <v>904.5</v>
      </c>
      <c r="DE115" s="24">
        <f t="shared" si="74"/>
        <v>0</v>
      </c>
      <c r="DF115" s="24">
        <f t="shared" si="75"/>
        <v>24.9375</v>
      </c>
      <c r="DG115" s="24">
        <f t="shared" si="76"/>
        <v>0</v>
      </c>
      <c r="DH115" s="24">
        <f t="shared" si="77"/>
        <v>0</v>
      </c>
      <c r="DI115" s="24">
        <f t="shared" si="10"/>
        <v>6713.8125</v>
      </c>
    </row>
    <row r="116" spans="1:113" ht="14">
      <c r="A116" s="1"/>
      <c r="B116" s="2"/>
      <c r="C116" s="2"/>
      <c r="D116" s="2"/>
      <c r="E116" s="2"/>
      <c r="F116" s="195">
        <f t="shared" si="63"/>
        <v>55</v>
      </c>
      <c r="G116" s="112">
        <f t="shared" si="63"/>
        <v>0.92750470612842506</v>
      </c>
      <c r="H116" s="111">
        <f t="shared" si="63"/>
        <v>7.2495293871574981E-2</v>
      </c>
      <c r="I116" s="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  <c r="BL116" s="95"/>
      <c r="BM116" s="95"/>
      <c r="BN116" s="65"/>
      <c r="BO116" s="24">
        <f t="shared" si="43"/>
        <v>56</v>
      </c>
      <c r="BP116" s="83">
        <f t="shared" si="64"/>
        <v>5784.375</v>
      </c>
      <c r="BQ116" s="83">
        <f t="shared" si="65"/>
        <v>904.5</v>
      </c>
      <c r="BR116" s="83">
        <f t="shared" si="66"/>
        <v>0</v>
      </c>
      <c r="BS116" s="83">
        <f t="shared" si="67"/>
        <v>24.9375</v>
      </c>
      <c r="BT116" s="83">
        <f t="shared" si="68"/>
        <v>0</v>
      </c>
      <c r="BU116" s="83">
        <f t="shared" si="69"/>
        <v>0</v>
      </c>
      <c r="BV116" s="82">
        <f t="shared" si="50"/>
        <v>6713.8125</v>
      </c>
      <c r="BX116" s="24">
        <f t="shared" si="15"/>
        <v>4984</v>
      </c>
      <c r="BY116" s="24">
        <f t="shared" si="16"/>
        <v>1559</v>
      </c>
      <c r="BZ116" s="24">
        <f t="shared" si="17"/>
        <v>0</v>
      </c>
      <c r="CA116" s="24">
        <f t="shared" si="18"/>
        <v>43</v>
      </c>
      <c r="CB116" s="24">
        <f t="shared" si="19"/>
        <v>0</v>
      </c>
      <c r="CC116" s="24">
        <f t="shared" si="70"/>
        <v>0</v>
      </c>
      <c r="CD116" s="24">
        <f t="shared" si="21"/>
        <v>122</v>
      </c>
      <c r="CE116" s="24">
        <f t="shared" si="22"/>
        <v>0</v>
      </c>
      <c r="CF116" s="24">
        <f t="shared" si="23"/>
        <v>7</v>
      </c>
      <c r="CG116" s="24">
        <f t="shared" si="24"/>
        <v>0</v>
      </c>
      <c r="CH116" s="24">
        <f t="shared" si="25"/>
        <v>0</v>
      </c>
      <c r="CI116" s="24">
        <f t="shared" si="26"/>
        <v>0</v>
      </c>
      <c r="CJ116" s="24">
        <f t="shared" si="27"/>
        <v>0</v>
      </c>
      <c r="CK116" s="24">
        <f t="shared" si="28"/>
        <v>0</v>
      </c>
      <c r="CL116" s="24">
        <f t="shared" si="29"/>
        <v>0</v>
      </c>
      <c r="CM116" s="24">
        <f t="shared" si="30"/>
        <v>0</v>
      </c>
      <c r="CN116" s="24">
        <f t="shared" si="31"/>
        <v>0</v>
      </c>
      <c r="CO116" s="24">
        <f t="shared" si="32"/>
        <v>0</v>
      </c>
      <c r="CP116" s="24">
        <f t="shared" si="33"/>
        <v>0</v>
      </c>
      <c r="CQ116" s="24">
        <f t="shared" si="34"/>
        <v>0</v>
      </c>
      <c r="CR116" s="24">
        <f t="shared" si="35"/>
        <v>0</v>
      </c>
      <c r="CS116" s="24">
        <f t="shared" si="36"/>
        <v>6715</v>
      </c>
      <c r="CU116" s="83">
        <f t="shared" si="51"/>
        <v>28970</v>
      </c>
      <c r="CV116" s="84">
        <f t="shared" si="52"/>
        <v>4435</v>
      </c>
      <c r="CW116" s="84">
        <f t="shared" si="53"/>
        <v>0</v>
      </c>
      <c r="CX116" s="84">
        <f t="shared" si="54"/>
        <v>170</v>
      </c>
      <c r="CY116" s="24">
        <f t="shared" si="55"/>
        <v>0</v>
      </c>
      <c r="CZ116" s="84">
        <f t="shared" si="56"/>
        <v>0</v>
      </c>
      <c r="DA116" s="82">
        <f t="shared" si="71"/>
        <v>33575</v>
      </c>
      <c r="DC116" s="24">
        <f t="shared" si="72"/>
        <v>8691</v>
      </c>
      <c r="DD116" s="24">
        <f t="shared" si="73"/>
        <v>1330.5</v>
      </c>
      <c r="DE116" s="24">
        <f t="shared" si="74"/>
        <v>0</v>
      </c>
      <c r="DF116" s="24">
        <f t="shared" si="75"/>
        <v>35.699999999999996</v>
      </c>
      <c r="DG116" s="24">
        <f t="shared" si="76"/>
        <v>0</v>
      </c>
      <c r="DH116" s="24">
        <f t="shared" si="77"/>
        <v>0</v>
      </c>
      <c r="DI116" s="24">
        <f t="shared" si="10"/>
        <v>10057.200000000001</v>
      </c>
    </row>
    <row r="117" spans="1:113" ht="14">
      <c r="A117" s="1"/>
      <c r="B117" s="2"/>
      <c r="C117" s="2"/>
      <c r="D117" s="2"/>
      <c r="E117" s="2"/>
      <c r="F117" s="195">
        <f t="shared" si="63"/>
        <v>56</v>
      </c>
      <c r="G117" s="112">
        <f t="shared" si="63"/>
        <v>0.92892451196693382</v>
      </c>
      <c r="H117" s="111">
        <f t="shared" si="63"/>
        <v>7.1075488033066167E-2</v>
      </c>
      <c r="I117" s="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65"/>
      <c r="BO117" s="24">
        <f t="shared" si="43"/>
        <v>57</v>
      </c>
      <c r="BP117" s="83">
        <f t="shared" si="64"/>
        <v>1728.3140436702063</v>
      </c>
      <c r="BQ117" s="83">
        <f t="shared" si="65"/>
        <v>264.58656484906334</v>
      </c>
      <c r="BR117" s="83">
        <f t="shared" si="66"/>
        <v>0</v>
      </c>
      <c r="BS117" s="83">
        <f t="shared" si="67"/>
        <v>7.0993914807302216</v>
      </c>
      <c r="BT117" s="83">
        <f t="shared" si="68"/>
        <v>0</v>
      </c>
      <c r="BU117" s="83">
        <f t="shared" si="69"/>
        <v>0</v>
      </c>
      <c r="BV117" s="82">
        <f t="shared" si="50"/>
        <v>1999.9999999999998</v>
      </c>
      <c r="BX117" s="24">
        <f t="shared" si="15"/>
        <v>1494</v>
      </c>
      <c r="BY117" s="24">
        <f t="shared" si="16"/>
        <v>457</v>
      </c>
      <c r="BZ117" s="24">
        <f t="shared" si="17"/>
        <v>0</v>
      </c>
      <c r="CA117" s="24">
        <f t="shared" si="18"/>
        <v>12</v>
      </c>
      <c r="CB117" s="24">
        <f t="shared" si="19"/>
        <v>0</v>
      </c>
      <c r="CC117" s="24">
        <f t="shared" si="70"/>
        <v>0</v>
      </c>
      <c r="CD117" s="24">
        <f t="shared" si="21"/>
        <v>35</v>
      </c>
      <c r="CE117" s="24">
        <f t="shared" si="22"/>
        <v>0</v>
      </c>
      <c r="CF117" s="24">
        <f t="shared" si="23"/>
        <v>2</v>
      </c>
      <c r="CG117" s="24">
        <f t="shared" si="24"/>
        <v>0</v>
      </c>
      <c r="CH117" s="24">
        <f t="shared" si="25"/>
        <v>0</v>
      </c>
      <c r="CI117" s="24">
        <f t="shared" si="26"/>
        <v>0</v>
      </c>
      <c r="CJ117" s="24">
        <f t="shared" si="27"/>
        <v>0</v>
      </c>
      <c r="CK117" s="24">
        <f t="shared" si="28"/>
        <v>0</v>
      </c>
      <c r="CL117" s="24">
        <f t="shared" si="29"/>
        <v>0</v>
      </c>
      <c r="CM117" s="24">
        <f t="shared" si="30"/>
        <v>0</v>
      </c>
      <c r="CN117" s="24">
        <f t="shared" si="31"/>
        <v>0</v>
      </c>
      <c r="CO117" s="24">
        <f t="shared" si="32"/>
        <v>0</v>
      </c>
      <c r="CP117" s="24">
        <f t="shared" si="33"/>
        <v>0</v>
      </c>
      <c r="CQ117" s="24">
        <f t="shared" si="34"/>
        <v>0</v>
      </c>
      <c r="CR117" s="24">
        <f t="shared" si="35"/>
        <v>0</v>
      </c>
      <c r="CS117" s="24">
        <f t="shared" si="36"/>
        <v>2000</v>
      </c>
      <c r="CU117" s="83">
        <f t="shared" si="51"/>
        <v>8656.25</v>
      </c>
      <c r="CV117" s="84">
        <f t="shared" si="52"/>
        <v>1295</v>
      </c>
      <c r="CW117" s="84">
        <f t="shared" si="53"/>
        <v>0</v>
      </c>
      <c r="CX117" s="84">
        <f t="shared" si="54"/>
        <v>48.75</v>
      </c>
      <c r="CY117" s="24">
        <f t="shared" si="55"/>
        <v>0</v>
      </c>
      <c r="CZ117" s="84">
        <f t="shared" si="56"/>
        <v>0</v>
      </c>
      <c r="DA117" s="82">
        <f t="shared" si="71"/>
        <v>10000</v>
      </c>
      <c r="DC117" s="24">
        <f t="shared" si="72"/>
        <v>2596.875</v>
      </c>
      <c r="DD117" s="24">
        <f t="shared" si="73"/>
        <v>388.5</v>
      </c>
      <c r="DE117" s="24">
        <f t="shared" si="74"/>
        <v>0</v>
      </c>
      <c r="DF117" s="24">
        <f t="shared" si="75"/>
        <v>10.237499999999999</v>
      </c>
      <c r="DG117" s="24">
        <f t="shared" si="76"/>
        <v>0</v>
      </c>
      <c r="DH117" s="24">
        <f t="shared" si="77"/>
        <v>0</v>
      </c>
      <c r="DI117" s="24">
        <f t="shared" si="10"/>
        <v>2995.6125000000002</v>
      </c>
    </row>
    <row r="118" spans="1:113" ht="14">
      <c r="A118" s="1"/>
      <c r="B118" s="2"/>
      <c r="C118" s="2"/>
      <c r="D118" s="2"/>
      <c r="E118" s="2"/>
      <c r="F118" s="195">
        <f t="shared" si="63"/>
        <v>57</v>
      </c>
      <c r="G118" s="112">
        <f t="shared" si="63"/>
        <v>0.93030366304736911</v>
      </c>
      <c r="H118" s="111">
        <f t="shared" si="63"/>
        <v>6.9696336952630958E-2</v>
      </c>
      <c r="I118" s="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65"/>
      <c r="BO118" s="24">
        <f t="shared" si="43"/>
        <v>58</v>
      </c>
      <c r="BP118" s="83">
        <f t="shared" si="64"/>
        <v>2596.875</v>
      </c>
      <c r="BQ118" s="83">
        <f t="shared" si="65"/>
        <v>388.5</v>
      </c>
      <c r="BR118" s="83">
        <f t="shared" si="66"/>
        <v>0</v>
      </c>
      <c r="BS118" s="83">
        <f t="shared" si="67"/>
        <v>10.237499999999999</v>
      </c>
      <c r="BT118" s="83">
        <f t="shared" si="68"/>
        <v>0</v>
      </c>
      <c r="BU118" s="83">
        <f t="shared" si="69"/>
        <v>0</v>
      </c>
      <c r="BV118" s="82">
        <f t="shared" si="50"/>
        <v>2995.6125000000002</v>
      </c>
      <c r="BX118" s="24">
        <f t="shared" si="15"/>
        <v>2251</v>
      </c>
      <c r="BY118" s="24">
        <f t="shared" si="16"/>
        <v>674</v>
      </c>
      <c r="BZ118" s="24">
        <f t="shared" si="17"/>
        <v>0</v>
      </c>
      <c r="CA118" s="24">
        <f t="shared" si="18"/>
        <v>18</v>
      </c>
      <c r="CB118" s="24">
        <f t="shared" si="19"/>
        <v>0</v>
      </c>
      <c r="CC118" s="24">
        <f t="shared" si="70"/>
        <v>0</v>
      </c>
      <c r="CD118" s="24">
        <f t="shared" si="21"/>
        <v>50</v>
      </c>
      <c r="CE118" s="24">
        <f t="shared" si="22"/>
        <v>0</v>
      </c>
      <c r="CF118" s="24">
        <f t="shared" si="23"/>
        <v>3</v>
      </c>
      <c r="CG118" s="24">
        <f t="shared" si="24"/>
        <v>0</v>
      </c>
      <c r="CH118" s="24">
        <f t="shared" si="25"/>
        <v>0</v>
      </c>
      <c r="CI118" s="24">
        <f t="shared" si="26"/>
        <v>0</v>
      </c>
      <c r="CJ118" s="24">
        <f t="shared" si="27"/>
        <v>0</v>
      </c>
      <c r="CK118" s="24">
        <f t="shared" si="28"/>
        <v>0</v>
      </c>
      <c r="CL118" s="24">
        <f t="shared" si="29"/>
        <v>0</v>
      </c>
      <c r="CM118" s="24">
        <f t="shared" si="30"/>
        <v>0</v>
      </c>
      <c r="CN118" s="24">
        <f t="shared" si="31"/>
        <v>0</v>
      </c>
      <c r="CO118" s="24">
        <f t="shared" si="32"/>
        <v>0</v>
      </c>
      <c r="CP118" s="24">
        <f t="shared" si="33"/>
        <v>0</v>
      </c>
      <c r="CQ118" s="24">
        <f t="shared" si="34"/>
        <v>0</v>
      </c>
      <c r="CR118" s="24">
        <f t="shared" si="35"/>
        <v>0</v>
      </c>
      <c r="CS118" s="24">
        <f t="shared" si="36"/>
        <v>2996</v>
      </c>
      <c r="CU118" s="83">
        <f t="shared" si="51"/>
        <v>13002.5</v>
      </c>
      <c r="CV118" s="84">
        <f t="shared" si="52"/>
        <v>1907.5</v>
      </c>
      <c r="CW118" s="84">
        <f t="shared" si="53"/>
        <v>0</v>
      </c>
      <c r="CX118" s="84">
        <f t="shared" si="54"/>
        <v>70</v>
      </c>
      <c r="CY118" s="24">
        <f t="shared" si="55"/>
        <v>0</v>
      </c>
      <c r="CZ118" s="84">
        <f t="shared" si="56"/>
        <v>0</v>
      </c>
      <c r="DA118" s="82">
        <f t="shared" si="71"/>
        <v>14980</v>
      </c>
      <c r="DC118" s="24">
        <f t="shared" si="72"/>
        <v>3900.75</v>
      </c>
      <c r="DD118" s="24">
        <f t="shared" si="73"/>
        <v>572.25</v>
      </c>
      <c r="DE118" s="24">
        <f t="shared" si="74"/>
        <v>0</v>
      </c>
      <c r="DF118" s="24">
        <f t="shared" si="75"/>
        <v>14.7</v>
      </c>
      <c r="DG118" s="24">
        <f t="shared" si="76"/>
        <v>0</v>
      </c>
      <c r="DH118" s="24">
        <f t="shared" si="77"/>
        <v>0</v>
      </c>
      <c r="DI118" s="24">
        <f t="shared" si="10"/>
        <v>4487.7</v>
      </c>
    </row>
    <row r="119" spans="1:113" ht="14">
      <c r="A119" s="1"/>
      <c r="B119" s="2"/>
      <c r="C119" s="2"/>
      <c r="D119" s="2"/>
      <c r="E119" s="2"/>
      <c r="F119" s="195">
        <f t="shared" si="63"/>
        <v>58</v>
      </c>
      <c r="G119" s="112">
        <f t="shared" si="63"/>
        <v>0.93173766633701782</v>
      </c>
      <c r="H119" s="111">
        <f t="shared" si="63"/>
        <v>6.8262333662982108E-2</v>
      </c>
      <c r="I119" s="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  <c r="BL119" s="95"/>
      <c r="BM119" s="95"/>
      <c r="BN119" s="65"/>
      <c r="BO119" s="24">
        <f t="shared" si="43"/>
        <v>59</v>
      </c>
      <c r="BP119" s="83">
        <f t="shared" si="64"/>
        <v>3900.75</v>
      </c>
      <c r="BQ119" s="83">
        <f t="shared" si="65"/>
        <v>572.25</v>
      </c>
      <c r="BR119" s="83">
        <f t="shared" si="66"/>
        <v>0</v>
      </c>
      <c r="BS119" s="83">
        <f t="shared" si="67"/>
        <v>14.7</v>
      </c>
      <c r="BT119" s="83">
        <f t="shared" si="68"/>
        <v>0</v>
      </c>
      <c r="BU119" s="83">
        <f t="shared" si="69"/>
        <v>0</v>
      </c>
      <c r="BV119" s="82">
        <f t="shared" si="50"/>
        <v>4487.7</v>
      </c>
      <c r="BX119" s="24">
        <f t="shared" si="15"/>
        <v>3391</v>
      </c>
      <c r="BY119" s="24">
        <f t="shared" si="16"/>
        <v>995</v>
      </c>
      <c r="BZ119" s="24">
        <f t="shared" si="17"/>
        <v>0</v>
      </c>
      <c r="CA119" s="24">
        <f t="shared" si="18"/>
        <v>26</v>
      </c>
      <c r="CB119" s="24">
        <f t="shared" si="19"/>
        <v>0</v>
      </c>
      <c r="CC119" s="24">
        <f t="shared" si="70"/>
        <v>0</v>
      </c>
      <c r="CD119" s="24">
        <f t="shared" si="21"/>
        <v>73</v>
      </c>
      <c r="CE119" s="24">
        <f t="shared" si="22"/>
        <v>0</v>
      </c>
      <c r="CF119" s="24">
        <f t="shared" si="23"/>
        <v>4</v>
      </c>
      <c r="CG119" s="24">
        <f t="shared" si="24"/>
        <v>0</v>
      </c>
      <c r="CH119" s="24">
        <f t="shared" si="25"/>
        <v>0</v>
      </c>
      <c r="CI119" s="24">
        <f t="shared" si="26"/>
        <v>0</v>
      </c>
      <c r="CJ119" s="24">
        <f t="shared" si="27"/>
        <v>0</v>
      </c>
      <c r="CK119" s="24">
        <f t="shared" si="28"/>
        <v>0</v>
      </c>
      <c r="CL119" s="24">
        <f t="shared" si="29"/>
        <v>0</v>
      </c>
      <c r="CM119" s="24">
        <f t="shared" si="30"/>
        <v>0</v>
      </c>
      <c r="CN119" s="24">
        <f t="shared" si="31"/>
        <v>0</v>
      </c>
      <c r="CO119" s="24">
        <f t="shared" si="32"/>
        <v>0</v>
      </c>
      <c r="CP119" s="24">
        <f t="shared" si="33"/>
        <v>0</v>
      </c>
      <c r="CQ119" s="24">
        <f t="shared" si="34"/>
        <v>0</v>
      </c>
      <c r="CR119" s="24">
        <f t="shared" si="35"/>
        <v>0</v>
      </c>
      <c r="CS119" s="24">
        <f t="shared" si="36"/>
        <v>4489</v>
      </c>
      <c r="CU119" s="83">
        <f t="shared" si="51"/>
        <v>19533.75</v>
      </c>
      <c r="CV119" s="84">
        <f t="shared" si="52"/>
        <v>2810</v>
      </c>
      <c r="CW119" s="84">
        <f t="shared" si="53"/>
        <v>0</v>
      </c>
      <c r="CX119" s="84">
        <f t="shared" si="54"/>
        <v>101.25</v>
      </c>
      <c r="CY119" s="24">
        <f t="shared" si="55"/>
        <v>0</v>
      </c>
      <c r="CZ119" s="84">
        <f t="shared" si="56"/>
        <v>0</v>
      </c>
      <c r="DA119" s="82">
        <f t="shared" si="71"/>
        <v>22445</v>
      </c>
      <c r="DC119" s="24">
        <f t="shared" si="72"/>
        <v>5860.125</v>
      </c>
      <c r="DD119" s="24">
        <f t="shared" si="73"/>
        <v>843</v>
      </c>
      <c r="DE119" s="24">
        <f t="shared" si="74"/>
        <v>0</v>
      </c>
      <c r="DF119" s="24">
        <f t="shared" si="75"/>
        <v>21.262499999999999</v>
      </c>
      <c r="DG119" s="24">
        <f t="shared" si="76"/>
        <v>0</v>
      </c>
      <c r="DH119" s="24">
        <f t="shared" si="77"/>
        <v>0</v>
      </c>
      <c r="DI119" s="24">
        <f t="shared" si="10"/>
        <v>6724.3874999999998</v>
      </c>
    </row>
    <row r="120" spans="1:113" ht="14">
      <c r="A120" s="1"/>
      <c r="B120" s="2"/>
      <c r="C120" s="2"/>
      <c r="D120" s="2"/>
      <c r="E120" s="2"/>
      <c r="F120" s="195">
        <f t="shared" si="63"/>
        <v>59</v>
      </c>
      <c r="G120" s="112">
        <f t="shared" si="63"/>
        <v>0.93296677585400101</v>
      </c>
      <c r="H120" s="111">
        <f t="shared" si="63"/>
        <v>6.7033224145999062E-2</v>
      </c>
      <c r="I120" s="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  <c r="BL120" s="95"/>
      <c r="BM120" s="95"/>
      <c r="BN120" s="65"/>
      <c r="BO120" s="24">
        <f t="shared" si="43"/>
        <v>60</v>
      </c>
      <c r="BP120" s="83">
        <f t="shared" si="64"/>
        <v>5860.125</v>
      </c>
      <c r="BQ120" s="83">
        <f t="shared" si="65"/>
        <v>843</v>
      </c>
      <c r="BR120" s="83">
        <f t="shared" si="66"/>
        <v>0</v>
      </c>
      <c r="BS120" s="83">
        <f t="shared" si="67"/>
        <v>21.262499999999999</v>
      </c>
      <c r="BT120" s="83">
        <f t="shared" si="68"/>
        <v>0</v>
      </c>
      <c r="BU120" s="83">
        <f t="shared" si="69"/>
        <v>0</v>
      </c>
      <c r="BV120" s="82">
        <f t="shared" si="50"/>
        <v>6724.3874999999998</v>
      </c>
      <c r="BX120" s="24">
        <f t="shared" si="15"/>
        <v>5107</v>
      </c>
      <c r="BY120" s="24">
        <f t="shared" si="16"/>
        <v>1469</v>
      </c>
      <c r="BZ120" s="24">
        <f t="shared" si="17"/>
        <v>0</v>
      </c>
      <c r="CA120" s="24">
        <f t="shared" si="18"/>
        <v>37</v>
      </c>
      <c r="CB120" s="24">
        <f t="shared" si="19"/>
        <v>0</v>
      </c>
      <c r="CC120" s="24">
        <f t="shared" si="70"/>
        <v>0</v>
      </c>
      <c r="CD120" s="24">
        <f t="shared" si="21"/>
        <v>106</v>
      </c>
      <c r="CE120" s="24">
        <f t="shared" si="22"/>
        <v>0</v>
      </c>
      <c r="CF120" s="24">
        <f t="shared" si="23"/>
        <v>5</v>
      </c>
      <c r="CG120" s="24">
        <f t="shared" si="24"/>
        <v>0</v>
      </c>
      <c r="CH120" s="24">
        <f t="shared" si="25"/>
        <v>0</v>
      </c>
      <c r="CI120" s="24">
        <f t="shared" si="26"/>
        <v>0</v>
      </c>
      <c r="CJ120" s="24">
        <f t="shared" si="27"/>
        <v>0</v>
      </c>
      <c r="CK120" s="24">
        <f t="shared" si="28"/>
        <v>0</v>
      </c>
      <c r="CL120" s="24">
        <f t="shared" si="29"/>
        <v>0</v>
      </c>
      <c r="CM120" s="24">
        <f t="shared" si="30"/>
        <v>0</v>
      </c>
      <c r="CN120" s="24">
        <f t="shared" si="31"/>
        <v>0</v>
      </c>
      <c r="CO120" s="24">
        <f t="shared" si="32"/>
        <v>0</v>
      </c>
      <c r="CP120" s="24">
        <f t="shared" si="33"/>
        <v>0</v>
      </c>
      <c r="CQ120" s="24">
        <f t="shared" si="34"/>
        <v>0</v>
      </c>
      <c r="CR120" s="24">
        <f t="shared" si="35"/>
        <v>0</v>
      </c>
      <c r="CS120" s="24">
        <f t="shared" si="36"/>
        <v>6724</v>
      </c>
      <c r="CU120" s="83">
        <f t="shared" si="51"/>
        <v>29340</v>
      </c>
      <c r="CV120" s="84">
        <f t="shared" si="52"/>
        <v>4135</v>
      </c>
      <c r="CW120" s="84">
        <f t="shared" si="53"/>
        <v>0</v>
      </c>
      <c r="CX120" s="84">
        <f t="shared" si="54"/>
        <v>145</v>
      </c>
      <c r="CY120" s="24">
        <f t="shared" si="55"/>
        <v>0</v>
      </c>
      <c r="CZ120" s="84">
        <f t="shared" si="56"/>
        <v>0</v>
      </c>
      <c r="DA120" s="82">
        <f t="shared" si="71"/>
        <v>33620</v>
      </c>
      <c r="DC120" s="24">
        <f t="shared" si="72"/>
        <v>8802</v>
      </c>
      <c r="DD120" s="24">
        <f t="shared" si="73"/>
        <v>1240.5</v>
      </c>
      <c r="DE120" s="24">
        <f t="shared" si="74"/>
        <v>0</v>
      </c>
      <c r="DF120" s="24">
        <f t="shared" si="75"/>
        <v>30.45</v>
      </c>
      <c r="DG120" s="24">
        <f t="shared" si="76"/>
        <v>0</v>
      </c>
      <c r="DH120" s="24">
        <f t="shared" si="77"/>
        <v>0</v>
      </c>
      <c r="DI120" s="24">
        <f t="shared" si="10"/>
        <v>10072.950000000001</v>
      </c>
    </row>
    <row r="121" spans="1:113" ht="14">
      <c r="A121" s="1"/>
      <c r="B121" s="2"/>
      <c r="C121" s="2"/>
      <c r="D121" s="2"/>
      <c r="E121" s="2"/>
      <c r="F121" s="195">
        <f t="shared" si="63"/>
        <v>60</v>
      </c>
      <c r="G121" s="112">
        <f t="shared" si="63"/>
        <v>0.93415571306680356</v>
      </c>
      <c r="H121" s="111">
        <f t="shared" si="63"/>
        <v>6.5844286933196522E-2</v>
      </c>
      <c r="I121" s="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5"/>
      <c r="BJ121" s="95"/>
      <c r="BK121" s="95"/>
      <c r="BL121" s="95"/>
      <c r="BM121" s="95"/>
      <c r="BN121" s="65"/>
      <c r="BO121" s="24">
        <f t="shared" si="43"/>
        <v>61</v>
      </c>
      <c r="BP121" s="83">
        <f t="shared" si="64"/>
        <v>1747.650886780933</v>
      </c>
      <c r="BQ121" s="83">
        <f t="shared" si="65"/>
        <v>246.30321802451118</v>
      </c>
      <c r="BR121" s="83">
        <f t="shared" si="66"/>
        <v>0</v>
      </c>
      <c r="BS121" s="83">
        <f t="shared" si="67"/>
        <v>6.0458951945557153</v>
      </c>
      <c r="BT121" s="83">
        <f t="shared" si="68"/>
        <v>0</v>
      </c>
      <c r="BU121" s="83">
        <f t="shared" si="69"/>
        <v>0</v>
      </c>
      <c r="BV121" s="82">
        <f t="shared" si="50"/>
        <v>1999.9999999999998</v>
      </c>
      <c r="BX121" s="24">
        <f t="shared" si="15"/>
        <v>1527</v>
      </c>
      <c r="BY121" s="24">
        <f t="shared" si="16"/>
        <v>430</v>
      </c>
      <c r="BZ121" s="24">
        <f t="shared" si="17"/>
        <v>0</v>
      </c>
      <c r="CA121" s="24">
        <f t="shared" si="18"/>
        <v>11</v>
      </c>
      <c r="CB121" s="24">
        <f t="shared" si="19"/>
        <v>0</v>
      </c>
      <c r="CC121" s="24">
        <f t="shared" si="70"/>
        <v>0</v>
      </c>
      <c r="CD121" s="24">
        <f t="shared" si="21"/>
        <v>30</v>
      </c>
      <c r="CE121" s="24">
        <f t="shared" si="22"/>
        <v>0</v>
      </c>
      <c r="CF121" s="24">
        <f t="shared" si="23"/>
        <v>1</v>
      </c>
      <c r="CG121" s="24">
        <f t="shared" si="24"/>
        <v>0</v>
      </c>
      <c r="CH121" s="24">
        <f t="shared" si="25"/>
        <v>0</v>
      </c>
      <c r="CI121" s="24">
        <f t="shared" si="26"/>
        <v>0</v>
      </c>
      <c r="CJ121" s="24">
        <f t="shared" si="27"/>
        <v>0</v>
      </c>
      <c r="CK121" s="24">
        <f t="shared" si="28"/>
        <v>0</v>
      </c>
      <c r="CL121" s="24">
        <f t="shared" si="29"/>
        <v>0</v>
      </c>
      <c r="CM121" s="24">
        <f t="shared" si="30"/>
        <v>0</v>
      </c>
      <c r="CN121" s="24">
        <f t="shared" si="31"/>
        <v>0</v>
      </c>
      <c r="CO121" s="24">
        <f t="shared" si="32"/>
        <v>0</v>
      </c>
      <c r="CP121" s="24">
        <f t="shared" si="33"/>
        <v>0</v>
      </c>
      <c r="CQ121" s="24">
        <f t="shared" si="34"/>
        <v>0</v>
      </c>
      <c r="CR121" s="24">
        <f t="shared" si="35"/>
        <v>0</v>
      </c>
      <c r="CS121" s="24">
        <f t="shared" si="36"/>
        <v>1999</v>
      </c>
      <c r="CU121" s="83">
        <f t="shared" si="51"/>
        <v>8747.5</v>
      </c>
      <c r="CV121" s="84">
        <f t="shared" si="52"/>
        <v>1207.5</v>
      </c>
      <c r="CW121" s="84">
        <f t="shared" si="53"/>
        <v>0</v>
      </c>
      <c r="CX121" s="84">
        <f t="shared" si="54"/>
        <v>40</v>
      </c>
      <c r="CY121" s="24">
        <f t="shared" si="55"/>
        <v>0</v>
      </c>
      <c r="CZ121" s="84">
        <f t="shared" si="56"/>
        <v>0</v>
      </c>
      <c r="DA121" s="82">
        <f t="shared" si="71"/>
        <v>9995</v>
      </c>
      <c r="DC121" s="24">
        <f t="shared" si="72"/>
        <v>2624.25</v>
      </c>
      <c r="DD121" s="24">
        <f t="shared" si="73"/>
        <v>362.25</v>
      </c>
      <c r="DE121" s="24">
        <f t="shared" si="74"/>
        <v>0</v>
      </c>
      <c r="DF121" s="24">
        <f t="shared" si="75"/>
        <v>8.4</v>
      </c>
      <c r="DG121" s="24">
        <f t="shared" si="76"/>
        <v>0</v>
      </c>
      <c r="DH121" s="24">
        <f t="shared" si="77"/>
        <v>0</v>
      </c>
      <c r="DI121" s="24">
        <f t="shared" si="10"/>
        <v>2994.9</v>
      </c>
    </row>
    <row r="122" spans="1:113" ht="14">
      <c r="A122" s="1"/>
      <c r="B122" s="2"/>
      <c r="C122" s="2"/>
      <c r="D122" s="2"/>
      <c r="E122" s="2"/>
      <c r="F122" s="195">
        <f t="shared" si="63"/>
        <v>61</v>
      </c>
      <c r="G122" s="112">
        <f t="shared" si="63"/>
        <v>0.9354012478965944</v>
      </c>
      <c r="H122" s="111">
        <f t="shared" si="63"/>
        <v>6.4598752103405668E-2</v>
      </c>
      <c r="I122" s="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  <c r="BL122" s="95"/>
      <c r="BM122" s="95"/>
      <c r="BN122" s="65"/>
      <c r="BO122" s="24">
        <f t="shared" si="43"/>
        <v>62</v>
      </c>
      <c r="BP122" s="83">
        <f t="shared" si="64"/>
        <v>2624.25</v>
      </c>
      <c r="BQ122" s="83">
        <f t="shared" si="65"/>
        <v>362.25</v>
      </c>
      <c r="BR122" s="83">
        <f t="shared" si="66"/>
        <v>0</v>
      </c>
      <c r="BS122" s="83">
        <f t="shared" si="67"/>
        <v>8.4</v>
      </c>
      <c r="BT122" s="83">
        <f t="shared" si="68"/>
        <v>0</v>
      </c>
      <c r="BU122" s="83">
        <f t="shared" si="69"/>
        <v>0</v>
      </c>
      <c r="BV122" s="82">
        <f t="shared" si="50"/>
        <v>2994.9</v>
      </c>
      <c r="BX122" s="24">
        <f t="shared" si="15"/>
        <v>2299</v>
      </c>
      <c r="BY122" s="24">
        <f t="shared" si="16"/>
        <v>635</v>
      </c>
      <c r="BZ122" s="24">
        <f t="shared" si="17"/>
        <v>0</v>
      </c>
      <c r="CA122" s="24">
        <f t="shared" si="18"/>
        <v>15</v>
      </c>
      <c r="CB122" s="24">
        <f t="shared" si="19"/>
        <v>0</v>
      </c>
      <c r="CC122" s="24">
        <f t="shared" si="70"/>
        <v>0</v>
      </c>
      <c r="CD122" s="24">
        <f t="shared" si="21"/>
        <v>44</v>
      </c>
      <c r="CE122" s="24">
        <f t="shared" si="22"/>
        <v>0</v>
      </c>
      <c r="CF122" s="24">
        <f t="shared" si="23"/>
        <v>2</v>
      </c>
      <c r="CG122" s="24">
        <f t="shared" si="24"/>
        <v>0</v>
      </c>
      <c r="CH122" s="24">
        <f t="shared" si="25"/>
        <v>0</v>
      </c>
      <c r="CI122" s="24">
        <f t="shared" si="26"/>
        <v>0</v>
      </c>
      <c r="CJ122" s="24">
        <f t="shared" si="27"/>
        <v>0</v>
      </c>
      <c r="CK122" s="24">
        <f t="shared" si="28"/>
        <v>0</v>
      </c>
      <c r="CL122" s="24">
        <f t="shared" si="29"/>
        <v>0</v>
      </c>
      <c r="CM122" s="24">
        <f t="shared" si="30"/>
        <v>0</v>
      </c>
      <c r="CN122" s="24">
        <f t="shared" si="31"/>
        <v>0</v>
      </c>
      <c r="CO122" s="24">
        <f t="shared" si="32"/>
        <v>0</v>
      </c>
      <c r="CP122" s="24">
        <f t="shared" si="33"/>
        <v>0</v>
      </c>
      <c r="CQ122" s="24">
        <f t="shared" si="34"/>
        <v>0</v>
      </c>
      <c r="CR122" s="24">
        <f t="shared" si="35"/>
        <v>0</v>
      </c>
      <c r="CS122" s="24">
        <f t="shared" si="36"/>
        <v>2995</v>
      </c>
      <c r="CU122" s="83">
        <f t="shared" si="51"/>
        <v>13137.5</v>
      </c>
      <c r="CV122" s="84">
        <f t="shared" si="52"/>
        <v>1777.5</v>
      </c>
      <c r="CW122" s="84">
        <f t="shared" si="53"/>
        <v>0</v>
      </c>
      <c r="CX122" s="84">
        <f t="shared" si="54"/>
        <v>60</v>
      </c>
      <c r="CY122" s="24">
        <f t="shared" si="55"/>
        <v>0</v>
      </c>
      <c r="CZ122" s="84">
        <f t="shared" si="56"/>
        <v>0</v>
      </c>
      <c r="DA122" s="82">
        <f t="shared" si="71"/>
        <v>14975</v>
      </c>
      <c r="DC122" s="24">
        <f t="shared" si="72"/>
        <v>3941.25</v>
      </c>
      <c r="DD122" s="24">
        <f t="shared" si="73"/>
        <v>533.25</v>
      </c>
      <c r="DE122" s="24">
        <f t="shared" si="74"/>
        <v>0</v>
      </c>
      <c r="DF122" s="24">
        <f t="shared" si="75"/>
        <v>12.6</v>
      </c>
      <c r="DG122" s="24">
        <f t="shared" si="76"/>
        <v>0</v>
      </c>
      <c r="DH122" s="24">
        <f t="shared" si="77"/>
        <v>0</v>
      </c>
      <c r="DI122" s="24">
        <f t="shared" si="10"/>
        <v>4487.1000000000004</v>
      </c>
    </row>
    <row r="123" spans="1:113" ht="14">
      <c r="A123" s="1"/>
      <c r="B123" s="2"/>
      <c r="C123" s="2"/>
      <c r="D123" s="2"/>
      <c r="E123" s="2"/>
      <c r="F123" s="195">
        <f t="shared" si="63"/>
        <v>62</v>
      </c>
      <c r="G123" s="112">
        <f t="shared" si="63"/>
        <v>0.93671741961334265</v>
      </c>
      <c r="H123" s="111">
        <f t="shared" si="63"/>
        <v>6.3282580386657322E-2</v>
      </c>
      <c r="I123" s="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5"/>
      <c r="BJ123" s="95"/>
      <c r="BK123" s="95"/>
      <c r="BL123" s="95"/>
      <c r="BM123" s="95"/>
      <c r="BN123" s="65"/>
      <c r="BO123" s="24">
        <f t="shared" si="43"/>
        <v>63</v>
      </c>
      <c r="BP123" s="83">
        <f t="shared" si="64"/>
        <v>3941.25</v>
      </c>
      <c r="BQ123" s="83">
        <f t="shared" si="65"/>
        <v>533.25</v>
      </c>
      <c r="BR123" s="83">
        <f t="shared" si="66"/>
        <v>0</v>
      </c>
      <c r="BS123" s="83">
        <f t="shared" si="67"/>
        <v>12.6</v>
      </c>
      <c r="BT123" s="83">
        <f t="shared" si="68"/>
        <v>0</v>
      </c>
      <c r="BU123" s="83">
        <f t="shared" si="69"/>
        <v>0</v>
      </c>
      <c r="BV123" s="82">
        <f t="shared" si="50"/>
        <v>4487.1000000000004</v>
      </c>
      <c r="BX123" s="24">
        <f t="shared" si="15"/>
        <v>3462</v>
      </c>
      <c r="BY123" s="24">
        <f t="shared" si="16"/>
        <v>937</v>
      </c>
      <c r="BZ123" s="24">
        <f t="shared" si="17"/>
        <v>0</v>
      </c>
      <c r="CA123" s="24">
        <f t="shared" si="18"/>
        <v>22</v>
      </c>
      <c r="CB123" s="24">
        <f t="shared" si="19"/>
        <v>0</v>
      </c>
      <c r="CC123" s="24">
        <f t="shared" si="70"/>
        <v>0</v>
      </c>
      <c r="CD123" s="24">
        <f t="shared" si="21"/>
        <v>63</v>
      </c>
      <c r="CE123" s="24">
        <f t="shared" si="22"/>
        <v>0</v>
      </c>
      <c r="CF123" s="24">
        <f t="shared" si="23"/>
        <v>3</v>
      </c>
      <c r="CG123" s="24">
        <f t="shared" si="24"/>
        <v>0</v>
      </c>
      <c r="CH123" s="24">
        <f t="shared" si="25"/>
        <v>0</v>
      </c>
      <c r="CI123" s="24">
        <f t="shared" si="26"/>
        <v>0</v>
      </c>
      <c r="CJ123" s="24">
        <f t="shared" si="27"/>
        <v>0</v>
      </c>
      <c r="CK123" s="24">
        <f t="shared" si="28"/>
        <v>0</v>
      </c>
      <c r="CL123" s="24">
        <f t="shared" si="29"/>
        <v>0</v>
      </c>
      <c r="CM123" s="24">
        <f t="shared" si="30"/>
        <v>0</v>
      </c>
      <c r="CN123" s="24">
        <f t="shared" si="31"/>
        <v>0</v>
      </c>
      <c r="CO123" s="24">
        <f t="shared" si="32"/>
        <v>0</v>
      </c>
      <c r="CP123" s="24">
        <f t="shared" si="33"/>
        <v>0</v>
      </c>
      <c r="CQ123" s="24">
        <f t="shared" si="34"/>
        <v>0</v>
      </c>
      <c r="CR123" s="24">
        <f t="shared" si="35"/>
        <v>0</v>
      </c>
      <c r="CS123" s="24">
        <f t="shared" si="36"/>
        <v>4487</v>
      </c>
      <c r="CU123" s="83">
        <f t="shared" si="51"/>
        <v>19731.25</v>
      </c>
      <c r="CV123" s="84">
        <f t="shared" si="52"/>
        <v>2617.5</v>
      </c>
      <c r="CW123" s="84">
        <f t="shared" si="53"/>
        <v>0</v>
      </c>
      <c r="CX123" s="84">
        <f t="shared" si="54"/>
        <v>86.25</v>
      </c>
      <c r="CY123" s="24">
        <f t="shared" si="55"/>
        <v>0</v>
      </c>
      <c r="CZ123" s="84">
        <f t="shared" si="56"/>
        <v>0</v>
      </c>
      <c r="DA123" s="82">
        <f t="shared" si="71"/>
        <v>22435</v>
      </c>
      <c r="DC123" s="24">
        <f t="shared" si="72"/>
        <v>5919.375</v>
      </c>
      <c r="DD123" s="24">
        <f t="shared" si="73"/>
        <v>785.25</v>
      </c>
      <c r="DE123" s="24">
        <f t="shared" si="74"/>
        <v>0</v>
      </c>
      <c r="DF123" s="24">
        <f t="shared" si="75"/>
        <v>18.112500000000001</v>
      </c>
      <c r="DG123" s="24">
        <f t="shared" si="76"/>
        <v>0</v>
      </c>
      <c r="DH123" s="24">
        <f t="shared" si="77"/>
        <v>0</v>
      </c>
      <c r="DI123" s="24">
        <f t="shared" si="10"/>
        <v>6722.7375000000002</v>
      </c>
    </row>
    <row r="124" spans="1:113" ht="14">
      <c r="A124" s="1"/>
      <c r="B124" s="2"/>
      <c r="C124" s="2"/>
      <c r="D124" s="2"/>
      <c r="E124" s="2"/>
      <c r="F124" s="195">
        <f t="shared" si="63"/>
        <v>63</v>
      </c>
      <c r="G124" s="112">
        <f t="shared" si="63"/>
        <v>0.93777161195426884</v>
      </c>
      <c r="H124" s="111">
        <f t="shared" si="63"/>
        <v>6.2228388045731095E-2</v>
      </c>
      <c r="I124" s="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  <c r="BH124" s="95"/>
      <c r="BI124" s="95"/>
      <c r="BJ124" s="95"/>
      <c r="BK124" s="95"/>
      <c r="BL124" s="95"/>
      <c r="BM124" s="95"/>
      <c r="BN124" s="65"/>
      <c r="BO124" s="24">
        <f t="shared" si="43"/>
        <v>64</v>
      </c>
      <c r="BP124" s="83">
        <f t="shared" si="64"/>
        <v>5919.375</v>
      </c>
      <c r="BQ124" s="83">
        <f t="shared" si="65"/>
        <v>785.25</v>
      </c>
      <c r="BR124" s="83">
        <f t="shared" si="66"/>
        <v>0</v>
      </c>
      <c r="BS124" s="83">
        <f t="shared" si="67"/>
        <v>18.112500000000001</v>
      </c>
      <c r="BT124" s="83">
        <f t="shared" si="68"/>
        <v>0</v>
      </c>
      <c r="BU124" s="83">
        <f t="shared" si="69"/>
        <v>0</v>
      </c>
      <c r="BV124" s="82">
        <f t="shared" si="50"/>
        <v>6722.7375000000002</v>
      </c>
      <c r="BX124" s="24">
        <f t="shared" si="15"/>
        <v>5212</v>
      </c>
      <c r="BY124" s="24">
        <f t="shared" si="16"/>
        <v>1383</v>
      </c>
      <c r="BZ124" s="24">
        <f t="shared" si="17"/>
        <v>0</v>
      </c>
      <c r="CA124" s="24">
        <f t="shared" si="18"/>
        <v>32</v>
      </c>
      <c r="CB124" s="24">
        <f t="shared" si="19"/>
        <v>0</v>
      </c>
      <c r="CC124" s="24">
        <f t="shared" si="70"/>
        <v>0</v>
      </c>
      <c r="CD124" s="24">
        <f t="shared" si="21"/>
        <v>92</v>
      </c>
      <c r="CE124" s="24">
        <f t="shared" si="22"/>
        <v>0</v>
      </c>
      <c r="CF124" s="24">
        <f t="shared" si="23"/>
        <v>4</v>
      </c>
      <c r="CG124" s="24">
        <f t="shared" si="24"/>
        <v>0</v>
      </c>
      <c r="CH124" s="24">
        <f t="shared" si="25"/>
        <v>0</v>
      </c>
      <c r="CI124" s="24">
        <f t="shared" si="26"/>
        <v>0</v>
      </c>
      <c r="CJ124" s="24">
        <f t="shared" si="27"/>
        <v>0</v>
      </c>
      <c r="CK124" s="24">
        <f t="shared" si="28"/>
        <v>0</v>
      </c>
      <c r="CL124" s="24">
        <f t="shared" si="29"/>
        <v>0</v>
      </c>
      <c r="CM124" s="24">
        <f t="shared" si="30"/>
        <v>0</v>
      </c>
      <c r="CN124" s="24">
        <f t="shared" si="31"/>
        <v>0</v>
      </c>
      <c r="CO124" s="24">
        <f t="shared" si="32"/>
        <v>0</v>
      </c>
      <c r="CP124" s="24">
        <f t="shared" si="33"/>
        <v>0</v>
      </c>
      <c r="CQ124" s="24">
        <f t="shared" si="34"/>
        <v>0</v>
      </c>
      <c r="CR124" s="24">
        <f t="shared" si="35"/>
        <v>0</v>
      </c>
      <c r="CS124" s="24">
        <f t="shared" si="36"/>
        <v>6723</v>
      </c>
      <c r="CU124" s="83">
        <f t="shared" si="51"/>
        <v>29632.5</v>
      </c>
      <c r="CV124" s="84">
        <f t="shared" si="52"/>
        <v>3857.5</v>
      </c>
      <c r="CW124" s="84">
        <f t="shared" si="53"/>
        <v>0</v>
      </c>
      <c r="CX124" s="84">
        <f t="shared" si="54"/>
        <v>125</v>
      </c>
      <c r="CY124" s="24">
        <f t="shared" si="55"/>
        <v>0</v>
      </c>
      <c r="CZ124" s="84">
        <f t="shared" si="56"/>
        <v>0</v>
      </c>
      <c r="DA124" s="82">
        <f t="shared" si="71"/>
        <v>33615</v>
      </c>
      <c r="DC124" s="24">
        <f t="shared" si="72"/>
        <v>8889.75</v>
      </c>
      <c r="DD124" s="24">
        <f t="shared" si="73"/>
        <v>1157.25</v>
      </c>
      <c r="DE124" s="24">
        <f t="shared" si="74"/>
        <v>0</v>
      </c>
      <c r="DF124" s="24">
        <f t="shared" si="75"/>
        <v>26.25</v>
      </c>
      <c r="DG124" s="24">
        <f t="shared" si="76"/>
        <v>0</v>
      </c>
      <c r="DH124" s="24">
        <f t="shared" si="77"/>
        <v>0</v>
      </c>
      <c r="DI124" s="24">
        <f t="shared" si="10"/>
        <v>10073.25</v>
      </c>
    </row>
    <row r="125" spans="1:113" ht="14">
      <c r="A125" s="1"/>
      <c r="B125" s="2"/>
      <c r="C125" s="2"/>
      <c r="D125" s="2"/>
      <c r="E125" s="2"/>
      <c r="F125" s="195">
        <f t="shared" si="63"/>
        <v>64</v>
      </c>
      <c r="G125" s="112">
        <f t="shared" si="63"/>
        <v>0.93890323696262123</v>
      </c>
      <c r="H125" s="111">
        <f t="shared" si="63"/>
        <v>6.1096763037378744E-2</v>
      </c>
      <c r="I125" s="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  <c r="BL125" s="95"/>
      <c r="BM125" s="95"/>
      <c r="BN125" s="65"/>
      <c r="BO125" s="24">
        <f t="shared" si="43"/>
        <v>65</v>
      </c>
      <c r="BP125" s="83">
        <f t="shared" si="64"/>
        <v>1765.0212195666741</v>
      </c>
      <c r="BQ125" s="83">
        <f t="shared" si="65"/>
        <v>229.76695703968431</v>
      </c>
      <c r="BR125" s="83">
        <f t="shared" si="66"/>
        <v>0</v>
      </c>
      <c r="BS125" s="83">
        <f t="shared" si="67"/>
        <v>5.2118233936415752</v>
      </c>
      <c r="BT125" s="83">
        <f t="shared" si="68"/>
        <v>0</v>
      </c>
      <c r="BU125" s="83">
        <f t="shared" si="69"/>
        <v>0</v>
      </c>
      <c r="BV125" s="82">
        <f t="shared" si="50"/>
        <v>2000</v>
      </c>
      <c r="BX125" s="24">
        <f t="shared" si="15"/>
        <v>1558</v>
      </c>
      <c r="BY125" s="24">
        <f t="shared" si="16"/>
        <v>406</v>
      </c>
      <c r="BZ125" s="24">
        <f t="shared" si="17"/>
        <v>0</v>
      </c>
      <c r="CA125" s="24">
        <f t="shared" si="18"/>
        <v>9</v>
      </c>
      <c r="CB125" s="24">
        <f t="shared" si="19"/>
        <v>0</v>
      </c>
      <c r="CC125" s="24">
        <f t="shared" si="70"/>
        <v>0</v>
      </c>
      <c r="CD125" s="24">
        <f t="shared" si="21"/>
        <v>26</v>
      </c>
      <c r="CE125" s="24">
        <f t="shared" si="22"/>
        <v>0</v>
      </c>
      <c r="CF125" s="24">
        <f t="shared" si="23"/>
        <v>1</v>
      </c>
      <c r="CG125" s="24">
        <f t="shared" si="24"/>
        <v>0</v>
      </c>
      <c r="CH125" s="24">
        <f t="shared" si="25"/>
        <v>0</v>
      </c>
      <c r="CI125" s="24">
        <f t="shared" si="26"/>
        <v>0</v>
      </c>
      <c r="CJ125" s="24">
        <f t="shared" si="27"/>
        <v>0</v>
      </c>
      <c r="CK125" s="24">
        <f t="shared" si="28"/>
        <v>0</v>
      </c>
      <c r="CL125" s="24">
        <f t="shared" si="29"/>
        <v>0</v>
      </c>
      <c r="CM125" s="24">
        <f t="shared" si="30"/>
        <v>0</v>
      </c>
      <c r="CN125" s="24">
        <f t="shared" si="31"/>
        <v>0</v>
      </c>
      <c r="CO125" s="24">
        <f t="shared" si="32"/>
        <v>0</v>
      </c>
      <c r="CP125" s="24">
        <f t="shared" si="33"/>
        <v>0</v>
      </c>
      <c r="CQ125" s="24">
        <f t="shared" si="34"/>
        <v>0</v>
      </c>
      <c r="CR125" s="24">
        <f t="shared" si="35"/>
        <v>0</v>
      </c>
      <c r="CS125" s="24">
        <f t="shared" si="36"/>
        <v>2000</v>
      </c>
      <c r="CU125" s="83">
        <f t="shared" ref="CU125:CU161" si="78">BX125*((rep.AA+rep.AA)/2)*BP$23 +
BY125*((rep.AA+rep.AB)/2)*BQ$23 +
BZ125*((rep.AA + rep.AC)/2)*BR$23 +
CA125*((rep.AA + rep.BB)/2)*BS$23 +
CB125*((rep.AA+rep.BC)/2)*BT$23 +
CC125*((rep.AA+rep.CC)/2)*BU$23 +
CD125*((rep.AB+rep.AB)/2)*BV$23 +
CE125*((rep.AB+rep.AC)/2)*BW$23 +
CF125*((rep.AB+rep.BB)/2)*BX$23 +
CG125*((rep.AB+rep.BC)/2)*BY$23 +
CH125*((rep.AB+rep.CC)/2)*BZ$23 +
CI125*((rep.AC+rep.AC)/2)*CA$23 +
CJ125*((rep.AC+rep.BB)/2)*CB$23 +
CK125*((rep.AC+rep.BC)/2)*CC$23 +
CL125*((rep.AC+rep.CC)/2)*CD$23 +
CM125*((rep.BB+rep.BB)/2)*CE$23 +
CN125*((rep.BB+rep.BC)/2)*CF$23 +
CO125*((rep.BB+rep.CC)/2)*CG$23 +
CP125*((rep.BC+rep.BC)/2)*CH$23 +
CQ125*((rep.BC+rep.CC)/2)*CI$23 +
CR125*((rep.CC+rep.CC)/2)*CJ$23</f>
        <v>8837.5</v>
      </c>
      <c r="CV125" s="84">
        <f t="shared" ref="CV125:CV161" si="79">BX125*((rep.AA+rep.AA)/2)*BP$24 +
BY125*((rep.AA+rep.AB)/2)*BQ$24 +
BZ125*((rep.AA + rep.AC)/2)*BR$24 +
CA125*((rep.AA + rep.BB)/2)*BS$24 +
CB125*((rep.AA+rep.BC)/2)*BT$24 +
CC125*((rep.AA+rep.CC)/2)*BU$24 +
CD125*((rep.AB+rep.AB)/2)*BV$24 +
CE125*((rep.AB+rep.AC)/2)*BW$24 +
CF125*((rep.AB+rep.BB)/2)*BX$24 +
CG125*((rep.AB+rep.BC)/2)*BY$24 +
CH125*((rep.AB+rep.CC)/2)*BZ$24 +
CI125*((rep.AC+rep.AC)/2)*CA$24 +
CJ125*((rep.AC+rep.BB)/2)*CB$24 +
CK125*((rep.AC+rep.BC)/2)*CC$24 +
CL125*((rep.AC+rep.CC)/2)*CD$24 +
CM125*((rep.BB+rep.BB)/2)*CE$24 +
CN125*((rep.BB+rep.BC)/2)*CF$24 +
CO125*((rep.BB+rep.CC)/2)*CG$24 +
CP125*((rep.BC+rep.BC)/2)*CH$24 +
CQ125*((rep.BC+rep.CC)/2)*CI$24 +
CR125*((rep.CC+rep.CC)/2)*CJ$24</f>
        <v>1127.5</v>
      </c>
      <c r="CW125" s="84">
        <f t="shared" ref="CW125:CW161" si="80">BX125*((rep.AA+rep.AA)/2)*BP$25 +
BY125*((rep.AA+rep.AB)/2)*BQ$25 +
BZ125*((rep.AA + rep.AC)/2)*BR$25 +
CA125*((rep.AA + rep.BB)/2)*BS$25 +
CB125*((rep.AA+rep.BC)/2)*BT$25 +
CC125*((rep.AA+rep.CC)/2)*BU$25 +
CD125*((rep.AB+rep.AB)/2)*BV$25 +
CE125*((rep.AB+rep.AC)/2)*BW$25 +
CF125*((rep.AB+rep.BB)/2)*BX$25 +
CG125*((rep.AB+rep.BC)/2)*BY$25 +
CH125*((rep.AB+rep.CC)/2)*BZ$25 +
CI125*((rep.AC+rep.AC)/2)*CA$25 +
CJ125*((rep.AC+rep.BB)/2)*CB$25 +
CK125*((rep.AC+rep.BC)/2)*CC$25 +
CL125*((rep.AC+rep.CC)/2)*CD$25 +
CM125*((rep.BB+rep.BB)/2)*CE$25 +
CN125*((rep.BB+rep.BC)/2)*CF$25 +
CO125*((rep.BB+rep.CC)/2)*CG$25 +
CP125*((rep.BC+rep.BC)/2)*CH$25 +
CQ125*((rep.BC+rep.CC)/2)*CI$25 +
CR125*((rep.CC+rep.CC)/2)*CJ$25</f>
        <v>0</v>
      </c>
      <c r="CX125" s="84">
        <f t="shared" ref="CX125:CX161" si="81">BX125*((rep.AA+rep.AA)/2)*BP$27 +
BY125*((rep.AA+rep.AB)/2)*BQ$27 +
BZ125*((rep.AA + rep.AC)/2)*BR$27 +
CA125*((rep.AA + rep.BB)/2)*BS$27 +
CB125*((rep.AA+rep.BC)/2)*BT$27 +
CC125*((rep.AA+rep.CC)/2)*BU$27 +
CD125*((rep.AB+rep.AB)/2)*BV$27 +
CE125*((rep.AB+rep.AC)/2)*BW$27 +
CF125*((rep.AB+rep.BB)/2)*BX$27 +
CG125*((rep.AB+rep.BC)/2)*BY$27 +
CH125*((rep.AB+rep.CC)/2)*BZ$27 +
CI125*((rep.AC+rep.AC)/2)*CA$27 +
CJ125*((rep.AC+rep.BB)/2)*CB$27 +
CK125*((rep.AC+rep.BC)/2)*CC$27 +
CL125*((rep.AC+rep.CC)/2)*CD$27 +
CM125*((rep.BB+rep.BB)/2)*CE$27 +
CN125*((rep.BB+rep.BC)/2)*CF$27 +
CO125*((rep.BB+rep.CC)/2)*CG$27 +
CP125*((rep.BC+rep.BC)/2)*CH$27 +
CQ125*((rep.BC+rep.CC)/2)*CI$27 +
CR125*((rep.CC+rep.CC)/2)*CJ$27</f>
        <v>35</v>
      </c>
      <c r="CY125" s="24">
        <f t="shared" ref="CY125:CY161" si="82">BX125*((rep.AA+rep.AA)/2)*BP$28 +
BY125*((rep.AA+rep.AB)/2)*BQ$28 +
BZ125*((rep.AA + rep.AC)/2)*BR$28 +
CA125*((rep.AA + rep.BB)/2)*BS$28 +
CB125*((rep.AA+rep.BC)/2)*BT$28 +
CC125*((rep.AA+rep.CC)/2)*BU$28 +
CD125*((rep.AB+rep.AB)/2)*BV$28 +
CE125*((rep.AB+rep.AC)/2)*BW$28 +
CF125*((rep.AB+rep.BB)/2)*BX$28 +
CG125*((rep.AB+rep.BC)/2)*BY$28 +
CH125*((rep.AB+rep.CC)/2)*BZ$28 +
CI125*((rep.AC+rep.AC)/2)*CA$28 +
CJ125*((rep.AC+rep.BB)/2)*CB$28 +
CK125*((rep.AC+rep.BC)/2)*CC$28 +
CL125*((rep.AC+rep.CC)/2)*CD$28 +
CM125*((rep.BB+rep.BB)/2)*CE$28 +
CN125*((rep.BB+rep.BC)/2)*CF$28 +
CO125*((rep.BB+rep.CC)/2)*CG$28 +
CP125*((rep.BC+rep.BC)/2)*CH$28 +
CQ125*((rep.BC+rep.CC)/2)*CI$28 +
CR125*((rep.CC+rep.CC)/2)*CJ$28</f>
        <v>0</v>
      </c>
      <c r="CZ125" s="84">
        <f t="shared" ref="CZ125:CZ161" si="83">BX125*((rep.AA+rep.AA)/2)*BP$29 +
BY125*((rep.AA+rep.AB)/2)*BQ$29 +
BZ125*((rep.AA + rep.AC)/2)*BR$29 +
CA125*((rep.AA + rep.BB)/2)*BS$29 +
CB125*((rep.AA+rep.BC)/2)*BT$29 +
CC125*((rep.AA+rep.CC)/2)*BU$29 +
CD125*((rep.AB+rep.AB)/2)*BV$29 +
CE125*((rep.AB+rep.AC)/2)*BW$29 +
CF125*((rep.AB+rep.BB)/2)*BX$29 +
CG125*((rep.AB+rep.BC)/2)*BY$29 +
CH125*((rep.AB+rep.CC)/2)*BZ$29 +
CI125*((rep.AC+rep.AC)/2)*CA$29 +
CJ125*((rep.AC+rep.BB)/2)*CB$29 +
CK125*((rep.AC+rep.BC)/2)*CC$29 +
CL125*((rep.AC+rep.CC)/2)*CD$29 +
CM125*((rep.BB+rep.BB)/2)*CE$29 +
CN125*((rep.BB+rep.BC)/2)*CF$29 +
CO125*((rep.BB+rep.CC)/2)*CG$29 +
CP125*((rep.BC+rep.BC)/2)*CH$29 +
CQ125*((rep.BC+rep.CC)/2)*CI$29 +
CR125*((rep.CC+rep.CC)/2)*CJ$29</f>
        <v>0</v>
      </c>
      <c r="DA125" s="82">
        <f t="shared" si="71"/>
        <v>10000</v>
      </c>
      <c r="DC125" s="24">
        <f t="shared" si="72"/>
        <v>2651.25</v>
      </c>
      <c r="DD125" s="24">
        <f t="shared" si="73"/>
        <v>338.25</v>
      </c>
      <c r="DE125" s="24">
        <f t="shared" si="74"/>
        <v>0</v>
      </c>
      <c r="DF125" s="24">
        <f t="shared" si="75"/>
        <v>7.35</v>
      </c>
      <c r="DG125" s="24">
        <f t="shared" si="76"/>
        <v>0</v>
      </c>
      <c r="DH125" s="24">
        <f t="shared" si="77"/>
        <v>0</v>
      </c>
      <c r="DI125" s="24">
        <f t="shared" ref="DI125:DI161" si="84">SUM(DC125:DH125)</f>
        <v>2996.85</v>
      </c>
    </row>
    <row r="126" spans="1:113" ht="14">
      <c r="A126" s="1"/>
      <c r="B126" s="2"/>
      <c r="C126" s="2"/>
      <c r="D126" s="2"/>
      <c r="E126" s="2"/>
      <c r="F126" s="195">
        <f t="shared" ref="F126:H157" si="85">BO229</f>
        <v>65</v>
      </c>
      <c r="G126" s="112">
        <f t="shared" si="85"/>
        <v>0.93995234904325808</v>
      </c>
      <c r="H126" s="111">
        <f t="shared" si="85"/>
        <v>6.0047650956741867E-2</v>
      </c>
      <c r="I126" s="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5"/>
      <c r="BJ126" s="95"/>
      <c r="BK126" s="95"/>
      <c r="BL126" s="95"/>
      <c r="BM126" s="95"/>
      <c r="BN126" s="65"/>
      <c r="BO126" s="24">
        <f t="shared" si="43"/>
        <v>66</v>
      </c>
      <c r="BP126" s="83">
        <f t="shared" si="64"/>
        <v>2651.25</v>
      </c>
      <c r="BQ126" s="83">
        <f t="shared" si="65"/>
        <v>338.25</v>
      </c>
      <c r="BR126" s="83">
        <f t="shared" si="66"/>
        <v>0</v>
      </c>
      <c r="BS126" s="83">
        <f t="shared" si="67"/>
        <v>7.35</v>
      </c>
      <c r="BT126" s="83">
        <f t="shared" si="68"/>
        <v>0</v>
      </c>
      <c r="BU126" s="83">
        <f t="shared" si="69"/>
        <v>0</v>
      </c>
      <c r="BV126" s="82">
        <f t="shared" si="50"/>
        <v>2996.85</v>
      </c>
      <c r="BX126" s="24">
        <f t="shared" ref="BX126:BX161" si="86">ROUND((BP126/BV126 * BP126/BV126) * BV126, 0)</f>
        <v>2346</v>
      </c>
      <c r="BY126" s="24">
        <f t="shared" ref="BY126:BY161" si="87">ROUND(2 * (BP126/BV126 * BQ126/BV126) * BV126, 0)</f>
        <v>598</v>
      </c>
      <c r="BZ126" s="24">
        <f t="shared" ref="BZ126:BZ161" si="88">ROUND(2 * (BP126/BV126 * BR126/BV126) * BV126, 0)</f>
        <v>0</v>
      </c>
      <c r="CA126" s="24">
        <f t="shared" ref="CA126:CA161" si="89">ROUND(2 * (BP126/BV126 * BS126/BV126) * BV126, 0)</f>
        <v>13</v>
      </c>
      <c r="CB126" s="24">
        <f t="shared" ref="CB126:CB161" si="90">ROUND(2 * (BP126/BV126 * BT126/BV126) * BV126, 0)</f>
        <v>0</v>
      </c>
      <c r="CC126" s="24">
        <f t="shared" si="70"/>
        <v>0</v>
      </c>
      <c r="CD126" s="24">
        <f t="shared" ref="CD126:CD161" si="91">ROUND((BQ126/BV126 * BQ126/BV126) * BV126, 0)</f>
        <v>38</v>
      </c>
      <c r="CE126" s="24">
        <f t="shared" ref="CE126:CE161" si="92">ROUND(2 * (BQ126/BV126 * BR126/BV126) * BV126, 0)</f>
        <v>0</v>
      </c>
      <c r="CF126" s="24">
        <f t="shared" ref="CF126:CF161" si="93">ROUND(2 * (BQ126/BV126 * BS126/BV126) * BV126, 0)</f>
        <v>2</v>
      </c>
      <c r="CG126" s="24">
        <f t="shared" ref="CG126:CG161" si="94">ROUND(2 * (BQ126/BV126 * BT126/BV126) * BV126, 0)</f>
        <v>0</v>
      </c>
      <c r="CH126" s="24">
        <f t="shared" ref="CH126:CH161" si="95">ROUND(2 * (BQ126/BV126 * BU126/BV126) * BV126, 0)</f>
        <v>0</v>
      </c>
      <c r="CI126" s="24">
        <f t="shared" ref="CI126:CI161" si="96">ROUND((BR126/BV126 * BR126/BV126) * BV126, 0)</f>
        <v>0</v>
      </c>
      <c r="CJ126" s="24">
        <f t="shared" ref="CJ126:CJ161" si="97">ROUND(2 * (BR126/BV126 * BS126/BV126) * BV126, 0)</f>
        <v>0</v>
      </c>
      <c r="CK126" s="24">
        <f t="shared" ref="CK126:CK161" si="98">ROUND(2 * (BR126/BV126 * BT126/BV126) * BV126, 0)</f>
        <v>0</v>
      </c>
      <c r="CL126" s="24">
        <f t="shared" ref="CL126:CL161" si="99">ROUND(2 * (BR126/BV126 * BU126/BV126) * BV126, 0)</f>
        <v>0</v>
      </c>
      <c r="CM126" s="24">
        <f t="shared" ref="CM126:CM161" si="100">ROUND((BS126/BV126 * BS126/BV126) * BV126, 0)</f>
        <v>0</v>
      </c>
      <c r="CN126" s="24">
        <f t="shared" ref="CN126:CN161" si="101">ROUND(2 * (BS126/BV126 * BT126/BV126) * BV126, 0)</f>
        <v>0</v>
      </c>
      <c r="CO126" s="24">
        <f t="shared" ref="CO126:CO161" si="102">ROUND(2 * (BS126/BV126 * BU126/BV126) * BV126, 0)</f>
        <v>0</v>
      </c>
      <c r="CP126" s="24">
        <f t="shared" ref="CP126:CP161" si="103">ROUND((BT126/BV126 * BT126/BV126) * BV126, 0)</f>
        <v>0</v>
      </c>
      <c r="CQ126" s="24">
        <f t="shared" ref="CQ126:CQ161" si="104">ROUND(2 * (BT126/BV126 * BU126/BV126) * BV126, 0)</f>
        <v>0</v>
      </c>
      <c r="CR126" s="24">
        <f t="shared" ref="CR126:CR161" si="105">ROUND((BU126/BV126 * BU126/BV126) * BV126, 0)</f>
        <v>0</v>
      </c>
      <c r="CS126" s="24">
        <f t="shared" ref="CS126:CS161" si="106">SUM(BX126:CR126)</f>
        <v>2997</v>
      </c>
      <c r="CU126" s="83">
        <f t="shared" si="78"/>
        <v>13272.5</v>
      </c>
      <c r="CV126" s="84">
        <f t="shared" si="79"/>
        <v>1660</v>
      </c>
      <c r="CW126" s="84">
        <f t="shared" si="80"/>
        <v>0</v>
      </c>
      <c r="CX126" s="84">
        <f t="shared" si="81"/>
        <v>52.5</v>
      </c>
      <c r="CY126" s="24">
        <f t="shared" si="82"/>
        <v>0</v>
      </c>
      <c r="CZ126" s="84">
        <f t="shared" si="83"/>
        <v>0</v>
      </c>
      <c r="DA126" s="82">
        <f t="shared" si="71"/>
        <v>14985</v>
      </c>
      <c r="DC126" s="24">
        <f t="shared" si="72"/>
        <v>3981.75</v>
      </c>
      <c r="DD126" s="24">
        <f t="shared" si="73"/>
        <v>498</v>
      </c>
      <c r="DE126" s="24">
        <f t="shared" si="74"/>
        <v>0</v>
      </c>
      <c r="DF126" s="24">
        <f t="shared" si="75"/>
        <v>11.025</v>
      </c>
      <c r="DG126" s="24">
        <f t="shared" si="76"/>
        <v>0</v>
      </c>
      <c r="DH126" s="24">
        <f t="shared" si="77"/>
        <v>0</v>
      </c>
      <c r="DI126" s="24">
        <f t="shared" si="84"/>
        <v>4490.7749999999996</v>
      </c>
    </row>
    <row r="127" spans="1:113" ht="14">
      <c r="A127" s="1"/>
      <c r="B127" s="2"/>
      <c r="C127" s="2"/>
      <c r="D127" s="2"/>
      <c r="E127" s="2"/>
      <c r="F127" s="195">
        <f t="shared" si="85"/>
        <v>66</v>
      </c>
      <c r="G127" s="112">
        <f t="shared" si="85"/>
        <v>0.9411131688272687</v>
      </c>
      <c r="H127" s="111">
        <f t="shared" si="85"/>
        <v>5.8886831172731365E-2</v>
      </c>
      <c r="I127" s="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  <c r="BL127" s="95"/>
      <c r="BM127" s="95"/>
      <c r="BN127" s="65"/>
      <c r="BO127" s="24">
        <f t="shared" ref="BO127:BO161" si="107">BO126+1</f>
        <v>67</v>
      </c>
      <c r="BP127" s="83">
        <f t="shared" si="64"/>
        <v>3981.75</v>
      </c>
      <c r="BQ127" s="83">
        <f t="shared" si="65"/>
        <v>498</v>
      </c>
      <c r="BR127" s="83">
        <f t="shared" si="66"/>
        <v>0</v>
      </c>
      <c r="BS127" s="83">
        <f t="shared" si="67"/>
        <v>11.025</v>
      </c>
      <c r="BT127" s="83">
        <f t="shared" si="68"/>
        <v>0</v>
      </c>
      <c r="BU127" s="83">
        <f t="shared" si="69"/>
        <v>0</v>
      </c>
      <c r="BV127" s="82">
        <f t="shared" si="50"/>
        <v>4490.7749999999996</v>
      </c>
      <c r="BX127" s="24">
        <f t="shared" si="86"/>
        <v>3530</v>
      </c>
      <c r="BY127" s="24">
        <f t="shared" si="87"/>
        <v>883</v>
      </c>
      <c r="BZ127" s="24">
        <f t="shared" si="88"/>
        <v>0</v>
      </c>
      <c r="CA127" s="24">
        <f t="shared" si="89"/>
        <v>20</v>
      </c>
      <c r="CB127" s="24">
        <f t="shared" si="90"/>
        <v>0</v>
      </c>
      <c r="CC127" s="24">
        <f t="shared" si="70"/>
        <v>0</v>
      </c>
      <c r="CD127" s="24">
        <f t="shared" si="91"/>
        <v>55</v>
      </c>
      <c r="CE127" s="24">
        <f t="shared" si="92"/>
        <v>0</v>
      </c>
      <c r="CF127" s="24">
        <f t="shared" si="93"/>
        <v>2</v>
      </c>
      <c r="CG127" s="24">
        <f t="shared" si="94"/>
        <v>0</v>
      </c>
      <c r="CH127" s="24">
        <f t="shared" si="95"/>
        <v>0</v>
      </c>
      <c r="CI127" s="24">
        <f t="shared" si="96"/>
        <v>0</v>
      </c>
      <c r="CJ127" s="24">
        <f t="shared" si="97"/>
        <v>0</v>
      </c>
      <c r="CK127" s="24">
        <f t="shared" si="98"/>
        <v>0</v>
      </c>
      <c r="CL127" s="24">
        <f t="shared" si="99"/>
        <v>0</v>
      </c>
      <c r="CM127" s="24">
        <f t="shared" si="100"/>
        <v>0</v>
      </c>
      <c r="CN127" s="24">
        <f t="shared" si="101"/>
        <v>0</v>
      </c>
      <c r="CO127" s="24">
        <f t="shared" si="102"/>
        <v>0</v>
      </c>
      <c r="CP127" s="24">
        <f t="shared" si="103"/>
        <v>0</v>
      </c>
      <c r="CQ127" s="24">
        <f t="shared" si="104"/>
        <v>0</v>
      </c>
      <c r="CR127" s="24">
        <f t="shared" si="105"/>
        <v>0</v>
      </c>
      <c r="CS127" s="24">
        <f t="shared" si="106"/>
        <v>4490</v>
      </c>
      <c r="CU127" s="83">
        <f t="shared" si="78"/>
        <v>19926.25</v>
      </c>
      <c r="CV127" s="84">
        <f t="shared" si="79"/>
        <v>2450</v>
      </c>
      <c r="CW127" s="84">
        <f t="shared" si="80"/>
        <v>0</v>
      </c>
      <c r="CX127" s="84">
        <f t="shared" si="81"/>
        <v>73.75</v>
      </c>
      <c r="CY127" s="24">
        <f t="shared" si="82"/>
        <v>0</v>
      </c>
      <c r="CZ127" s="84">
        <f t="shared" si="83"/>
        <v>0</v>
      </c>
      <c r="DA127" s="82">
        <f t="shared" si="71"/>
        <v>22450</v>
      </c>
      <c r="DC127" s="24">
        <f t="shared" si="72"/>
        <v>5977.875</v>
      </c>
      <c r="DD127" s="24">
        <f t="shared" si="73"/>
        <v>735</v>
      </c>
      <c r="DE127" s="24">
        <f t="shared" si="74"/>
        <v>0</v>
      </c>
      <c r="DF127" s="24">
        <f t="shared" si="75"/>
        <v>15.487499999999999</v>
      </c>
      <c r="DG127" s="24">
        <f t="shared" si="76"/>
        <v>0</v>
      </c>
      <c r="DH127" s="24">
        <f t="shared" si="77"/>
        <v>0</v>
      </c>
      <c r="DI127" s="24">
        <f t="shared" si="84"/>
        <v>6728.3625000000002</v>
      </c>
    </row>
    <row r="128" spans="1:113" ht="14">
      <c r="A128" s="1"/>
      <c r="B128" s="2"/>
      <c r="C128" s="2"/>
      <c r="D128" s="2"/>
      <c r="E128" s="2"/>
      <c r="F128" s="195">
        <f t="shared" si="85"/>
        <v>67</v>
      </c>
      <c r="G128" s="112">
        <f t="shared" si="85"/>
        <v>0.94209796750004182</v>
      </c>
      <c r="H128" s="111">
        <f t="shared" si="85"/>
        <v>5.7902032499958248E-2</v>
      </c>
      <c r="I128" s="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  <c r="BH128" s="95"/>
      <c r="BI128" s="95"/>
      <c r="BJ128" s="95"/>
      <c r="BK128" s="95"/>
      <c r="BL128" s="95"/>
      <c r="BM128" s="95"/>
      <c r="BN128" s="65"/>
      <c r="BO128" s="24">
        <f t="shared" si="107"/>
        <v>68</v>
      </c>
      <c r="BP128" s="83">
        <f t="shared" si="64"/>
        <v>5977.875</v>
      </c>
      <c r="BQ128" s="83">
        <f t="shared" si="65"/>
        <v>735</v>
      </c>
      <c r="BR128" s="83">
        <f t="shared" si="66"/>
        <v>0</v>
      </c>
      <c r="BS128" s="83">
        <f t="shared" si="67"/>
        <v>15.487499999999999</v>
      </c>
      <c r="BT128" s="83">
        <f t="shared" si="68"/>
        <v>0</v>
      </c>
      <c r="BU128" s="83">
        <f t="shared" si="69"/>
        <v>0</v>
      </c>
      <c r="BV128" s="82">
        <f t="shared" si="50"/>
        <v>6728.3625000000002</v>
      </c>
      <c r="BX128" s="24">
        <f t="shared" si="86"/>
        <v>5311</v>
      </c>
      <c r="BY128" s="24">
        <f t="shared" si="87"/>
        <v>1306</v>
      </c>
      <c r="BZ128" s="24">
        <f t="shared" si="88"/>
        <v>0</v>
      </c>
      <c r="CA128" s="24">
        <f t="shared" si="89"/>
        <v>28</v>
      </c>
      <c r="CB128" s="24">
        <f t="shared" si="90"/>
        <v>0</v>
      </c>
      <c r="CC128" s="24">
        <f t="shared" si="70"/>
        <v>0</v>
      </c>
      <c r="CD128" s="24">
        <f t="shared" si="91"/>
        <v>80</v>
      </c>
      <c r="CE128" s="24">
        <f t="shared" si="92"/>
        <v>0</v>
      </c>
      <c r="CF128" s="24">
        <f t="shared" si="93"/>
        <v>3</v>
      </c>
      <c r="CG128" s="24">
        <f t="shared" si="94"/>
        <v>0</v>
      </c>
      <c r="CH128" s="24">
        <f t="shared" si="95"/>
        <v>0</v>
      </c>
      <c r="CI128" s="24">
        <f t="shared" si="96"/>
        <v>0</v>
      </c>
      <c r="CJ128" s="24">
        <f t="shared" si="97"/>
        <v>0</v>
      </c>
      <c r="CK128" s="24">
        <f t="shared" si="98"/>
        <v>0</v>
      </c>
      <c r="CL128" s="24">
        <f t="shared" si="99"/>
        <v>0</v>
      </c>
      <c r="CM128" s="24">
        <f t="shared" si="100"/>
        <v>0</v>
      </c>
      <c r="CN128" s="24">
        <f t="shared" si="101"/>
        <v>0</v>
      </c>
      <c r="CO128" s="24">
        <f t="shared" si="102"/>
        <v>0</v>
      </c>
      <c r="CP128" s="24">
        <f t="shared" si="103"/>
        <v>0</v>
      </c>
      <c r="CQ128" s="24">
        <f t="shared" si="104"/>
        <v>0</v>
      </c>
      <c r="CR128" s="24">
        <f t="shared" si="105"/>
        <v>0</v>
      </c>
      <c r="CS128" s="24">
        <f t="shared" si="106"/>
        <v>6728</v>
      </c>
      <c r="CU128" s="83">
        <f t="shared" si="78"/>
        <v>29920</v>
      </c>
      <c r="CV128" s="84">
        <f t="shared" si="79"/>
        <v>3612.5</v>
      </c>
      <c r="CW128" s="84">
        <f t="shared" si="80"/>
        <v>0</v>
      </c>
      <c r="CX128" s="84">
        <f t="shared" si="81"/>
        <v>107.5</v>
      </c>
      <c r="CY128" s="24">
        <f t="shared" si="82"/>
        <v>0</v>
      </c>
      <c r="CZ128" s="84">
        <f t="shared" si="83"/>
        <v>0</v>
      </c>
      <c r="DA128" s="82">
        <f t="shared" si="71"/>
        <v>33640</v>
      </c>
      <c r="DC128" s="24">
        <f t="shared" si="72"/>
        <v>8976</v>
      </c>
      <c r="DD128" s="24">
        <f t="shared" si="73"/>
        <v>1083.75</v>
      </c>
      <c r="DE128" s="24">
        <f t="shared" si="74"/>
        <v>0</v>
      </c>
      <c r="DF128" s="24">
        <f t="shared" si="75"/>
        <v>22.574999999999999</v>
      </c>
      <c r="DG128" s="24">
        <f t="shared" si="76"/>
        <v>0</v>
      </c>
      <c r="DH128" s="24">
        <f t="shared" si="77"/>
        <v>0</v>
      </c>
      <c r="DI128" s="24">
        <f t="shared" si="84"/>
        <v>10082.325000000001</v>
      </c>
    </row>
    <row r="129" spans="1:113" ht="14">
      <c r="A129" s="1"/>
      <c r="B129" s="2"/>
      <c r="C129" s="2"/>
      <c r="D129" s="2"/>
      <c r="E129" s="2"/>
      <c r="F129" s="195">
        <f t="shared" si="85"/>
        <v>68</v>
      </c>
      <c r="G129" s="112">
        <f t="shared" si="85"/>
        <v>0.9430786465503308</v>
      </c>
      <c r="H129" s="111">
        <f t="shared" si="85"/>
        <v>5.6921353449669219E-2</v>
      </c>
      <c r="I129" s="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  <c r="BL129" s="95"/>
      <c r="BM129" s="95"/>
      <c r="BN129" s="65"/>
      <c r="BO129" s="24">
        <f t="shared" si="107"/>
        <v>69</v>
      </c>
      <c r="BP129" s="83">
        <f t="shared" si="64"/>
        <v>1780.5416905326895</v>
      </c>
      <c r="BQ129" s="83">
        <f t="shared" si="65"/>
        <v>214.98017570352073</v>
      </c>
      <c r="BR129" s="83">
        <f t="shared" si="66"/>
        <v>0</v>
      </c>
      <c r="BS129" s="83">
        <f t="shared" si="67"/>
        <v>4.4781337637896019</v>
      </c>
      <c r="BT129" s="83">
        <f t="shared" si="68"/>
        <v>0</v>
      </c>
      <c r="BU129" s="83">
        <f t="shared" si="69"/>
        <v>0</v>
      </c>
      <c r="BV129" s="82">
        <f t="shared" si="50"/>
        <v>1999.9999999999998</v>
      </c>
      <c r="BX129" s="24">
        <f t="shared" si="86"/>
        <v>1585</v>
      </c>
      <c r="BY129" s="24">
        <f t="shared" si="87"/>
        <v>383</v>
      </c>
      <c r="BZ129" s="24">
        <f t="shared" si="88"/>
        <v>0</v>
      </c>
      <c r="CA129" s="24">
        <f t="shared" si="89"/>
        <v>8</v>
      </c>
      <c r="CB129" s="24">
        <f t="shared" si="90"/>
        <v>0</v>
      </c>
      <c r="CC129" s="24">
        <f t="shared" si="70"/>
        <v>0</v>
      </c>
      <c r="CD129" s="24">
        <f t="shared" si="91"/>
        <v>23</v>
      </c>
      <c r="CE129" s="24">
        <f t="shared" si="92"/>
        <v>0</v>
      </c>
      <c r="CF129" s="24">
        <f t="shared" si="93"/>
        <v>1</v>
      </c>
      <c r="CG129" s="24">
        <f t="shared" si="94"/>
        <v>0</v>
      </c>
      <c r="CH129" s="24">
        <f t="shared" si="95"/>
        <v>0</v>
      </c>
      <c r="CI129" s="24">
        <f t="shared" si="96"/>
        <v>0</v>
      </c>
      <c r="CJ129" s="24">
        <f t="shared" si="97"/>
        <v>0</v>
      </c>
      <c r="CK129" s="24">
        <f t="shared" si="98"/>
        <v>0</v>
      </c>
      <c r="CL129" s="24">
        <f t="shared" si="99"/>
        <v>0</v>
      </c>
      <c r="CM129" s="24">
        <f t="shared" si="100"/>
        <v>0</v>
      </c>
      <c r="CN129" s="24">
        <f t="shared" si="101"/>
        <v>0</v>
      </c>
      <c r="CO129" s="24">
        <f t="shared" si="102"/>
        <v>0</v>
      </c>
      <c r="CP129" s="24">
        <f t="shared" si="103"/>
        <v>0</v>
      </c>
      <c r="CQ129" s="24">
        <f t="shared" si="104"/>
        <v>0</v>
      </c>
      <c r="CR129" s="24">
        <f t="shared" si="105"/>
        <v>0</v>
      </c>
      <c r="CS129" s="24">
        <f t="shared" si="106"/>
        <v>2000</v>
      </c>
      <c r="CU129" s="83">
        <f t="shared" si="78"/>
        <v>8911.25</v>
      </c>
      <c r="CV129" s="84">
        <f t="shared" si="79"/>
        <v>1057.5</v>
      </c>
      <c r="CW129" s="84">
        <f t="shared" si="80"/>
        <v>0</v>
      </c>
      <c r="CX129" s="84">
        <f t="shared" si="81"/>
        <v>31.25</v>
      </c>
      <c r="CY129" s="24">
        <f t="shared" si="82"/>
        <v>0</v>
      </c>
      <c r="CZ129" s="84">
        <f t="shared" si="83"/>
        <v>0</v>
      </c>
      <c r="DA129" s="82">
        <f t="shared" si="71"/>
        <v>10000</v>
      </c>
      <c r="DC129" s="24">
        <f t="shared" si="72"/>
        <v>2673.375</v>
      </c>
      <c r="DD129" s="24">
        <f t="shared" si="73"/>
        <v>317.25</v>
      </c>
      <c r="DE129" s="24">
        <f t="shared" si="74"/>
        <v>0</v>
      </c>
      <c r="DF129" s="24">
        <f t="shared" si="75"/>
        <v>6.5625</v>
      </c>
      <c r="DG129" s="24">
        <f t="shared" si="76"/>
        <v>0</v>
      </c>
      <c r="DH129" s="24">
        <f t="shared" si="77"/>
        <v>0</v>
      </c>
      <c r="DI129" s="24">
        <f t="shared" si="84"/>
        <v>2997.1875</v>
      </c>
    </row>
    <row r="130" spans="1:113" ht="14">
      <c r="A130" s="1"/>
      <c r="B130" s="2"/>
      <c r="C130" s="2"/>
      <c r="D130" s="2"/>
      <c r="E130" s="2"/>
      <c r="F130" s="195">
        <f t="shared" si="85"/>
        <v>69</v>
      </c>
      <c r="G130" s="112">
        <f t="shared" si="85"/>
        <v>0.94401588919222501</v>
      </c>
      <c r="H130" s="111">
        <f t="shared" si="85"/>
        <v>5.5984110807774989E-2</v>
      </c>
      <c r="I130" s="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  <c r="BH130" s="95"/>
      <c r="BI130" s="95"/>
      <c r="BJ130" s="95"/>
      <c r="BK130" s="95"/>
      <c r="BL130" s="95"/>
      <c r="BM130" s="95"/>
      <c r="BN130" s="65"/>
      <c r="BO130" s="24">
        <f t="shared" si="107"/>
        <v>70</v>
      </c>
      <c r="BP130" s="83">
        <f t="shared" si="64"/>
        <v>2673.375</v>
      </c>
      <c r="BQ130" s="83">
        <f t="shared" si="65"/>
        <v>317.25</v>
      </c>
      <c r="BR130" s="83">
        <f t="shared" si="66"/>
        <v>0</v>
      </c>
      <c r="BS130" s="83">
        <f t="shared" si="67"/>
        <v>6.5625</v>
      </c>
      <c r="BT130" s="83">
        <f t="shared" si="68"/>
        <v>0</v>
      </c>
      <c r="BU130" s="83">
        <f t="shared" si="69"/>
        <v>0</v>
      </c>
      <c r="BV130" s="82">
        <f t="shared" si="50"/>
        <v>2997.1875</v>
      </c>
      <c r="BX130" s="24">
        <f t="shared" si="86"/>
        <v>2385</v>
      </c>
      <c r="BY130" s="24">
        <f t="shared" si="87"/>
        <v>566</v>
      </c>
      <c r="BZ130" s="24">
        <f t="shared" si="88"/>
        <v>0</v>
      </c>
      <c r="CA130" s="24">
        <f t="shared" si="89"/>
        <v>12</v>
      </c>
      <c r="CB130" s="24">
        <f t="shared" si="90"/>
        <v>0</v>
      </c>
      <c r="CC130" s="24">
        <f t="shared" si="70"/>
        <v>0</v>
      </c>
      <c r="CD130" s="24">
        <f t="shared" si="91"/>
        <v>34</v>
      </c>
      <c r="CE130" s="24">
        <f t="shared" si="92"/>
        <v>0</v>
      </c>
      <c r="CF130" s="24">
        <f t="shared" si="93"/>
        <v>1</v>
      </c>
      <c r="CG130" s="24">
        <f t="shared" si="94"/>
        <v>0</v>
      </c>
      <c r="CH130" s="24">
        <f t="shared" si="95"/>
        <v>0</v>
      </c>
      <c r="CI130" s="24">
        <f t="shared" si="96"/>
        <v>0</v>
      </c>
      <c r="CJ130" s="24">
        <f t="shared" si="97"/>
        <v>0</v>
      </c>
      <c r="CK130" s="24">
        <f t="shared" si="98"/>
        <v>0</v>
      </c>
      <c r="CL130" s="24">
        <f t="shared" si="99"/>
        <v>0</v>
      </c>
      <c r="CM130" s="24">
        <f t="shared" si="100"/>
        <v>0</v>
      </c>
      <c r="CN130" s="24">
        <f t="shared" si="101"/>
        <v>0</v>
      </c>
      <c r="CO130" s="24">
        <f t="shared" si="102"/>
        <v>0</v>
      </c>
      <c r="CP130" s="24">
        <f t="shared" si="103"/>
        <v>0</v>
      </c>
      <c r="CQ130" s="24">
        <f t="shared" si="104"/>
        <v>0</v>
      </c>
      <c r="CR130" s="24">
        <f t="shared" si="105"/>
        <v>0</v>
      </c>
      <c r="CS130" s="24">
        <f t="shared" si="106"/>
        <v>2998</v>
      </c>
      <c r="CU130" s="83">
        <f t="shared" si="78"/>
        <v>13382.5</v>
      </c>
      <c r="CV130" s="84">
        <f t="shared" si="79"/>
        <v>1562.5</v>
      </c>
      <c r="CW130" s="84">
        <f t="shared" si="80"/>
        <v>0</v>
      </c>
      <c r="CX130" s="84">
        <f t="shared" si="81"/>
        <v>45</v>
      </c>
      <c r="CY130" s="24">
        <f t="shared" si="82"/>
        <v>0</v>
      </c>
      <c r="CZ130" s="84">
        <f t="shared" si="83"/>
        <v>0</v>
      </c>
      <c r="DA130" s="82">
        <f t="shared" si="71"/>
        <v>14990</v>
      </c>
      <c r="DC130" s="24">
        <f t="shared" si="72"/>
        <v>4014.75</v>
      </c>
      <c r="DD130" s="24">
        <f t="shared" si="73"/>
        <v>468.75</v>
      </c>
      <c r="DE130" s="24">
        <f t="shared" si="74"/>
        <v>0</v>
      </c>
      <c r="DF130" s="24">
        <f t="shared" si="75"/>
        <v>9.4499999999999993</v>
      </c>
      <c r="DG130" s="24">
        <f t="shared" si="76"/>
        <v>0</v>
      </c>
      <c r="DH130" s="24">
        <f t="shared" si="77"/>
        <v>0</v>
      </c>
      <c r="DI130" s="24">
        <f t="shared" si="84"/>
        <v>4492.95</v>
      </c>
    </row>
    <row r="131" spans="1:113" ht="14">
      <c r="A131" s="1"/>
      <c r="B131" s="2"/>
      <c r="C131" s="2"/>
      <c r="D131" s="2"/>
      <c r="E131" s="2"/>
      <c r="F131" s="195">
        <f t="shared" si="85"/>
        <v>70</v>
      </c>
      <c r="G131" s="112">
        <f t="shared" si="85"/>
        <v>0.94488583046606189</v>
      </c>
      <c r="H131" s="111">
        <f t="shared" si="85"/>
        <v>5.5114169533938065E-2</v>
      </c>
      <c r="I131" s="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  <c r="BH131" s="95"/>
      <c r="BI131" s="95"/>
      <c r="BJ131" s="95"/>
      <c r="BK131" s="95"/>
      <c r="BL131" s="95"/>
      <c r="BM131" s="95"/>
      <c r="BN131" s="65"/>
      <c r="BO131" s="24">
        <f t="shared" si="107"/>
        <v>71</v>
      </c>
      <c r="BP131" s="83">
        <f t="shared" si="64"/>
        <v>4014.75</v>
      </c>
      <c r="BQ131" s="83">
        <f t="shared" si="65"/>
        <v>468.75</v>
      </c>
      <c r="BR131" s="83">
        <f t="shared" si="66"/>
        <v>0</v>
      </c>
      <c r="BS131" s="83">
        <f t="shared" si="67"/>
        <v>9.4499999999999993</v>
      </c>
      <c r="BT131" s="83">
        <f t="shared" si="68"/>
        <v>0</v>
      </c>
      <c r="BU131" s="83">
        <f t="shared" si="69"/>
        <v>0</v>
      </c>
      <c r="BV131" s="82">
        <f t="shared" si="50"/>
        <v>4492.95</v>
      </c>
      <c r="BX131" s="24">
        <f t="shared" si="86"/>
        <v>3587</v>
      </c>
      <c r="BY131" s="24">
        <f t="shared" si="87"/>
        <v>838</v>
      </c>
      <c r="BZ131" s="24">
        <f t="shared" si="88"/>
        <v>0</v>
      </c>
      <c r="CA131" s="24">
        <f t="shared" si="89"/>
        <v>17</v>
      </c>
      <c r="CB131" s="24">
        <f t="shared" si="90"/>
        <v>0</v>
      </c>
      <c r="CC131" s="24">
        <f t="shared" si="70"/>
        <v>0</v>
      </c>
      <c r="CD131" s="24">
        <f t="shared" si="91"/>
        <v>49</v>
      </c>
      <c r="CE131" s="24">
        <f t="shared" si="92"/>
        <v>0</v>
      </c>
      <c r="CF131" s="24">
        <f t="shared" si="93"/>
        <v>2</v>
      </c>
      <c r="CG131" s="24">
        <f t="shared" si="94"/>
        <v>0</v>
      </c>
      <c r="CH131" s="24">
        <f t="shared" si="95"/>
        <v>0</v>
      </c>
      <c r="CI131" s="24">
        <f t="shared" si="96"/>
        <v>0</v>
      </c>
      <c r="CJ131" s="24">
        <f t="shared" si="97"/>
        <v>0</v>
      </c>
      <c r="CK131" s="24">
        <f t="shared" si="98"/>
        <v>0</v>
      </c>
      <c r="CL131" s="24">
        <f t="shared" si="99"/>
        <v>0</v>
      </c>
      <c r="CM131" s="24">
        <f t="shared" si="100"/>
        <v>0</v>
      </c>
      <c r="CN131" s="24">
        <f t="shared" si="101"/>
        <v>0</v>
      </c>
      <c r="CO131" s="24">
        <f t="shared" si="102"/>
        <v>0</v>
      </c>
      <c r="CP131" s="24">
        <f t="shared" si="103"/>
        <v>0</v>
      </c>
      <c r="CQ131" s="24">
        <f t="shared" si="104"/>
        <v>0</v>
      </c>
      <c r="CR131" s="24">
        <f t="shared" si="105"/>
        <v>0</v>
      </c>
      <c r="CS131" s="24">
        <f t="shared" si="106"/>
        <v>4493</v>
      </c>
      <c r="CU131" s="83">
        <f t="shared" si="78"/>
        <v>20091.25</v>
      </c>
      <c r="CV131" s="84">
        <f t="shared" si="79"/>
        <v>2307.5</v>
      </c>
      <c r="CW131" s="84">
        <f t="shared" si="80"/>
        <v>0</v>
      </c>
      <c r="CX131" s="84">
        <f t="shared" si="81"/>
        <v>66.25</v>
      </c>
      <c r="CY131" s="24">
        <f t="shared" si="82"/>
        <v>0</v>
      </c>
      <c r="CZ131" s="84">
        <f t="shared" si="83"/>
        <v>0</v>
      </c>
      <c r="DA131" s="82">
        <f t="shared" si="71"/>
        <v>22465</v>
      </c>
      <c r="DC131" s="24">
        <f t="shared" si="72"/>
        <v>6027.375</v>
      </c>
      <c r="DD131" s="24">
        <f t="shared" si="73"/>
        <v>692.25</v>
      </c>
      <c r="DE131" s="24">
        <f t="shared" si="74"/>
        <v>0</v>
      </c>
      <c r="DF131" s="24">
        <f t="shared" si="75"/>
        <v>13.9125</v>
      </c>
      <c r="DG131" s="24">
        <f t="shared" si="76"/>
        <v>0</v>
      </c>
      <c r="DH131" s="24">
        <f t="shared" si="77"/>
        <v>0</v>
      </c>
      <c r="DI131" s="24">
        <f t="shared" si="84"/>
        <v>6733.5375000000004</v>
      </c>
    </row>
    <row r="132" spans="1:113" ht="14">
      <c r="A132" s="1"/>
      <c r="B132" s="2"/>
      <c r="C132" s="2"/>
      <c r="D132" s="2"/>
      <c r="E132" s="2"/>
      <c r="F132" s="195">
        <f t="shared" si="85"/>
        <v>71</v>
      </c>
      <c r="G132" s="112">
        <f t="shared" si="85"/>
        <v>0.9457316462457851</v>
      </c>
      <c r="H132" s="111">
        <f t="shared" si="85"/>
        <v>5.4268353754214939E-2</v>
      </c>
      <c r="I132" s="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  <c r="BH132" s="95"/>
      <c r="BI132" s="95"/>
      <c r="BJ132" s="95"/>
      <c r="BK132" s="95"/>
      <c r="BL132" s="95"/>
      <c r="BM132" s="95"/>
      <c r="BN132" s="65"/>
      <c r="BO132" s="24">
        <f t="shared" si="107"/>
        <v>72</v>
      </c>
      <c r="BP132" s="83">
        <f t="shared" si="64"/>
        <v>6027.375</v>
      </c>
      <c r="BQ132" s="83">
        <f t="shared" si="65"/>
        <v>692.25</v>
      </c>
      <c r="BR132" s="83">
        <f t="shared" si="66"/>
        <v>0</v>
      </c>
      <c r="BS132" s="83">
        <f t="shared" si="67"/>
        <v>13.9125</v>
      </c>
      <c r="BT132" s="83">
        <f t="shared" si="68"/>
        <v>0</v>
      </c>
      <c r="BU132" s="83">
        <f t="shared" si="69"/>
        <v>0</v>
      </c>
      <c r="BV132" s="82">
        <f t="shared" si="50"/>
        <v>6733.5375000000004</v>
      </c>
      <c r="BX132" s="24">
        <f t="shared" si="86"/>
        <v>5395</v>
      </c>
      <c r="BY132" s="24">
        <f t="shared" si="87"/>
        <v>1239</v>
      </c>
      <c r="BZ132" s="24">
        <f t="shared" si="88"/>
        <v>0</v>
      </c>
      <c r="CA132" s="24">
        <f t="shared" si="89"/>
        <v>25</v>
      </c>
      <c r="CB132" s="24">
        <f t="shared" si="90"/>
        <v>0</v>
      </c>
      <c r="CC132" s="24">
        <f t="shared" si="70"/>
        <v>0</v>
      </c>
      <c r="CD132" s="24">
        <f t="shared" si="91"/>
        <v>71</v>
      </c>
      <c r="CE132" s="24">
        <f t="shared" si="92"/>
        <v>0</v>
      </c>
      <c r="CF132" s="24">
        <f t="shared" si="93"/>
        <v>3</v>
      </c>
      <c r="CG132" s="24">
        <f t="shared" si="94"/>
        <v>0</v>
      </c>
      <c r="CH132" s="24">
        <f t="shared" si="95"/>
        <v>0</v>
      </c>
      <c r="CI132" s="24">
        <f t="shared" si="96"/>
        <v>0</v>
      </c>
      <c r="CJ132" s="24">
        <f t="shared" si="97"/>
        <v>0</v>
      </c>
      <c r="CK132" s="24">
        <f t="shared" si="98"/>
        <v>0</v>
      </c>
      <c r="CL132" s="24">
        <f t="shared" si="99"/>
        <v>0</v>
      </c>
      <c r="CM132" s="24">
        <f t="shared" si="100"/>
        <v>0</v>
      </c>
      <c r="CN132" s="24">
        <f t="shared" si="101"/>
        <v>0</v>
      </c>
      <c r="CO132" s="24">
        <f t="shared" si="102"/>
        <v>0</v>
      </c>
      <c r="CP132" s="24">
        <f t="shared" si="103"/>
        <v>0</v>
      </c>
      <c r="CQ132" s="24">
        <f t="shared" si="104"/>
        <v>0</v>
      </c>
      <c r="CR132" s="24">
        <f t="shared" si="105"/>
        <v>0</v>
      </c>
      <c r="CS132" s="24">
        <f t="shared" si="106"/>
        <v>6733</v>
      </c>
      <c r="CU132" s="83">
        <f t="shared" si="78"/>
        <v>30161.25</v>
      </c>
      <c r="CV132" s="84">
        <f t="shared" si="79"/>
        <v>3407.5</v>
      </c>
      <c r="CW132" s="84">
        <f t="shared" si="80"/>
        <v>0</v>
      </c>
      <c r="CX132" s="84">
        <f t="shared" si="81"/>
        <v>96.25</v>
      </c>
      <c r="CY132" s="24">
        <f t="shared" si="82"/>
        <v>0</v>
      </c>
      <c r="CZ132" s="84">
        <f t="shared" si="83"/>
        <v>0</v>
      </c>
      <c r="DA132" s="82">
        <f t="shared" si="71"/>
        <v>33665</v>
      </c>
      <c r="DC132" s="24">
        <f t="shared" si="72"/>
        <v>9048.375</v>
      </c>
      <c r="DD132" s="24">
        <f t="shared" si="73"/>
        <v>1022.25</v>
      </c>
      <c r="DE132" s="24">
        <f t="shared" si="74"/>
        <v>0</v>
      </c>
      <c r="DF132" s="24">
        <f t="shared" si="75"/>
        <v>20.212499999999999</v>
      </c>
      <c r="DG132" s="24">
        <f t="shared" si="76"/>
        <v>0</v>
      </c>
      <c r="DH132" s="24">
        <f t="shared" si="77"/>
        <v>0</v>
      </c>
      <c r="DI132" s="24">
        <f t="shared" si="84"/>
        <v>10090.8375</v>
      </c>
    </row>
    <row r="133" spans="1:113" ht="14">
      <c r="A133" s="1"/>
      <c r="B133" s="2"/>
      <c r="C133" s="2"/>
      <c r="D133" s="2"/>
      <c r="E133" s="2"/>
      <c r="F133" s="195">
        <f t="shared" si="85"/>
        <v>72</v>
      </c>
      <c r="G133" s="112">
        <f t="shared" si="85"/>
        <v>0.94653070544271856</v>
      </c>
      <c r="H133" s="111">
        <f t="shared" si="85"/>
        <v>5.3469294557281367E-2</v>
      </c>
      <c r="I133" s="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  <c r="BH133" s="95"/>
      <c r="BI133" s="95"/>
      <c r="BJ133" s="95"/>
      <c r="BK133" s="95"/>
      <c r="BL133" s="95"/>
      <c r="BM133" s="95"/>
      <c r="BN133" s="65"/>
      <c r="BO133" s="24">
        <f t="shared" si="107"/>
        <v>73</v>
      </c>
      <c r="BP133" s="83">
        <f t="shared" si="64"/>
        <v>1793.3843449565013</v>
      </c>
      <c r="BQ133" s="83">
        <f t="shared" si="65"/>
        <v>202.60954554069471</v>
      </c>
      <c r="BR133" s="83">
        <f t="shared" si="66"/>
        <v>0</v>
      </c>
      <c r="BS133" s="83">
        <f t="shared" si="67"/>
        <v>4.0061095028039047</v>
      </c>
      <c r="BT133" s="83">
        <f t="shared" si="68"/>
        <v>0</v>
      </c>
      <c r="BU133" s="83">
        <f t="shared" si="69"/>
        <v>0</v>
      </c>
      <c r="BV133" s="82">
        <f t="shared" si="50"/>
        <v>1999.9999999999998</v>
      </c>
      <c r="BX133" s="24">
        <f t="shared" si="86"/>
        <v>1608</v>
      </c>
      <c r="BY133" s="24">
        <f t="shared" si="87"/>
        <v>363</v>
      </c>
      <c r="BZ133" s="24">
        <f t="shared" si="88"/>
        <v>0</v>
      </c>
      <c r="CA133" s="24">
        <f t="shared" si="89"/>
        <v>7</v>
      </c>
      <c r="CB133" s="24">
        <f t="shared" si="90"/>
        <v>0</v>
      </c>
      <c r="CC133" s="24">
        <f t="shared" si="70"/>
        <v>0</v>
      </c>
      <c r="CD133" s="24">
        <f t="shared" si="91"/>
        <v>21</v>
      </c>
      <c r="CE133" s="24">
        <f t="shared" si="92"/>
        <v>0</v>
      </c>
      <c r="CF133" s="24">
        <f t="shared" si="93"/>
        <v>1</v>
      </c>
      <c r="CG133" s="24">
        <f t="shared" si="94"/>
        <v>0</v>
      </c>
      <c r="CH133" s="24">
        <f t="shared" si="95"/>
        <v>0</v>
      </c>
      <c r="CI133" s="24">
        <f t="shared" si="96"/>
        <v>0</v>
      </c>
      <c r="CJ133" s="24">
        <f t="shared" si="97"/>
        <v>0</v>
      </c>
      <c r="CK133" s="24">
        <f t="shared" si="98"/>
        <v>0</v>
      </c>
      <c r="CL133" s="24">
        <f t="shared" si="99"/>
        <v>0</v>
      </c>
      <c r="CM133" s="24">
        <f t="shared" si="100"/>
        <v>0</v>
      </c>
      <c r="CN133" s="24">
        <f t="shared" si="101"/>
        <v>0</v>
      </c>
      <c r="CO133" s="24">
        <f t="shared" si="102"/>
        <v>0</v>
      </c>
      <c r="CP133" s="24">
        <f t="shared" si="103"/>
        <v>0</v>
      </c>
      <c r="CQ133" s="24">
        <f t="shared" si="104"/>
        <v>0</v>
      </c>
      <c r="CR133" s="24">
        <f t="shared" si="105"/>
        <v>0</v>
      </c>
      <c r="CS133" s="24">
        <f t="shared" si="106"/>
        <v>2000</v>
      </c>
      <c r="CU133" s="83">
        <f t="shared" si="78"/>
        <v>8973.75</v>
      </c>
      <c r="CV133" s="84">
        <f t="shared" si="79"/>
        <v>997.5</v>
      </c>
      <c r="CW133" s="84">
        <f t="shared" si="80"/>
        <v>0</v>
      </c>
      <c r="CX133" s="84">
        <f t="shared" si="81"/>
        <v>28.75</v>
      </c>
      <c r="CY133" s="24">
        <f t="shared" si="82"/>
        <v>0</v>
      </c>
      <c r="CZ133" s="84">
        <f t="shared" si="83"/>
        <v>0</v>
      </c>
      <c r="DA133" s="82">
        <f t="shared" si="71"/>
        <v>10000</v>
      </c>
      <c r="DC133" s="24">
        <f t="shared" si="72"/>
        <v>2692.125</v>
      </c>
      <c r="DD133" s="24">
        <f t="shared" si="73"/>
        <v>299.25</v>
      </c>
      <c r="DE133" s="24">
        <f t="shared" si="74"/>
        <v>0</v>
      </c>
      <c r="DF133" s="24">
        <f t="shared" si="75"/>
        <v>6.0374999999999996</v>
      </c>
      <c r="DG133" s="24">
        <f t="shared" si="76"/>
        <v>0</v>
      </c>
      <c r="DH133" s="24">
        <f t="shared" si="77"/>
        <v>0</v>
      </c>
      <c r="DI133" s="24">
        <f t="shared" si="84"/>
        <v>2997.4124999999999</v>
      </c>
    </row>
    <row r="134" spans="1:113" ht="14">
      <c r="A134" s="1"/>
      <c r="B134" s="2"/>
      <c r="C134" s="2"/>
      <c r="D134" s="2"/>
      <c r="E134" s="2"/>
      <c r="F134" s="195">
        <f t="shared" si="85"/>
        <v>73</v>
      </c>
      <c r="G134" s="112">
        <f t="shared" si="85"/>
        <v>0.9473445588634245</v>
      </c>
      <c r="H134" s="111">
        <f t="shared" si="85"/>
        <v>5.2655441136575637E-2</v>
      </c>
      <c r="I134" s="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5"/>
      <c r="BJ134" s="95"/>
      <c r="BK134" s="95"/>
      <c r="BL134" s="95"/>
      <c r="BM134" s="95"/>
      <c r="BN134" s="65"/>
      <c r="BO134" s="24">
        <f t="shared" si="107"/>
        <v>74</v>
      </c>
      <c r="BP134" s="83">
        <f t="shared" si="64"/>
        <v>2692.125</v>
      </c>
      <c r="BQ134" s="83">
        <f t="shared" si="65"/>
        <v>299.25</v>
      </c>
      <c r="BR134" s="83">
        <f t="shared" si="66"/>
        <v>0</v>
      </c>
      <c r="BS134" s="83">
        <f t="shared" si="67"/>
        <v>6.0374999999999996</v>
      </c>
      <c r="BT134" s="83">
        <f t="shared" si="68"/>
        <v>0</v>
      </c>
      <c r="BU134" s="83">
        <f t="shared" si="69"/>
        <v>0</v>
      </c>
      <c r="BV134" s="82">
        <f t="shared" si="50"/>
        <v>2997.4124999999999</v>
      </c>
      <c r="BX134" s="24">
        <f t="shared" si="86"/>
        <v>2418</v>
      </c>
      <c r="BY134" s="24">
        <f t="shared" si="87"/>
        <v>538</v>
      </c>
      <c r="BZ134" s="24">
        <f t="shared" si="88"/>
        <v>0</v>
      </c>
      <c r="CA134" s="24">
        <f t="shared" si="89"/>
        <v>11</v>
      </c>
      <c r="CB134" s="24">
        <f t="shared" si="90"/>
        <v>0</v>
      </c>
      <c r="CC134" s="24">
        <f t="shared" si="70"/>
        <v>0</v>
      </c>
      <c r="CD134" s="24">
        <f t="shared" si="91"/>
        <v>30</v>
      </c>
      <c r="CE134" s="24">
        <f t="shared" si="92"/>
        <v>0</v>
      </c>
      <c r="CF134" s="24">
        <f t="shared" si="93"/>
        <v>1</v>
      </c>
      <c r="CG134" s="24">
        <f t="shared" si="94"/>
        <v>0</v>
      </c>
      <c r="CH134" s="24">
        <f t="shared" si="95"/>
        <v>0</v>
      </c>
      <c r="CI134" s="24">
        <f t="shared" si="96"/>
        <v>0</v>
      </c>
      <c r="CJ134" s="24">
        <f t="shared" si="97"/>
        <v>0</v>
      </c>
      <c r="CK134" s="24">
        <f t="shared" si="98"/>
        <v>0</v>
      </c>
      <c r="CL134" s="24">
        <f t="shared" si="99"/>
        <v>0</v>
      </c>
      <c r="CM134" s="24">
        <f t="shared" si="100"/>
        <v>0</v>
      </c>
      <c r="CN134" s="24">
        <f t="shared" si="101"/>
        <v>0</v>
      </c>
      <c r="CO134" s="24">
        <f t="shared" si="102"/>
        <v>0</v>
      </c>
      <c r="CP134" s="24">
        <f t="shared" si="103"/>
        <v>0</v>
      </c>
      <c r="CQ134" s="24">
        <f t="shared" si="104"/>
        <v>0</v>
      </c>
      <c r="CR134" s="24">
        <f t="shared" si="105"/>
        <v>0</v>
      </c>
      <c r="CS134" s="24">
        <f t="shared" si="106"/>
        <v>2998</v>
      </c>
      <c r="CU134" s="83">
        <f t="shared" si="78"/>
        <v>13472.5</v>
      </c>
      <c r="CV134" s="84">
        <f t="shared" si="79"/>
        <v>1477.5</v>
      </c>
      <c r="CW134" s="84">
        <f t="shared" si="80"/>
        <v>0</v>
      </c>
      <c r="CX134" s="84">
        <f t="shared" si="81"/>
        <v>40</v>
      </c>
      <c r="CY134" s="24">
        <f t="shared" si="82"/>
        <v>0</v>
      </c>
      <c r="CZ134" s="84">
        <f t="shared" si="83"/>
        <v>0</v>
      </c>
      <c r="DA134" s="82">
        <f t="shared" si="71"/>
        <v>14990</v>
      </c>
      <c r="DC134" s="24">
        <f t="shared" si="72"/>
        <v>4041.75</v>
      </c>
      <c r="DD134" s="24">
        <f t="shared" si="73"/>
        <v>443.25</v>
      </c>
      <c r="DE134" s="24">
        <f t="shared" si="74"/>
        <v>0</v>
      </c>
      <c r="DF134" s="24">
        <f t="shared" si="75"/>
        <v>8.4</v>
      </c>
      <c r="DG134" s="24">
        <f t="shared" si="76"/>
        <v>0</v>
      </c>
      <c r="DH134" s="24">
        <f t="shared" si="77"/>
        <v>0</v>
      </c>
      <c r="DI134" s="24">
        <f t="shared" si="84"/>
        <v>4493.3999999999996</v>
      </c>
    </row>
    <row r="135" spans="1:113" ht="14">
      <c r="A135" s="1"/>
      <c r="B135" s="2"/>
      <c r="C135" s="2"/>
      <c r="D135" s="2"/>
      <c r="E135" s="2"/>
      <c r="F135" s="195">
        <f t="shared" si="85"/>
        <v>74</v>
      </c>
      <c r="G135" s="112">
        <f t="shared" si="85"/>
        <v>0.94806770839849375</v>
      </c>
      <c r="H135" s="111">
        <f t="shared" si="85"/>
        <v>5.1932291601506302E-2</v>
      </c>
      <c r="I135" s="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65"/>
      <c r="BO135" s="24">
        <f t="shared" si="107"/>
        <v>75</v>
      </c>
      <c r="BP135" s="83">
        <f t="shared" si="64"/>
        <v>4041.75</v>
      </c>
      <c r="BQ135" s="83">
        <f t="shared" si="65"/>
        <v>443.25</v>
      </c>
      <c r="BR135" s="83">
        <f t="shared" si="66"/>
        <v>0</v>
      </c>
      <c r="BS135" s="83">
        <f t="shared" si="67"/>
        <v>8.4</v>
      </c>
      <c r="BT135" s="83">
        <f t="shared" si="68"/>
        <v>0</v>
      </c>
      <c r="BU135" s="83">
        <f t="shared" si="69"/>
        <v>0</v>
      </c>
      <c r="BV135" s="82">
        <f t="shared" si="50"/>
        <v>4493.3999999999996</v>
      </c>
      <c r="BX135" s="24">
        <f t="shared" si="86"/>
        <v>3635</v>
      </c>
      <c r="BY135" s="24">
        <f t="shared" si="87"/>
        <v>797</v>
      </c>
      <c r="BZ135" s="24">
        <f t="shared" si="88"/>
        <v>0</v>
      </c>
      <c r="CA135" s="24">
        <f t="shared" si="89"/>
        <v>15</v>
      </c>
      <c r="CB135" s="24">
        <f t="shared" si="90"/>
        <v>0</v>
      </c>
      <c r="CC135" s="24">
        <f t="shared" si="70"/>
        <v>0</v>
      </c>
      <c r="CD135" s="24">
        <f t="shared" si="91"/>
        <v>44</v>
      </c>
      <c r="CE135" s="24">
        <f t="shared" si="92"/>
        <v>0</v>
      </c>
      <c r="CF135" s="24">
        <f t="shared" si="93"/>
        <v>2</v>
      </c>
      <c r="CG135" s="24">
        <f t="shared" si="94"/>
        <v>0</v>
      </c>
      <c r="CH135" s="24">
        <f t="shared" si="95"/>
        <v>0</v>
      </c>
      <c r="CI135" s="24">
        <f t="shared" si="96"/>
        <v>0</v>
      </c>
      <c r="CJ135" s="24">
        <f t="shared" si="97"/>
        <v>0</v>
      </c>
      <c r="CK135" s="24">
        <f t="shared" si="98"/>
        <v>0</v>
      </c>
      <c r="CL135" s="24">
        <f t="shared" si="99"/>
        <v>0</v>
      </c>
      <c r="CM135" s="24">
        <f t="shared" si="100"/>
        <v>0</v>
      </c>
      <c r="CN135" s="24">
        <f t="shared" si="101"/>
        <v>0</v>
      </c>
      <c r="CO135" s="24">
        <f t="shared" si="102"/>
        <v>0</v>
      </c>
      <c r="CP135" s="24">
        <f t="shared" si="103"/>
        <v>0</v>
      </c>
      <c r="CQ135" s="24">
        <f t="shared" si="104"/>
        <v>0</v>
      </c>
      <c r="CR135" s="24">
        <f t="shared" si="105"/>
        <v>0</v>
      </c>
      <c r="CS135" s="24">
        <f t="shared" si="106"/>
        <v>4493</v>
      </c>
      <c r="CU135" s="83">
        <f t="shared" si="78"/>
        <v>20222.5</v>
      </c>
      <c r="CV135" s="84">
        <f t="shared" si="79"/>
        <v>2182.5</v>
      </c>
      <c r="CW135" s="84">
        <f t="shared" si="80"/>
        <v>0</v>
      </c>
      <c r="CX135" s="84">
        <f t="shared" si="81"/>
        <v>60</v>
      </c>
      <c r="CY135" s="24">
        <f t="shared" si="82"/>
        <v>0</v>
      </c>
      <c r="CZ135" s="84">
        <f t="shared" si="83"/>
        <v>0</v>
      </c>
      <c r="DA135" s="82">
        <f t="shared" si="71"/>
        <v>22465</v>
      </c>
      <c r="DC135" s="24">
        <f t="shared" si="72"/>
        <v>6066.75</v>
      </c>
      <c r="DD135" s="24">
        <f t="shared" si="73"/>
        <v>654.75</v>
      </c>
      <c r="DE135" s="24">
        <f t="shared" si="74"/>
        <v>0</v>
      </c>
      <c r="DF135" s="24">
        <f t="shared" si="75"/>
        <v>12.6</v>
      </c>
      <c r="DG135" s="24">
        <f t="shared" si="76"/>
        <v>0</v>
      </c>
      <c r="DH135" s="24">
        <f t="shared" si="77"/>
        <v>0</v>
      </c>
      <c r="DI135" s="24">
        <f t="shared" si="84"/>
        <v>6734.1</v>
      </c>
    </row>
    <row r="136" spans="1:113" ht="14">
      <c r="A136" s="1"/>
      <c r="B136" s="2"/>
      <c r="C136" s="2"/>
      <c r="D136" s="2"/>
      <c r="E136" s="2"/>
      <c r="F136" s="195">
        <f t="shared" si="85"/>
        <v>75</v>
      </c>
      <c r="G136" s="112">
        <f t="shared" si="85"/>
        <v>0.94880825210308462</v>
      </c>
      <c r="H136" s="111">
        <f t="shared" si="85"/>
        <v>5.1191747896915482E-2</v>
      </c>
      <c r="I136" s="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5"/>
      <c r="BJ136" s="95"/>
      <c r="BK136" s="95"/>
      <c r="BL136" s="95"/>
      <c r="BM136" s="95"/>
      <c r="BN136" s="65"/>
      <c r="BO136" s="24">
        <f t="shared" si="107"/>
        <v>76</v>
      </c>
      <c r="BP136" s="83">
        <f t="shared" si="64"/>
        <v>6066.75</v>
      </c>
      <c r="BQ136" s="83">
        <f t="shared" si="65"/>
        <v>654.75</v>
      </c>
      <c r="BR136" s="83">
        <f t="shared" si="66"/>
        <v>0</v>
      </c>
      <c r="BS136" s="83">
        <f t="shared" si="67"/>
        <v>12.6</v>
      </c>
      <c r="BT136" s="83">
        <f t="shared" si="68"/>
        <v>0</v>
      </c>
      <c r="BU136" s="83">
        <f t="shared" si="69"/>
        <v>0</v>
      </c>
      <c r="BV136" s="82">
        <f t="shared" si="50"/>
        <v>6734.1</v>
      </c>
      <c r="BX136" s="24">
        <f t="shared" si="86"/>
        <v>5466</v>
      </c>
      <c r="BY136" s="24">
        <f t="shared" si="87"/>
        <v>1180</v>
      </c>
      <c r="BZ136" s="24">
        <f t="shared" si="88"/>
        <v>0</v>
      </c>
      <c r="CA136" s="24">
        <f t="shared" si="89"/>
        <v>23</v>
      </c>
      <c r="CB136" s="24">
        <f t="shared" si="90"/>
        <v>0</v>
      </c>
      <c r="CC136" s="24">
        <f t="shared" si="70"/>
        <v>0</v>
      </c>
      <c r="CD136" s="24">
        <f t="shared" si="91"/>
        <v>64</v>
      </c>
      <c r="CE136" s="24">
        <f t="shared" si="92"/>
        <v>0</v>
      </c>
      <c r="CF136" s="24">
        <f t="shared" si="93"/>
        <v>2</v>
      </c>
      <c r="CG136" s="24">
        <f t="shared" si="94"/>
        <v>0</v>
      </c>
      <c r="CH136" s="24">
        <f t="shared" si="95"/>
        <v>0</v>
      </c>
      <c r="CI136" s="24">
        <f t="shared" si="96"/>
        <v>0</v>
      </c>
      <c r="CJ136" s="24">
        <f t="shared" si="97"/>
        <v>0</v>
      </c>
      <c r="CK136" s="24">
        <f t="shared" si="98"/>
        <v>0</v>
      </c>
      <c r="CL136" s="24">
        <f t="shared" si="99"/>
        <v>0</v>
      </c>
      <c r="CM136" s="24">
        <f t="shared" si="100"/>
        <v>0</v>
      </c>
      <c r="CN136" s="24">
        <f t="shared" si="101"/>
        <v>0</v>
      </c>
      <c r="CO136" s="24">
        <f t="shared" si="102"/>
        <v>0</v>
      </c>
      <c r="CP136" s="24">
        <f t="shared" si="103"/>
        <v>0</v>
      </c>
      <c r="CQ136" s="24">
        <f t="shared" si="104"/>
        <v>0</v>
      </c>
      <c r="CR136" s="24">
        <f t="shared" si="105"/>
        <v>0</v>
      </c>
      <c r="CS136" s="24">
        <f t="shared" si="106"/>
        <v>6735</v>
      </c>
      <c r="CU136" s="83">
        <f t="shared" si="78"/>
        <v>30360</v>
      </c>
      <c r="CV136" s="84">
        <f t="shared" si="79"/>
        <v>3230</v>
      </c>
      <c r="CW136" s="84">
        <f t="shared" si="80"/>
        <v>0</v>
      </c>
      <c r="CX136" s="84">
        <f t="shared" si="81"/>
        <v>85</v>
      </c>
      <c r="CY136" s="24">
        <f t="shared" si="82"/>
        <v>0</v>
      </c>
      <c r="CZ136" s="84">
        <f t="shared" si="83"/>
        <v>0</v>
      </c>
      <c r="DA136" s="82">
        <f t="shared" si="71"/>
        <v>33675</v>
      </c>
      <c r="DC136" s="24">
        <f t="shared" si="72"/>
        <v>9108</v>
      </c>
      <c r="DD136" s="24">
        <f t="shared" si="73"/>
        <v>969</v>
      </c>
      <c r="DE136" s="24">
        <f t="shared" si="74"/>
        <v>0</v>
      </c>
      <c r="DF136" s="24">
        <f t="shared" si="75"/>
        <v>17.849999999999998</v>
      </c>
      <c r="DG136" s="24">
        <f t="shared" si="76"/>
        <v>0</v>
      </c>
      <c r="DH136" s="24">
        <f t="shared" si="77"/>
        <v>0</v>
      </c>
      <c r="DI136" s="24">
        <f t="shared" si="84"/>
        <v>10094.85</v>
      </c>
    </row>
    <row r="137" spans="1:113" ht="14">
      <c r="A137" s="1"/>
      <c r="B137" s="2"/>
      <c r="C137" s="2"/>
      <c r="D137" s="2"/>
      <c r="E137" s="2"/>
      <c r="F137" s="195">
        <f t="shared" si="85"/>
        <v>76</v>
      </c>
      <c r="G137" s="112">
        <f t="shared" si="85"/>
        <v>0.94951441172539752</v>
      </c>
      <c r="H137" s="111">
        <f t="shared" si="85"/>
        <v>5.0485588274602394E-2</v>
      </c>
      <c r="I137" s="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  <c r="BL137" s="95"/>
      <c r="BM137" s="95"/>
      <c r="BN137" s="65"/>
      <c r="BO137" s="24">
        <f t="shared" si="107"/>
        <v>77</v>
      </c>
      <c r="BP137" s="83">
        <f t="shared" si="64"/>
        <v>1804.4844648508893</v>
      </c>
      <c r="BQ137" s="83">
        <f t="shared" si="65"/>
        <v>191.97907844098722</v>
      </c>
      <c r="BR137" s="83">
        <f t="shared" si="66"/>
        <v>0</v>
      </c>
      <c r="BS137" s="83">
        <f t="shared" si="67"/>
        <v>3.5364567081234486</v>
      </c>
      <c r="BT137" s="83">
        <f t="shared" si="68"/>
        <v>0</v>
      </c>
      <c r="BU137" s="83">
        <f t="shared" si="69"/>
        <v>0</v>
      </c>
      <c r="BV137" s="82">
        <f t="shared" si="50"/>
        <v>2000</v>
      </c>
      <c r="BX137" s="24">
        <f t="shared" si="86"/>
        <v>1628</v>
      </c>
      <c r="BY137" s="24">
        <f t="shared" si="87"/>
        <v>346</v>
      </c>
      <c r="BZ137" s="24">
        <f t="shared" si="88"/>
        <v>0</v>
      </c>
      <c r="CA137" s="24">
        <f t="shared" si="89"/>
        <v>6</v>
      </c>
      <c r="CB137" s="24">
        <f t="shared" si="90"/>
        <v>0</v>
      </c>
      <c r="CC137" s="24">
        <f t="shared" si="70"/>
        <v>0</v>
      </c>
      <c r="CD137" s="24">
        <f t="shared" si="91"/>
        <v>18</v>
      </c>
      <c r="CE137" s="24">
        <f t="shared" si="92"/>
        <v>0</v>
      </c>
      <c r="CF137" s="24">
        <f t="shared" si="93"/>
        <v>1</v>
      </c>
      <c r="CG137" s="24">
        <f t="shared" si="94"/>
        <v>0</v>
      </c>
      <c r="CH137" s="24">
        <f t="shared" si="95"/>
        <v>0</v>
      </c>
      <c r="CI137" s="24">
        <f t="shared" si="96"/>
        <v>0</v>
      </c>
      <c r="CJ137" s="24">
        <f t="shared" si="97"/>
        <v>0</v>
      </c>
      <c r="CK137" s="24">
        <f t="shared" si="98"/>
        <v>0</v>
      </c>
      <c r="CL137" s="24">
        <f t="shared" si="99"/>
        <v>0</v>
      </c>
      <c r="CM137" s="24">
        <f t="shared" si="100"/>
        <v>0</v>
      </c>
      <c r="CN137" s="24">
        <f t="shared" si="101"/>
        <v>0</v>
      </c>
      <c r="CO137" s="24">
        <f t="shared" si="102"/>
        <v>0</v>
      </c>
      <c r="CP137" s="24">
        <f t="shared" si="103"/>
        <v>0</v>
      </c>
      <c r="CQ137" s="24">
        <f t="shared" si="104"/>
        <v>0</v>
      </c>
      <c r="CR137" s="24">
        <f t="shared" si="105"/>
        <v>0</v>
      </c>
      <c r="CS137" s="24">
        <f t="shared" si="106"/>
        <v>1999</v>
      </c>
      <c r="CU137" s="83">
        <f t="shared" si="78"/>
        <v>9027.5</v>
      </c>
      <c r="CV137" s="84">
        <f t="shared" si="79"/>
        <v>942.5</v>
      </c>
      <c r="CW137" s="84">
        <f t="shared" si="80"/>
        <v>0</v>
      </c>
      <c r="CX137" s="84">
        <f t="shared" si="81"/>
        <v>25</v>
      </c>
      <c r="CY137" s="24">
        <f t="shared" si="82"/>
        <v>0</v>
      </c>
      <c r="CZ137" s="84">
        <f t="shared" si="83"/>
        <v>0</v>
      </c>
      <c r="DA137" s="82">
        <f t="shared" si="71"/>
        <v>9995</v>
      </c>
      <c r="DC137" s="24">
        <f t="shared" si="72"/>
        <v>2708.25</v>
      </c>
      <c r="DD137" s="24">
        <f t="shared" si="73"/>
        <v>282.75</v>
      </c>
      <c r="DE137" s="24">
        <f t="shared" si="74"/>
        <v>0</v>
      </c>
      <c r="DF137" s="24">
        <f t="shared" si="75"/>
        <v>5.25</v>
      </c>
      <c r="DG137" s="24">
        <f t="shared" si="76"/>
        <v>0</v>
      </c>
      <c r="DH137" s="24">
        <f t="shared" si="77"/>
        <v>0</v>
      </c>
      <c r="DI137" s="24">
        <f t="shared" si="84"/>
        <v>2996.25</v>
      </c>
    </row>
    <row r="138" spans="1:113" ht="14">
      <c r="A138" s="1"/>
      <c r="B138" s="2"/>
      <c r="C138" s="2"/>
      <c r="D138" s="2"/>
      <c r="E138" s="2"/>
      <c r="F138" s="195">
        <f t="shared" si="85"/>
        <v>77</v>
      </c>
      <c r="G138" s="112">
        <f t="shared" si="85"/>
        <v>0.95023700203569139</v>
      </c>
      <c r="H138" s="111">
        <f t="shared" si="85"/>
        <v>4.9762997964308532E-2</v>
      </c>
      <c r="I138" s="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  <c r="BL138" s="95"/>
      <c r="BM138" s="95"/>
      <c r="BN138" s="65"/>
      <c r="BO138" s="24">
        <f t="shared" si="107"/>
        <v>78</v>
      </c>
      <c r="BP138" s="83">
        <f t="shared" si="64"/>
        <v>2708.25</v>
      </c>
      <c r="BQ138" s="83">
        <f t="shared" si="65"/>
        <v>282.75</v>
      </c>
      <c r="BR138" s="83">
        <f t="shared" si="66"/>
        <v>0</v>
      </c>
      <c r="BS138" s="83">
        <f t="shared" si="67"/>
        <v>5.25</v>
      </c>
      <c r="BT138" s="83">
        <f t="shared" si="68"/>
        <v>0</v>
      </c>
      <c r="BU138" s="83">
        <f t="shared" si="69"/>
        <v>0</v>
      </c>
      <c r="BV138" s="82">
        <f t="shared" si="50"/>
        <v>2996.25</v>
      </c>
      <c r="BX138" s="24">
        <f t="shared" si="86"/>
        <v>2448</v>
      </c>
      <c r="BY138" s="24">
        <f t="shared" si="87"/>
        <v>511</v>
      </c>
      <c r="BZ138" s="24">
        <f t="shared" si="88"/>
        <v>0</v>
      </c>
      <c r="CA138" s="24">
        <f t="shared" si="89"/>
        <v>9</v>
      </c>
      <c r="CB138" s="24">
        <f t="shared" si="90"/>
        <v>0</v>
      </c>
      <c r="CC138" s="24">
        <f t="shared" si="70"/>
        <v>0</v>
      </c>
      <c r="CD138" s="24">
        <f t="shared" si="91"/>
        <v>27</v>
      </c>
      <c r="CE138" s="24">
        <f t="shared" si="92"/>
        <v>0</v>
      </c>
      <c r="CF138" s="24">
        <f t="shared" si="93"/>
        <v>1</v>
      </c>
      <c r="CG138" s="24">
        <f t="shared" si="94"/>
        <v>0</v>
      </c>
      <c r="CH138" s="24">
        <f t="shared" si="95"/>
        <v>0</v>
      </c>
      <c r="CI138" s="24">
        <f t="shared" si="96"/>
        <v>0</v>
      </c>
      <c r="CJ138" s="24">
        <f t="shared" si="97"/>
        <v>0</v>
      </c>
      <c r="CK138" s="24">
        <f t="shared" si="98"/>
        <v>0</v>
      </c>
      <c r="CL138" s="24">
        <f t="shared" si="99"/>
        <v>0</v>
      </c>
      <c r="CM138" s="24">
        <f t="shared" si="100"/>
        <v>0</v>
      </c>
      <c r="CN138" s="24">
        <f t="shared" si="101"/>
        <v>0</v>
      </c>
      <c r="CO138" s="24">
        <f t="shared" si="102"/>
        <v>0</v>
      </c>
      <c r="CP138" s="24">
        <f t="shared" si="103"/>
        <v>0</v>
      </c>
      <c r="CQ138" s="24">
        <f t="shared" si="104"/>
        <v>0</v>
      </c>
      <c r="CR138" s="24">
        <f t="shared" si="105"/>
        <v>0</v>
      </c>
      <c r="CS138" s="24">
        <f t="shared" si="106"/>
        <v>2996</v>
      </c>
      <c r="CU138" s="83">
        <f t="shared" si="78"/>
        <v>13551.25</v>
      </c>
      <c r="CV138" s="84">
        <f t="shared" si="79"/>
        <v>1392.5</v>
      </c>
      <c r="CW138" s="84">
        <f t="shared" si="80"/>
        <v>0</v>
      </c>
      <c r="CX138" s="84">
        <f t="shared" si="81"/>
        <v>36.25</v>
      </c>
      <c r="CY138" s="24">
        <f t="shared" si="82"/>
        <v>0</v>
      </c>
      <c r="CZ138" s="84">
        <f t="shared" si="83"/>
        <v>0</v>
      </c>
      <c r="DA138" s="82">
        <f t="shared" si="71"/>
        <v>14980</v>
      </c>
      <c r="DC138" s="24">
        <f t="shared" si="72"/>
        <v>4065.375</v>
      </c>
      <c r="DD138" s="24">
        <f t="shared" si="73"/>
        <v>417.75</v>
      </c>
      <c r="DE138" s="24">
        <f t="shared" si="74"/>
        <v>0</v>
      </c>
      <c r="DF138" s="24">
        <f t="shared" si="75"/>
        <v>7.6124999999999998</v>
      </c>
      <c r="DG138" s="24">
        <f t="shared" si="76"/>
        <v>0</v>
      </c>
      <c r="DH138" s="24">
        <f t="shared" si="77"/>
        <v>0</v>
      </c>
      <c r="DI138" s="24">
        <f t="shared" si="84"/>
        <v>4490.7375000000002</v>
      </c>
    </row>
    <row r="139" spans="1:113" ht="14">
      <c r="A139" s="1"/>
      <c r="B139" s="2"/>
      <c r="C139" s="2"/>
      <c r="D139" s="2"/>
      <c r="E139" s="2"/>
      <c r="F139" s="195">
        <f t="shared" si="85"/>
        <v>78</v>
      </c>
      <c r="G139" s="112">
        <f t="shared" si="85"/>
        <v>0.95106382978723403</v>
      </c>
      <c r="H139" s="111">
        <f t="shared" si="85"/>
        <v>4.8936170212765959E-2</v>
      </c>
      <c r="I139" s="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  <c r="BL139" s="95"/>
      <c r="BM139" s="95"/>
      <c r="BN139" s="65"/>
      <c r="BO139" s="24">
        <f t="shared" si="107"/>
        <v>79</v>
      </c>
      <c r="BP139" s="83">
        <f t="shared" si="64"/>
        <v>4065.375</v>
      </c>
      <c r="BQ139" s="83">
        <f t="shared" si="65"/>
        <v>417.75</v>
      </c>
      <c r="BR139" s="83">
        <f t="shared" si="66"/>
        <v>0</v>
      </c>
      <c r="BS139" s="83">
        <f t="shared" si="67"/>
        <v>7.6124999999999998</v>
      </c>
      <c r="BT139" s="83">
        <f t="shared" si="68"/>
        <v>0</v>
      </c>
      <c r="BU139" s="83">
        <f t="shared" si="69"/>
        <v>0</v>
      </c>
      <c r="BV139" s="82">
        <f t="shared" si="50"/>
        <v>4490.7375000000002</v>
      </c>
      <c r="BX139" s="24">
        <f t="shared" si="86"/>
        <v>3680</v>
      </c>
      <c r="BY139" s="24">
        <f t="shared" si="87"/>
        <v>756</v>
      </c>
      <c r="BZ139" s="24">
        <f t="shared" si="88"/>
        <v>0</v>
      </c>
      <c r="CA139" s="24">
        <f t="shared" si="89"/>
        <v>14</v>
      </c>
      <c r="CB139" s="24">
        <f t="shared" si="90"/>
        <v>0</v>
      </c>
      <c r="CC139" s="24">
        <f t="shared" si="70"/>
        <v>0</v>
      </c>
      <c r="CD139" s="24">
        <f t="shared" si="91"/>
        <v>39</v>
      </c>
      <c r="CE139" s="24">
        <f t="shared" si="92"/>
        <v>0</v>
      </c>
      <c r="CF139" s="24">
        <f t="shared" si="93"/>
        <v>1</v>
      </c>
      <c r="CG139" s="24">
        <f t="shared" si="94"/>
        <v>0</v>
      </c>
      <c r="CH139" s="24">
        <f t="shared" si="95"/>
        <v>0</v>
      </c>
      <c r="CI139" s="24">
        <f t="shared" si="96"/>
        <v>0</v>
      </c>
      <c r="CJ139" s="24">
        <f t="shared" si="97"/>
        <v>0</v>
      </c>
      <c r="CK139" s="24">
        <f t="shared" si="98"/>
        <v>0</v>
      </c>
      <c r="CL139" s="24">
        <f t="shared" si="99"/>
        <v>0</v>
      </c>
      <c r="CM139" s="24">
        <f t="shared" si="100"/>
        <v>0</v>
      </c>
      <c r="CN139" s="24">
        <f t="shared" si="101"/>
        <v>0</v>
      </c>
      <c r="CO139" s="24">
        <f t="shared" si="102"/>
        <v>0</v>
      </c>
      <c r="CP139" s="24">
        <f t="shared" si="103"/>
        <v>0</v>
      </c>
      <c r="CQ139" s="24">
        <f t="shared" si="104"/>
        <v>0</v>
      </c>
      <c r="CR139" s="24">
        <f t="shared" si="105"/>
        <v>0</v>
      </c>
      <c r="CS139" s="24">
        <f t="shared" si="106"/>
        <v>4490</v>
      </c>
      <c r="CU139" s="83">
        <f t="shared" si="78"/>
        <v>20338.75</v>
      </c>
      <c r="CV139" s="84">
        <f t="shared" si="79"/>
        <v>2060</v>
      </c>
      <c r="CW139" s="84">
        <f t="shared" si="80"/>
        <v>0</v>
      </c>
      <c r="CX139" s="84">
        <f t="shared" si="81"/>
        <v>51.25</v>
      </c>
      <c r="CY139" s="24">
        <f t="shared" si="82"/>
        <v>0</v>
      </c>
      <c r="CZ139" s="84">
        <f t="shared" si="83"/>
        <v>0</v>
      </c>
      <c r="DA139" s="82">
        <f t="shared" si="71"/>
        <v>22450</v>
      </c>
      <c r="DC139" s="24">
        <f t="shared" si="72"/>
        <v>6101.625</v>
      </c>
      <c r="DD139" s="24">
        <f t="shared" si="73"/>
        <v>618</v>
      </c>
      <c r="DE139" s="24">
        <f t="shared" si="74"/>
        <v>0</v>
      </c>
      <c r="DF139" s="24">
        <f t="shared" si="75"/>
        <v>10.762499999999999</v>
      </c>
      <c r="DG139" s="24">
        <f t="shared" si="76"/>
        <v>0</v>
      </c>
      <c r="DH139" s="24">
        <f t="shared" si="77"/>
        <v>0</v>
      </c>
      <c r="DI139" s="24">
        <f t="shared" si="84"/>
        <v>6730.3874999999998</v>
      </c>
    </row>
    <row r="140" spans="1:113" ht="14">
      <c r="A140" s="1"/>
      <c r="B140" s="2"/>
      <c r="C140" s="2"/>
      <c r="D140" s="2"/>
      <c r="E140" s="2"/>
      <c r="F140" s="195">
        <f t="shared" si="85"/>
        <v>79</v>
      </c>
      <c r="G140" s="112">
        <f t="shared" si="85"/>
        <v>0.95179243943784286</v>
      </c>
      <c r="H140" s="111">
        <f t="shared" si="85"/>
        <v>4.8207560562157109E-2</v>
      </c>
      <c r="I140" s="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  <c r="BL140" s="95"/>
      <c r="BM140" s="95"/>
      <c r="BN140" s="65"/>
      <c r="BO140" s="24">
        <f t="shared" si="107"/>
        <v>80</v>
      </c>
      <c r="BP140" s="83">
        <f t="shared" si="64"/>
        <v>6101.625</v>
      </c>
      <c r="BQ140" s="83">
        <f t="shared" si="65"/>
        <v>618</v>
      </c>
      <c r="BR140" s="83">
        <f t="shared" si="66"/>
        <v>0</v>
      </c>
      <c r="BS140" s="83">
        <f t="shared" si="67"/>
        <v>10.762499999999999</v>
      </c>
      <c r="BT140" s="83">
        <f t="shared" si="68"/>
        <v>0</v>
      </c>
      <c r="BU140" s="83">
        <f t="shared" si="69"/>
        <v>0</v>
      </c>
      <c r="BV140" s="82">
        <f t="shared" si="50"/>
        <v>6730.3874999999998</v>
      </c>
      <c r="BX140" s="24">
        <f t="shared" si="86"/>
        <v>5532</v>
      </c>
      <c r="BY140" s="24">
        <f t="shared" si="87"/>
        <v>1121</v>
      </c>
      <c r="BZ140" s="24">
        <f t="shared" si="88"/>
        <v>0</v>
      </c>
      <c r="CA140" s="24">
        <f t="shared" si="89"/>
        <v>20</v>
      </c>
      <c r="CB140" s="24">
        <f t="shared" si="90"/>
        <v>0</v>
      </c>
      <c r="CC140" s="24">
        <f t="shared" si="70"/>
        <v>0</v>
      </c>
      <c r="CD140" s="24">
        <f t="shared" si="91"/>
        <v>57</v>
      </c>
      <c r="CE140" s="24">
        <f t="shared" si="92"/>
        <v>0</v>
      </c>
      <c r="CF140" s="24">
        <f t="shared" si="93"/>
        <v>2</v>
      </c>
      <c r="CG140" s="24">
        <f t="shared" si="94"/>
        <v>0</v>
      </c>
      <c r="CH140" s="24">
        <f t="shared" si="95"/>
        <v>0</v>
      </c>
      <c r="CI140" s="24">
        <f t="shared" si="96"/>
        <v>0</v>
      </c>
      <c r="CJ140" s="24">
        <f t="shared" si="97"/>
        <v>0</v>
      </c>
      <c r="CK140" s="24">
        <f t="shared" si="98"/>
        <v>0</v>
      </c>
      <c r="CL140" s="24">
        <f t="shared" si="99"/>
        <v>0</v>
      </c>
      <c r="CM140" s="24">
        <f t="shared" si="100"/>
        <v>0</v>
      </c>
      <c r="CN140" s="24">
        <f t="shared" si="101"/>
        <v>0</v>
      </c>
      <c r="CO140" s="24">
        <f t="shared" si="102"/>
        <v>0</v>
      </c>
      <c r="CP140" s="24">
        <f t="shared" si="103"/>
        <v>0</v>
      </c>
      <c r="CQ140" s="24">
        <f t="shared" si="104"/>
        <v>0</v>
      </c>
      <c r="CR140" s="24">
        <f t="shared" si="105"/>
        <v>0</v>
      </c>
      <c r="CS140" s="24">
        <f t="shared" si="106"/>
        <v>6732</v>
      </c>
      <c r="CU140" s="83">
        <f t="shared" si="78"/>
        <v>30533.75</v>
      </c>
      <c r="CV140" s="84">
        <f t="shared" si="79"/>
        <v>3050</v>
      </c>
      <c r="CW140" s="84">
        <f t="shared" si="80"/>
        <v>0</v>
      </c>
      <c r="CX140" s="84">
        <f t="shared" si="81"/>
        <v>76.25</v>
      </c>
      <c r="CY140" s="24">
        <f t="shared" si="82"/>
        <v>0</v>
      </c>
      <c r="CZ140" s="84">
        <f t="shared" si="83"/>
        <v>0</v>
      </c>
      <c r="DA140" s="82">
        <f t="shared" si="71"/>
        <v>33660</v>
      </c>
      <c r="DC140" s="24">
        <f t="shared" si="72"/>
        <v>9160.125</v>
      </c>
      <c r="DD140" s="24">
        <f t="shared" si="73"/>
        <v>915</v>
      </c>
      <c r="DE140" s="24">
        <f t="shared" si="74"/>
        <v>0</v>
      </c>
      <c r="DF140" s="24">
        <f t="shared" si="75"/>
        <v>16.012499999999999</v>
      </c>
      <c r="DG140" s="24">
        <f t="shared" si="76"/>
        <v>0</v>
      </c>
      <c r="DH140" s="24">
        <f t="shared" si="77"/>
        <v>0</v>
      </c>
      <c r="DI140" s="24">
        <f t="shared" si="84"/>
        <v>10091.137500000001</v>
      </c>
    </row>
    <row r="141" spans="1:113" ht="14">
      <c r="A141" s="1"/>
      <c r="B141" s="2"/>
      <c r="C141" s="2"/>
      <c r="D141" s="2"/>
      <c r="E141" s="2"/>
      <c r="F141" s="195">
        <f t="shared" si="85"/>
        <v>80</v>
      </c>
      <c r="G141" s="112">
        <f t="shared" si="85"/>
        <v>0.95248973406063175</v>
      </c>
      <c r="H141" s="111">
        <f t="shared" si="85"/>
        <v>4.7510265939368274E-2</v>
      </c>
      <c r="I141" s="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65"/>
      <c r="BO141" s="24">
        <f t="shared" si="107"/>
        <v>81</v>
      </c>
      <c r="BP141" s="83">
        <f t="shared" si="64"/>
        <v>1815.4791766537717</v>
      </c>
      <c r="BQ141" s="83">
        <f t="shared" si="65"/>
        <v>181.34724653191972</v>
      </c>
      <c r="BR141" s="83">
        <f t="shared" si="66"/>
        <v>0</v>
      </c>
      <c r="BS141" s="83">
        <f t="shared" si="67"/>
        <v>3.173576814308595</v>
      </c>
      <c r="BT141" s="83">
        <f t="shared" si="68"/>
        <v>0</v>
      </c>
      <c r="BU141" s="83">
        <f t="shared" si="69"/>
        <v>0</v>
      </c>
      <c r="BV141" s="82">
        <f t="shared" si="50"/>
        <v>2000</v>
      </c>
      <c r="BX141" s="24">
        <f t="shared" si="86"/>
        <v>1648</v>
      </c>
      <c r="BY141" s="24">
        <f t="shared" si="87"/>
        <v>329</v>
      </c>
      <c r="BZ141" s="24">
        <f t="shared" si="88"/>
        <v>0</v>
      </c>
      <c r="CA141" s="24">
        <f t="shared" si="89"/>
        <v>6</v>
      </c>
      <c r="CB141" s="24">
        <f t="shared" si="90"/>
        <v>0</v>
      </c>
      <c r="CC141" s="24">
        <f t="shared" si="70"/>
        <v>0</v>
      </c>
      <c r="CD141" s="24">
        <f t="shared" si="91"/>
        <v>16</v>
      </c>
      <c r="CE141" s="24">
        <f t="shared" si="92"/>
        <v>0</v>
      </c>
      <c r="CF141" s="24">
        <f t="shared" si="93"/>
        <v>1</v>
      </c>
      <c r="CG141" s="24">
        <f t="shared" si="94"/>
        <v>0</v>
      </c>
      <c r="CH141" s="24">
        <f t="shared" si="95"/>
        <v>0</v>
      </c>
      <c r="CI141" s="24">
        <f t="shared" si="96"/>
        <v>0</v>
      </c>
      <c r="CJ141" s="24">
        <f t="shared" si="97"/>
        <v>0</v>
      </c>
      <c r="CK141" s="24">
        <f t="shared" si="98"/>
        <v>0</v>
      </c>
      <c r="CL141" s="24">
        <f t="shared" si="99"/>
        <v>0</v>
      </c>
      <c r="CM141" s="24">
        <f t="shared" si="100"/>
        <v>0</v>
      </c>
      <c r="CN141" s="24">
        <f t="shared" si="101"/>
        <v>0</v>
      </c>
      <c r="CO141" s="24">
        <f t="shared" si="102"/>
        <v>0</v>
      </c>
      <c r="CP141" s="24">
        <f t="shared" si="103"/>
        <v>0</v>
      </c>
      <c r="CQ141" s="24">
        <f t="shared" si="104"/>
        <v>0</v>
      </c>
      <c r="CR141" s="24">
        <f t="shared" si="105"/>
        <v>0</v>
      </c>
      <c r="CS141" s="24">
        <f t="shared" si="106"/>
        <v>2000</v>
      </c>
      <c r="CU141" s="83">
        <f t="shared" si="78"/>
        <v>9082.5</v>
      </c>
      <c r="CV141" s="84">
        <f t="shared" si="79"/>
        <v>895</v>
      </c>
      <c r="CW141" s="84">
        <f t="shared" si="80"/>
        <v>0</v>
      </c>
      <c r="CX141" s="84">
        <f t="shared" si="81"/>
        <v>22.5</v>
      </c>
      <c r="CY141" s="24">
        <f t="shared" si="82"/>
        <v>0</v>
      </c>
      <c r="CZ141" s="84">
        <f t="shared" si="83"/>
        <v>0</v>
      </c>
      <c r="DA141" s="82">
        <f t="shared" si="71"/>
        <v>10000</v>
      </c>
      <c r="DC141" s="24">
        <f t="shared" si="72"/>
        <v>2724.75</v>
      </c>
      <c r="DD141" s="24">
        <f t="shared" si="73"/>
        <v>268.5</v>
      </c>
      <c r="DE141" s="24">
        <f t="shared" si="74"/>
        <v>0</v>
      </c>
      <c r="DF141" s="24">
        <f t="shared" si="75"/>
        <v>4.7249999999999996</v>
      </c>
      <c r="DG141" s="24">
        <f t="shared" si="76"/>
        <v>0</v>
      </c>
      <c r="DH141" s="24">
        <f t="shared" si="77"/>
        <v>0</v>
      </c>
      <c r="DI141" s="24">
        <f t="shared" si="84"/>
        <v>2997.9749999999999</v>
      </c>
    </row>
    <row r="142" spans="1:113" ht="14">
      <c r="A142" s="1"/>
      <c r="B142" s="2"/>
      <c r="C142" s="2"/>
      <c r="D142" s="2"/>
      <c r="E142" s="2"/>
      <c r="F142" s="195">
        <f t="shared" si="85"/>
        <v>81</v>
      </c>
      <c r="G142" s="112">
        <f t="shared" si="85"/>
        <v>0.95307639995986571</v>
      </c>
      <c r="H142" s="111">
        <f t="shared" si="85"/>
        <v>4.6923600040134225E-2</v>
      </c>
      <c r="I142" s="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5"/>
      <c r="BJ142" s="95"/>
      <c r="BK142" s="95"/>
      <c r="BL142" s="95"/>
      <c r="BM142" s="95"/>
      <c r="BN142" s="65"/>
      <c r="BO142" s="24">
        <f t="shared" si="107"/>
        <v>82</v>
      </c>
      <c r="BP142" s="83">
        <f t="shared" si="64"/>
        <v>2724.75</v>
      </c>
      <c r="BQ142" s="83">
        <f t="shared" si="65"/>
        <v>268.5</v>
      </c>
      <c r="BR142" s="83">
        <f t="shared" si="66"/>
        <v>0</v>
      </c>
      <c r="BS142" s="83">
        <f t="shared" si="67"/>
        <v>4.7249999999999996</v>
      </c>
      <c r="BT142" s="83">
        <f t="shared" si="68"/>
        <v>0</v>
      </c>
      <c r="BU142" s="83">
        <f t="shared" si="69"/>
        <v>0</v>
      </c>
      <c r="BV142" s="82">
        <f t="shared" si="50"/>
        <v>2997.9749999999999</v>
      </c>
      <c r="BX142" s="24">
        <f t="shared" si="86"/>
        <v>2476</v>
      </c>
      <c r="BY142" s="24">
        <f t="shared" si="87"/>
        <v>488</v>
      </c>
      <c r="BZ142" s="24">
        <f t="shared" si="88"/>
        <v>0</v>
      </c>
      <c r="CA142" s="24">
        <f t="shared" si="89"/>
        <v>9</v>
      </c>
      <c r="CB142" s="24">
        <f t="shared" si="90"/>
        <v>0</v>
      </c>
      <c r="CC142" s="24">
        <f t="shared" si="70"/>
        <v>0</v>
      </c>
      <c r="CD142" s="24">
        <f t="shared" si="91"/>
        <v>24</v>
      </c>
      <c r="CE142" s="24">
        <f t="shared" si="92"/>
        <v>0</v>
      </c>
      <c r="CF142" s="24">
        <f t="shared" si="93"/>
        <v>1</v>
      </c>
      <c r="CG142" s="24">
        <f t="shared" si="94"/>
        <v>0</v>
      </c>
      <c r="CH142" s="24">
        <f t="shared" si="95"/>
        <v>0</v>
      </c>
      <c r="CI142" s="24">
        <f t="shared" si="96"/>
        <v>0</v>
      </c>
      <c r="CJ142" s="24">
        <f t="shared" si="97"/>
        <v>0</v>
      </c>
      <c r="CK142" s="24">
        <f t="shared" si="98"/>
        <v>0</v>
      </c>
      <c r="CL142" s="24">
        <f t="shared" si="99"/>
        <v>0</v>
      </c>
      <c r="CM142" s="24">
        <f t="shared" si="100"/>
        <v>0</v>
      </c>
      <c r="CN142" s="24">
        <f t="shared" si="101"/>
        <v>0</v>
      </c>
      <c r="CO142" s="24">
        <f t="shared" si="102"/>
        <v>0</v>
      </c>
      <c r="CP142" s="24">
        <f t="shared" si="103"/>
        <v>0</v>
      </c>
      <c r="CQ142" s="24">
        <f t="shared" si="104"/>
        <v>0</v>
      </c>
      <c r="CR142" s="24">
        <f t="shared" si="105"/>
        <v>0</v>
      </c>
      <c r="CS142" s="24">
        <f t="shared" si="106"/>
        <v>2998</v>
      </c>
      <c r="CU142" s="83">
        <f t="shared" si="78"/>
        <v>13630</v>
      </c>
      <c r="CV142" s="84">
        <f t="shared" si="79"/>
        <v>1327.5</v>
      </c>
      <c r="CW142" s="84">
        <f t="shared" si="80"/>
        <v>0</v>
      </c>
      <c r="CX142" s="84">
        <f t="shared" si="81"/>
        <v>32.5</v>
      </c>
      <c r="CY142" s="24">
        <f t="shared" si="82"/>
        <v>0</v>
      </c>
      <c r="CZ142" s="84">
        <f t="shared" si="83"/>
        <v>0</v>
      </c>
      <c r="DA142" s="82">
        <f t="shared" si="71"/>
        <v>14990</v>
      </c>
      <c r="DC142" s="24">
        <f t="shared" si="72"/>
        <v>4089</v>
      </c>
      <c r="DD142" s="24">
        <f t="shared" si="73"/>
        <v>398.25</v>
      </c>
      <c r="DE142" s="24">
        <f t="shared" si="74"/>
        <v>0</v>
      </c>
      <c r="DF142" s="24">
        <f t="shared" si="75"/>
        <v>6.8250000000000002</v>
      </c>
      <c r="DG142" s="24">
        <f t="shared" si="76"/>
        <v>0</v>
      </c>
      <c r="DH142" s="24">
        <f t="shared" si="77"/>
        <v>0</v>
      </c>
      <c r="DI142" s="24">
        <f t="shared" si="84"/>
        <v>4494.0749999999998</v>
      </c>
    </row>
    <row r="143" spans="1:113" ht="14">
      <c r="A143" s="1"/>
      <c r="B143" s="2"/>
      <c r="C143" s="2"/>
      <c r="D143" s="2"/>
      <c r="E143" s="2"/>
      <c r="F143" s="195">
        <f t="shared" si="85"/>
        <v>82</v>
      </c>
      <c r="G143" s="112">
        <f t="shared" si="85"/>
        <v>0.95364370950391519</v>
      </c>
      <c r="H143" s="111">
        <f t="shared" si="85"/>
        <v>4.6356290496084855E-2</v>
      </c>
      <c r="I143" s="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5"/>
      <c r="BJ143" s="95"/>
      <c r="BK143" s="95"/>
      <c r="BL143" s="95"/>
      <c r="BM143" s="95"/>
      <c r="BN143" s="65"/>
      <c r="BO143" s="24">
        <f t="shared" si="107"/>
        <v>83</v>
      </c>
      <c r="BP143" s="83">
        <f t="shared" si="64"/>
        <v>4089</v>
      </c>
      <c r="BQ143" s="83">
        <f t="shared" si="65"/>
        <v>398.25</v>
      </c>
      <c r="BR143" s="83">
        <f t="shared" si="66"/>
        <v>0</v>
      </c>
      <c r="BS143" s="83">
        <f t="shared" si="67"/>
        <v>6.8250000000000002</v>
      </c>
      <c r="BT143" s="83">
        <f t="shared" si="68"/>
        <v>0</v>
      </c>
      <c r="BU143" s="83">
        <f t="shared" si="69"/>
        <v>0</v>
      </c>
      <c r="BV143" s="82">
        <f t="shared" si="50"/>
        <v>4494.0749999999998</v>
      </c>
      <c r="BX143" s="24">
        <f t="shared" si="86"/>
        <v>3720</v>
      </c>
      <c r="BY143" s="24">
        <f t="shared" si="87"/>
        <v>725</v>
      </c>
      <c r="BZ143" s="24">
        <f t="shared" si="88"/>
        <v>0</v>
      </c>
      <c r="CA143" s="24">
        <f t="shared" si="89"/>
        <v>12</v>
      </c>
      <c r="CB143" s="24">
        <f t="shared" si="90"/>
        <v>0</v>
      </c>
      <c r="CC143" s="24">
        <f t="shared" si="70"/>
        <v>0</v>
      </c>
      <c r="CD143" s="24">
        <f t="shared" si="91"/>
        <v>35</v>
      </c>
      <c r="CE143" s="24">
        <f t="shared" si="92"/>
        <v>0</v>
      </c>
      <c r="CF143" s="24">
        <f t="shared" si="93"/>
        <v>1</v>
      </c>
      <c r="CG143" s="24">
        <f t="shared" si="94"/>
        <v>0</v>
      </c>
      <c r="CH143" s="24">
        <f t="shared" si="95"/>
        <v>0</v>
      </c>
      <c r="CI143" s="24">
        <f t="shared" si="96"/>
        <v>0</v>
      </c>
      <c r="CJ143" s="24">
        <f t="shared" si="97"/>
        <v>0</v>
      </c>
      <c r="CK143" s="24">
        <f t="shared" si="98"/>
        <v>0</v>
      </c>
      <c r="CL143" s="24">
        <f t="shared" si="99"/>
        <v>0</v>
      </c>
      <c r="CM143" s="24">
        <f t="shared" si="100"/>
        <v>0</v>
      </c>
      <c r="CN143" s="24">
        <f t="shared" si="101"/>
        <v>0</v>
      </c>
      <c r="CO143" s="24">
        <f t="shared" si="102"/>
        <v>0</v>
      </c>
      <c r="CP143" s="24">
        <f t="shared" si="103"/>
        <v>0</v>
      </c>
      <c r="CQ143" s="24">
        <f t="shared" si="104"/>
        <v>0</v>
      </c>
      <c r="CR143" s="24">
        <f t="shared" si="105"/>
        <v>0</v>
      </c>
      <c r="CS143" s="24">
        <f t="shared" si="106"/>
        <v>4493</v>
      </c>
      <c r="CU143" s="83">
        <f t="shared" si="78"/>
        <v>20456.25</v>
      </c>
      <c r="CV143" s="84">
        <f t="shared" si="79"/>
        <v>1962.5</v>
      </c>
      <c r="CW143" s="84">
        <f t="shared" si="80"/>
        <v>0</v>
      </c>
      <c r="CX143" s="84">
        <f t="shared" si="81"/>
        <v>46.25</v>
      </c>
      <c r="CY143" s="24">
        <f t="shared" si="82"/>
        <v>0</v>
      </c>
      <c r="CZ143" s="84">
        <f t="shared" si="83"/>
        <v>0</v>
      </c>
      <c r="DA143" s="82">
        <f t="shared" si="71"/>
        <v>22465</v>
      </c>
      <c r="DC143" s="24">
        <f t="shared" si="72"/>
        <v>6136.875</v>
      </c>
      <c r="DD143" s="24">
        <f t="shared" si="73"/>
        <v>588.75</v>
      </c>
      <c r="DE143" s="24">
        <f t="shared" si="74"/>
        <v>0</v>
      </c>
      <c r="DF143" s="24">
        <f t="shared" si="75"/>
        <v>9.7125000000000004</v>
      </c>
      <c r="DG143" s="24">
        <f t="shared" si="76"/>
        <v>0</v>
      </c>
      <c r="DH143" s="24">
        <f t="shared" si="77"/>
        <v>0</v>
      </c>
      <c r="DI143" s="24">
        <f t="shared" si="84"/>
        <v>6735.3374999999996</v>
      </c>
    </row>
    <row r="144" spans="1:113" ht="14">
      <c r="A144" s="1"/>
      <c r="B144" s="2"/>
      <c r="C144" s="2"/>
      <c r="D144" s="2"/>
      <c r="E144" s="2"/>
      <c r="F144" s="195">
        <f t="shared" si="85"/>
        <v>83</v>
      </c>
      <c r="G144" s="112">
        <f t="shared" si="85"/>
        <v>0.95417299444268289</v>
      </c>
      <c r="H144" s="111">
        <f t="shared" si="85"/>
        <v>4.5827005557317134E-2</v>
      </c>
      <c r="I144" s="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5"/>
      <c r="BJ144" s="95"/>
      <c r="BK144" s="95"/>
      <c r="BL144" s="95"/>
      <c r="BM144" s="95"/>
      <c r="BN144" s="65"/>
      <c r="BO144" s="24">
        <f t="shared" si="107"/>
        <v>84</v>
      </c>
      <c r="BP144" s="83">
        <f t="shared" si="64"/>
        <v>6136.875</v>
      </c>
      <c r="BQ144" s="83">
        <f t="shared" si="65"/>
        <v>588.75</v>
      </c>
      <c r="BR144" s="83">
        <f t="shared" si="66"/>
        <v>0</v>
      </c>
      <c r="BS144" s="83">
        <f t="shared" si="67"/>
        <v>9.7125000000000004</v>
      </c>
      <c r="BT144" s="83">
        <f t="shared" si="68"/>
        <v>0</v>
      </c>
      <c r="BU144" s="83">
        <f t="shared" si="69"/>
        <v>0</v>
      </c>
      <c r="BV144" s="82">
        <f t="shared" si="50"/>
        <v>6735.3374999999996</v>
      </c>
      <c r="BX144" s="24">
        <f t="shared" si="86"/>
        <v>5592</v>
      </c>
      <c r="BY144" s="24">
        <f t="shared" si="87"/>
        <v>1073</v>
      </c>
      <c r="BZ144" s="24">
        <f t="shared" si="88"/>
        <v>0</v>
      </c>
      <c r="CA144" s="24">
        <f t="shared" si="89"/>
        <v>18</v>
      </c>
      <c r="CB144" s="24">
        <f t="shared" si="90"/>
        <v>0</v>
      </c>
      <c r="CC144" s="24">
        <f t="shared" si="70"/>
        <v>0</v>
      </c>
      <c r="CD144" s="24">
        <f t="shared" si="91"/>
        <v>51</v>
      </c>
      <c r="CE144" s="24">
        <f t="shared" si="92"/>
        <v>0</v>
      </c>
      <c r="CF144" s="24">
        <f t="shared" si="93"/>
        <v>2</v>
      </c>
      <c r="CG144" s="24">
        <f t="shared" si="94"/>
        <v>0</v>
      </c>
      <c r="CH144" s="24">
        <f t="shared" si="95"/>
        <v>0</v>
      </c>
      <c r="CI144" s="24">
        <f t="shared" si="96"/>
        <v>0</v>
      </c>
      <c r="CJ144" s="24">
        <f t="shared" si="97"/>
        <v>0</v>
      </c>
      <c r="CK144" s="24">
        <f t="shared" si="98"/>
        <v>0</v>
      </c>
      <c r="CL144" s="24">
        <f t="shared" si="99"/>
        <v>0</v>
      </c>
      <c r="CM144" s="24">
        <f t="shared" si="100"/>
        <v>0</v>
      </c>
      <c r="CN144" s="24">
        <f t="shared" si="101"/>
        <v>0</v>
      </c>
      <c r="CO144" s="24">
        <f t="shared" si="102"/>
        <v>0</v>
      </c>
      <c r="CP144" s="24">
        <f t="shared" si="103"/>
        <v>0</v>
      </c>
      <c r="CQ144" s="24">
        <f t="shared" si="104"/>
        <v>0</v>
      </c>
      <c r="CR144" s="24">
        <f t="shared" si="105"/>
        <v>0</v>
      </c>
      <c r="CS144" s="24">
        <f t="shared" si="106"/>
        <v>6736</v>
      </c>
      <c r="CU144" s="83">
        <f t="shared" si="78"/>
        <v>30706.25</v>
      </c>
      <c r="CV144" s="84">
        <f t="shared" si="79"/>
        <v>2905</v>
      </c>
      <c r="CW144" s="84">
        <f t="shared" si="80"/>
        <v>0</v>
      </c>
      <c r="CX144" s="84">
        <f t="shared" si="81"/>
        <v>68.75</v>
      </c>
      <c r="CY144" s="24">
        <f t="shared" si="82"/>
        <v>0</v>
      </c>
      <c r="CZ144" s="84">
        <f t="shared" si="83"/>
        <v>0</v>
      </c>
      <c r="DA144" s="82">
        <f t="shared" si="71"/>
        <v>33680</v>
      </c>
      <c r="DC144" s="24">
        <f t="shared" si="72"/>
        <v>9211.875</v>
      </c>
      <c r="DD144" s="24">
        <f t="shared" si="73"/>
        <v>871.5</v>
      </c>
      <c r="DE144" s="24">
        <f t="shared" si="74"/>
        <v>0</v>
      </c>
      <c r="DF144" s="24">
        <f t="shared" si="75"/>
        <v>14.4375</v>
      </c>
      <c r="DG144" s="24">
        <f t="shared" si="76"/>
        <v>0</v>
      </c>
      <c r="DH144" s="24">
        <f t="shared" si="77"/>
        <v>0</v>
      </c>
      <c r="DI144" s="24">
        <f t="shared" si="84"/>
        <v>10097.8125</v>
      </c>
    </row>
    <row r="145" spans="1:113" ht="14">
      <c r="A145" s="1"/>
      <c r="B145" s="2"/>
      <c r="C145" s="2"/>
      <c r="D145" s="2"/>
      <c r="E145" s="2"/>
      <c r="F145" s="195">
        <f t="shared" si="85"/>
        <v>84</v>
      </c>
      <c r="G145" s="112">
        <f t="shared" si="85"/>
        <v>0.95485192835548338</v>
      </c>
      <c r="H145" s="111">
        <f t="shared" si="85"/>
        <v>4.5148071644516702E-2</v>
      </c>
      <c r="I145" s="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  <c r="BH145" s="95"/>
      <c r="BI145" s="95"/>
      <c r="BJ145" s="95"/>
      <c r="BK145" s="95"/>
      <c r="BL145" s="95"/>
      <c r="BM145" s="95"/>
      <c r="BN145" s="65"/>
      <c r="BO145" s="24">
        <f t="shared" si="107"/>
        <v>85</v>
      </c>
      <c r="BP145" s="83">
        <f t="shared" si="64"/>
        <v>1824.528827406926</v>
      </c>
      <c r="BQ145" s="83">
        <f t="shared" si="65"/>
        <v>172.61164237303871</v>
      </c>
      <c r="BR145" s="83">
        <f t="shared" si="66"/>
        <v>0</v>
      </c>
      <c r="BS145" s="83">
        <f t="shared" si="67"/>
        <v>2.8595302200352797</v>
      </c>
      <c r="BT145" s="83">
        <f t="shared" si="68"/>
        <v>0</v>
      </c>
      <c r="BU145" s="83">
        <f t="shared" si="69"/>
        <v>0</v>
      </c>
      <c r="BV145" s="82">
        <f t="shared" si="50"/>
        <v>2000</v>
      </c>
      <c r="BX145" s="24">
        <f t="shared" si="86"/>
        <v>1664</v>
      </c>
      <c r="BY145" s="24">
        <f t="shared" si="87"/>
        <v>315</v>
      </c>
      <c r="BZ145" s="24">
        <f t="shared" si="88"/>
        <v>0</v>
      </c>
      <c r="CA145" s="24">
        <f t="shared" si="89"/>
        <v>5</v>
      </c>
      <c r="CB145" s="24">
        <f t="shared" si="90"/>
        <v>0</v>
      </c>
      <c r="CC145" s="24">
        <f t="shared" si="70"/>
        <v>0</v>
      </c>
      <c r="CD145" s="24">
        <f t="shared" si="91"/>
        <v>15</v>
      </c>
      <c r="CE145" s="24">
        <f t="shared" si="92"/>
        <v>0</v>
      </c>
      <c r="CF145" s="24">
        <f t="shared" si="93"/>
        <v>0</v>
      </c>
      <c r="CG145" s="24">
        <f t="shared" si="94"/>
        <v>0</v>
      </c>
      <c r="CH145" s="24">
        <f t="shared" si="95"/>
        <v>0</v>
      </c>
      <c r="CI145" s="24">
        <f t="shared" si="96"/>
        <v>0</v>
      </c>
      <c r="CJ145" s="24">
        <f t="shared" si="97"/>
        <v>0</v>
      </c>
      <c r="CK145" s="24">
        <f t="shared" si="98"/>
        <v>0</v>
      </c>
      <c r="CL145" s="24">
        <f t="shared" si="99"/>
        <v>0</v>
      </c>
      <c r="CM145" s="24">
        <f t="shared" si="100"/>
        <v>0</v>
      </c>
      <c r="CN145" s="24">
        <f t="shared" si="101"/>
        <v>0</v>
      </c>
      <c r="CO145" s="24">
        <f t="shared" si="102"/>
        <v>0</v>
      </c>
      <c r="CP145" s="24">
        <f t="shared" si="103"/>
        <v>0</v>
      </c>
      <c r="CQ145" s="24">
        <f t="shared" si="104"/>
        <v>0</v>
      </c>
      <c r="CR145" s="24">
        <f t="shared" si="105"/>
        <v>0</v>
      </c>
      <c r="CS145" s="24">
        <f t="shared" si="106"/>
        <v>1999</v>
      </c>
      <c r="CU145" s="83">
        <f t="shared" si="78"/>
        <v>9126.25</v>
      </c>
      <c r="CV145" s="84">
        <f t="shared" si="79"/>
        <v>850</v>
      </c>
      <c r="CW145" s="84">
        <f t="shared" si="80"/>
        <v>0</v>
      </c>
      <c r="CX145" s="84">
        <f t="shared" si="81"/>
        <v>18.75</v>
      </c>
      <c r="CY145" s="24">
        <f t="shared" si="82"/>
        <v>0</v>
      </c>
      <c r="CZ145" s="84">
        <f t="shared" si="83"/>
        <v>0</v>
      </c>
      <c r="DA145" s="82">
        <f t="shared" si="71"/>
        <v>9995</v>
      </c>
      <c r="DC145" s="24">
        <f t="shared" si="72"/>
        <v>2737.875</v>
      </c>
      <c r="DD145" s="24">
        <f t="shared" si="73"/>
        <v>255</v>
      </c>
      <c r="DE145" s="24">
        <f t="shared" si="74"/>
        <v>0</v>
      </c>
      <c r="DF145" s="24">
        <f t="shared" si="75"/>
        <v>3.9375</v>
      </c>
      <c r="DG145" s="24">
        <f t="shared" si="76"/>
        <v>0</v>
      </c>
      <c r="DH145" s="24">
        <f t="shared" si="77"/>
        <v>0</v>
      </c>
      <c r="DI145" s="24">
        <f t="shared" si="84"/>
        <v>2996.8125</v>
      </c>
    </row>
    <row r="146" spans="1:113" ht="14">
      <c r="A146" s="1"/>
      <c r="B146" s="2"/>
      <c r="C146" s="2"/>
      <c r="D146" s="2"/>
      <c r="E146" s="2"/>
      <c r="F146" s="195">
        <f t="shared" si="85"/>
        <v>85</v>
      </c>
      <c r="G146" s="112">
        <f t="shared" si="85"/>
        <v>0.95541732429672266</v>
      </c>
      <c r="H146" s="111">
        <f t="shared" si="85"/>
        <v>4.458267570327732E-2</v>
      </c>
      <c r="I146" s="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  <c r="BH146" s="95"/>
      <c r="BI146" s="95"/>
      <c r="BJ146" s="95"/>
      <c r="BK146" s="95"/>
      <c r="BL146" s="95"/>
      <c r="BM146" s="95"/>
      <c r="BN146" s="65"/>
      <c r="BO146" s="24">
        <f t="shared" si="107"/>
        <v>86</v>
      </c>
      <c r="BP146" s="83">
        <f t="shared" si="64"/>
        <v>2737.875</v>
      </c>
      <c r="BQ146" s="83">
        <f t="shared" si="65"/>
        <v>255</v>
      </c>
      <c r="BR146" s="83">
        <f t="shared" si="66"/>
        <v>0</v>
      </c>
      <c r="BS146" s="83">
        <f t="shared" si="67"/>
        <v>3.9375</v>
      </c>
      <c r="BT146" s="83">
        <f t="shared" si="68"/>
        <v>0</v>
      </c>
      <c r="BU146" s="83">
        <f t="shared" si="69"/>
        <v>0</v>
      </c>
      <c r="BV146" s="82">
        <f t="shared" si="50"/>
        <v>2996.8125</v>
      </c>
      <c r="BX146" s="24">
        <f t="shared" si="86"/>
        <v>2501</v>
      </c>
      <c r="BY146" s="24">
        <f t="shared" si="87"/>
        <v>466</v>
      </c>
      <c r="BZ146" s="24">
        <f t="shared" si="88"/>
        <v>0</v>
      </c>
      <c r="CA146" s="24">
        <f t="shared" si="89"/>
        <v>7</v>
      </c>
      <c r="CB146" s="24">
        <f t="shared" si="90"/>
        <v>0</v>
      </c>
      <c r="CC146" s="24">
        <f t="shared" si="70"/>
        <v>0</v>
      </c>
      <c r="CD146" s="24">
        <f t="shared" si="91"/>
        <v>22</v>
      </c>
      <c r="CE146" s="24">
        <f t="shared" si="92"/>
        <v>0</v>
      </c>
      <c r="CF146" s="24">
        <f t="shared" si="93"/>
        <v>1</v>
      </c>
      <c r="CG146" s="24">
        <f t="shared" si="94"/>
        <v>0</v>
      </c>
      <c r="CH146" s="24">
        <f t="shared" si="95"/>
        <v>0</v>
      </c>
      <c r="CI146" s="24">
        <f t="shared" si="96"/>
        <v>0</v>
      </c>
      <c r="CJ146" s="24">
        <f t="shared" si="97"/>
        <v>0</v>
      </c>
      <c r="CK146" s="24">
        <f t="shared" si="98"/>
        <v>0</v>
      </c>
      <c r="CL146" s="24">
        <f t="shared" si="99"/>
        <v>0</v>
      </c>
      <c r="CM146" s="24">
        <f t="shared" si="100"/>
        <v>0</v>
      </c>
      <c r="CN146" s="24">
        <f t="shared" si="101"/>
        <v>0</v>
      </c>
      <c r="CO146" s="24">
        <f t="shared" si="102"/>
        <v>0</v>
      </c>
      <c r="CP146" s="24">
        <f t="shared" si="103"/>
        <v>0</v>
      </c>
      <c r="CQ146" s="24">
        <f t="shared" si="104"/>
        <v>0</v>
      </c>
      <c r="CR146" s="24">
        <f t="shared" si="105"/>
        <v>0</v>
      </c>
      <c r="CS146" s="24">
        <f t="shared" si="106"/>
        <v>2997</v>
      </c>
      <c r="CU146" s="83">
        <f t="shared" si="78"/>
        <v>13697.5</v>
      </c>
      <c r="CV146" s="84">
        <f t="shared" si="79"/>
        <v>1257.5</v>
      </c>
      <c r="CW146" s="84">
        <f t="shared" si="80"/>
        <v>0</v>
      </c>
      <c r="CX146" s="84">
        <f t="shared" si="81"/>
        <v>30</v>
      </c>
      <c r="CY146" s="24">
        <f t="shared" si="82"/>
        <v>0</v>
      </c>
      <c r="CZ146" s="84">
        <f t="shared" si="83"/>
        <v>0</v>
      </c>
      <c r="DA146" s="82">
        <f t="shared" si="71"/>
        <v>14985</v>
      </c>
      <c r="DC146" s="24">
        <f t="shared" si="72"/>
        <v>4109.25</v>
      </c>
      <c r="DD146" s="24">
        <f t="shared" si="73"/>
        <v>377.25</v>
      </c>
      <c r="DE146" s="24">
        <f t="shared" si="74"/>
        <v>0</v>
      </c>
      <c r="DF146" s="24">
        <f t="shared" si="75"/>
        <v>6.3</v>
      </c>
      <c r="DG146" s="24">
        <f t="shared" si="76"/>
        <v>0</v>
      </c>
      <c r="DH146" s="24">
        <f t="shared" si="77"/>
        <v>0</v>
      </c>
      <c r="DI146" s="24">
        <f t="shared" si="84"/>
        <v>4492.8</v>
      </c>
    </row>
    <row r="147" spans="1:113" ht="14">
      <c r="A147" s="1"/>
      <c r="B147" s="2"/>
      <c r="C147" s="2"/>
      <c r="D147" s="2"/>
      <c r="E147" s="2"/>
      <c r="F147" s="195">
        <f t="shared" si="85"/>
        <v>86</v>
      </c>
      <c r="G147" s="112">
        <f t="shared" si="85"/>
        <v>0.95614089970593752</v>
      </c>
      <c r="H147" s="111">
        <f t="shared" si="85"/>
        <v>4.3859100294062439E-2</v>
      </c>
      <c r="I147" s="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  <c r="BH147" s="95"/>
      <c r="BI147" s="95"/>
      <c r="BJ147" s="95"/>
      <c r="BK147" s="95"/>
      <c r="BL147" s="95"/>
      <c r="BM147" s="95"/>
      <c r="BN147" s="65"/>
      <c r="BO147" s="24">
        <f t="shared" si="107"/>
        <v>87</v>
      </c>
      <c r="BP147" s="83">
        <f t="shared" si="64"/>
        <v>4109.25</v>
      </c>
      <c r="BQ147" s="83">
        <f t="shared" si="65"/>
        <v>377.25</v>
      </c>
      <c r="BR147" s="83">
        <f t="shared" si="66"/>
        <v>0</v>
      </c>
      <c r="BS147" s="83">
        <f t="shared" si="67"/>
        <v>6.3</v>
      </c>
      <c r="BT147" s="83">
        <f t="shared" si="68"/>
        <v>0</v>
      </c>
      <c r="BU147" s="83">
        <f t="shared" si="69"/>
        <v>0</v>
      </c>
      <c r="BV147" s="82">
        <f t="shared" si="50"/>
        <v>4492.8</v>
      </c>
      <c r="BX147" s="24">
        <f t="shared" si="86"/>
        <v>3758</v>
      </c>
      <c r="BY147" s="24">
        <f t="shared" si="87"/>
        <v>690</v>
      </c>
      <c r="BZ147" s="24">
        <f t="shared" si="88"/>
        <v>0</v>
      </c>
      <c r="CA147" s="24">
        <f t="shared" si="89"/>
        <v>12</v>
      </c>
      <c r="CB147" s="24">
        <f t="shared" si="90"/>
        <v>0</v>
      </c>
      <c r="CC147" s="24">
        <f t="shared" si="70"/>
        <v>0</v>
      </c>
      <c r="CD147" s="24">
        <f t="shared" si="91"/>
        <v>32</v>
      </c>
      <c r="CE147" s="24">
        <f t="shared" si="92"/>
        <v>0</v>
      </c>
      <c r="CF147" s="24">
        <f t="shared" si="93"/>
        <v>1</v>
      </c>
      <c r="CG147" s="24">
        <f t="shared" si="94"/>
        <v>0</v>
      </c>
      <c r="CH147" s="24">
        <f t="shared" si="95"/>
        <v>0</v>
      </c>
      <c r="CI147" s="24">
        <f t="shared" si="96"/>
        <v>0</v>
      </c>
      <c r="CJ147" s="24">
        <f t="shared" si="97"/>
        <v>0</v>
      </c>
      <c r="CK147" s="24">
        <f t="shared" si="98"/>
        <v>0</v>
      </c>
      <c r="CL147" s="24">
        <f t="shared" si="99"/>
        <v>0</v>
      </c>
      <c r="CM147" s="24">
        <f t="shared" si="100"/>
        <v>0</v>
      </c>
      <c r="CN147" s="24">
        <f t="shared" si="101"/>
        <v>0</v>
      </c>
      <c r="CO147" s="24">
        <f t="shared" si="102"/>
        <v>0</v>
      </c>
      <c r="CP147" s="24">
        <f t="shared" si="103"/>
        <v>0</v>
      </c>
      <c r="CQ147" s="24">
        <f t="shared" si="104"/>
        <v>0</v>
      </c>
      <c r="CR147" s="24">
        <f t="shared" si="105"/>
        <v>0</v>
      </c>
      <c r="CS147" s="24">
        <f t="shared" si="106"/>
        <v>4493</v>
      </c>
      <c r="CU147" s="83">
        <f t="shared" si="78"/>
        <v>20555</v>
      </c>
      <c r="CV147" s="84">
        <f t="shared" si="79"/>
        <v>1867.5</v>
      </c>
      <c r="CW147" s="84">
        <f t="shared" si="80"/>
        <v>0</v>
      </c>
      <c r="CX147" s="84">
        <f t="shared" si="81"/>
        <v>42.5</v>
      </c>
      <c r="CY147" s="24">
        <f t="shared" si="82"/>
        <v>0</v>
      </c>
      <c r="CZ147" s="84">
        <f t="shared" si="83"/>
        <v>0</v>
      </c>
      <c r="DA147" s="82">
        <f t="shared" si="71"/>
        <v>22465</v>
      </c>
      <c r="DC147" s="24">
        <f t="shared" si="72"/>
        <v>6166.5</v>
      </c>
      <c r="DD147" s="24">
        <f t="shared" si="73"/>
        <v>560.25</v>
      </c>
      <c r="DE147" s="24">
        <f t="shared" si="74"/>
        <v>0</v>
      </c>
      <c r="DF147" s="24">
        <f t="shared" si="75"/>
        <v>8.9249999999999989</v>
      </c>
      <c r="DG147" s="24">
        <f t="shared" si="76"/>
        <v>0</v>
      </c>
      <c r="DH147" s="24">
        <f t="shared" si="77"/>
        <v>0</v>
      </c>
      <c r="DI147" s="24">
        <f t="shared" si="84"/>
        <v>6735.6750000000002</v>
      </c>
    </row>
    <row r="148" spans="1:113" ht="14">
      <c r="A148" s="1"/>
      <c r="B148" s="2"/>
      <c r="C148" s="2"/>
      <c r="D148" s="2"/>
      <c r="E148" s="2"/>
      <c r="F148" s="195">
        <f t="shared" si="85"/>
        <v>87</v>
      </c>
      <c r="G148" s="112">
        <f t="shared" si="85"/>
        <v>0.95661391559829057</v>
      </c>
      <c r="H148" s="111">
        <f t="shared" si="85"/>
        <v>4.33860844017094E-2</v>
      </c>
      <c r="I148" s="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  <c r="BH148" s="95"/>
      <c r="BI148" s="95"/>
      <c r="BJ148" s="95"/>
      <c r="BK148" s="95"/>
      <c r="BL148" s="95"/>
      <c r="BM148" s="95"/>
      <c r="BN148" s="65"/>
      <c r="BO148" s="24">
        <f t="shared" si="107"/>
        <v>88</v>
      </c>
      <c r="BP148" s="83">
        <f t="shared" si="64"/>
        <v>6166.5</v>
      </c>
      <c r="BQ148" s="83">
        <f t="shared" si="65"/>
        <v>560.25</v>
      </c>
      <c r="BR148" s="83">
        <f t="shared" si="66"/>
        <v>0</v>
      </c>
      <c r="BS148" s="83">
        <f t="shared" si="67"/>
        <v>8.9249999999999989</v>
      </c>
      <c r="BT148" s="83">
        <f t="shared" si="68"/>
        <v>0</v>
      </c>
      <c r="BU148" s="83">
        <f t="shared" si="69"/>
        <v>0</v>
      </c>
      <c r="BV148" s="82">
        <f t="shared" si="50"/>
        <v>6735.6750000000002</v>
      </c>
      <c r="BX148" s="24">
        <f t="shared" si="86"/>
        <v>5645</v>
      </c>
      <c r="BY148" s="24">
        <f t="shared" si="87"/>
        <v>1026</v>
      </c>
      <c r="BZ148" s="24">
        <f t="shared" si="88"/>
        <v>0</v>
      </c>
      <c r="CA148" s="24">
        <f t="shared" si="89"/>
        <v>16</v>
      </c>
      <c r="CB148" s="24">
        <f t="shared" si="90"/>
        <v>0</v>
      </c>
      <c r="CC148" s="24">
        <f t="shared" si="70"/>
        <v>0</v>
      </c>
      <c r="CD148" s="24">
        <f t="shared" si="91"/>
        <v>47</v>
      </c>
      <c r="CE148" s="24">
        <f t="shared" si="92"/>
        <v>0</v>
      </c>
      <c r="CF148" s="24">
        <f t="shared" si="93"/>
        <v>1</v>
      </c>
      <c r="CG148" s="24">
        <f t="shared" si="94"/>
        <v>0</v>
      </c>
      <c r="CH148" s="24">
        <f t="shared" si="95"/>
        <v>0</v>
      </c>
      <c r="CI148" s="24">
        <f t="shared" si="96"/>
        <v>0</v>
      </c>
      <c r="CJ148" s="24">
        <f t="shared" si="97"/>
        <v>0</v>
      </c>
      <c r="CK148" s="24">
        <f t="shared" si="98"/>
        <v>0</v>
      </c>
      <c r="CL148" s="24">
        <f t="shared" si="99"/>
        <v>0</v>
      </c>
      <c r="CM148" s="24">
        <f t="shared" si="100"/>
        <v>0</v>
      </c>
      <c r="CN148" s="24">
        <f t="shared" si="101"/>
        <v>0</v>
      </c>
      <c r="CO148" s="24">
        <f t="shared" si="102"/>
        <v>0</v>
      </c>
      <c r="CP148" s="24">
        <f t="shared" si="103"/>
        <v>0</v>
      </c>
      <c r="CQ148" s="24">
        <f t="shared" si="104"/>
        <v>0</v>
      </c>
      <c r="CR148" s="24">
        <f t="shared" si="105"/>
        <v>0</v>
      </c>
      <c r="CS148" s="24">
        <f t="shared" si="106"/>
        <v>6735</v>
      </c>
      <c r="CU148" s="83">
        <f t="shared" si="78"/>
        <v>30848.75</v>
      </c>
      <c r="CV148" s="84">
        <f t="shared" si="79"/>
        <v>2765</v>
      </c>
      <c r="CW148" s="84">
        <f t="shared" si="80"/>
        <v>0</v>
      </c>
      <c r="CX148" s="84">
        <f t="shared" si="81"/>
        <v>61.25</v>
      </c>
      <c r="CY148" s="24">
        <f t="shared" si="82"/>
        <v>0</v>
      </c>
      <c r="CZ148" s="84">
        <f t="shared" si="83"/>
        <v>0</v>
      </c>
      <c r="DA148" s="82">
        <f t="shared" si="71"/>
        <v>33675</v>
      </c>
      <c r="DC148" s="24">
        <f t="shared" si="72"/>
        <v>9254.625</v>
      </c>
      <c r="DD148" s="24">
        <f t="shared" si="73"/>
        <v>829.5</v>
      </c>
      <c r="DE148" s="24">
        <f t="shared" si="74"/>
        <v>0</v>
      </c>
      <c r="DF148" s="24">
        <f t="shared" si="75"/>
        <v>12.862499999999999</v>
      </c>
      <c r="DG148" s="24">
        <f t="shared" si="76"/>
        <v>0</v>
      </c>
      <c r="DH148" s="24">
        <f t="shared" si="77"/>
        <v>0</v>
      </c>
      <c r="DI148" s="24">
        <f t="shared" si="84"/>
        <v>10096.987499999999</v>
      </c>
    </row>
    <row r="149" spans="1:113" ht="14">
      <c r="A149" s="1"/>
      <c r="B149" s="2"/>
      <c r="C149" s="2"/>
      <c r="D149" s="2"/>
      <c r="E149" s="2"/>
      <c r="F149" s="195">
        <f t="shared" si="85"/>
        <v>88</v>
      </c>
      <c r="G149" s="112">
        <f t="shared" si="85"/>
        <v>0.95708670623211478</v>
      </c>
      <c r="H149" s="111">
        <f t="shared" si="85"/>
        <v>4.2913293767885177E-2</v>
      </c>
      <c r="I149" s="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5"/>
      <c r="BL149" s="95"/>
      <c r="BM149" s="95"/>
      <c r="BN149" s="65"/>
      <c r="BO149" s="24">
        <f t="shared" si="107"/>
        <v>89</v>
      </c>
      <c r="BP149" s="83">
        <f t="shared" si="64"/>
        <v>1833.145777391524</v>
      </c>
      <c r="BQ149" s="83">
        <f t="shared" si="65"/>
        <v>164.30643298310511</v>
      </c>
      <c r="BR149" s="83">
        <f t="shared" si="66"/>
        <v>0</v>
      </c>
      <c r="BS149" s="83">
        <f t="shared" si="67"/>
        <v>2.5477896253709336</v>
      </c>
      <c r="BT149" s="83">
        <f t="shared" si="68"/>
        <v>0</v>
      </c>
      <c r="BU149" s="83">
        <f t="shared" si="69"/>
        <v>0</v>
      </c>
      <c r="BV149" s="82">
        <f t="shared" si="50"/>
        <v>2000.0000000000002</v>
      </c>
      <c r="BX149" s="24">
        <f t="shared" si="86"/>
        <v>1680</v>
      </c>
      <c r="BY149" s="24">
        <f t="shared" si="87"/>
        <v>301</v>
      </c>
      <c r="BZ149" s="24">
        <f t="shared" si="88"/>
        <v>0</v>
      </c>
      <c r="CA149" s="24">
        <f t="shared" si="89"/>
        <v>5</v>
      </c>
      <c r="CB149" s="24">
        <f t="shared" si="90"/>
        <v>0</v>
      </c>
      <c r="CC149" s="24">
        <f t="shared" si="70"/>
        <v>0</v>
      </c>
      <c r="CD149" s="24">
        <f t="shared" si="91"/>
        <v>13</v>
      </c>
      <c r="CE149" s="24">
        <f t="shared" si="92"/>
        <v>0</v>
      </c>
      <c r="CF149" s="24">
        <f t="shared" si="93"/>
        <v>0</v>
      </c>
      <c r="CG149" s="24">
        <f t="shared" si="94"/>
        <v>0</v>
      </c>
      <c r="CH149" s="24">
        <f t="shared" si="95"/>
        <v>0</v>
      </c>
      <c r="CI149" s="24">
        <f t="shared" si="96"/>
        <v>0</v>
      </c>
      <c r="CJ149" s="24">
        <f t="shared" si="97"/>
        <v>0</v>
      </c>
      <c r="CK149" s="24">
        <f t="shared" si="98"/>
        <v>0</v>
      </c>
      <c r="CL149" s="24">
        <f t="shared" si="99"/>
        <v>0</v>
      </c>
      <c r="CM149" s="24">
        <f t="shared" si="100"/>
        <v>0</v>
      </c>
      <c r="CN149" s="24">
        <f t="shared" si="101"/>
        <v>0</v>
      </c>
      <c r="CO149" s="24">
        <f t="shared" si="102"/>
        <v>0</v>
      </c>
      <c r="CP149" s="24">
        <f t="shared" si="103"/>
        <v>0</v>
      </c>
      <c r="CQ149" s="24">
        <f t="shared" si="104"/>
        <v>0</v>
      </c>
      <c r="CR149" s="24">
        <f t="shared" si="105"/>
        <v>0</v>
      </c>
      <c r="CS149" s="24">
        <f t="shared" si="106"/>
        <v>1999</v>
      </c>
      <c r="CU149" s="83">
        <f t="shared" si="78"/>
        <v>9168.75</v>
      </c>
      <c r="CV149" s="84">
        <f t="shared" si="79"/>
        <v>810</v>
      </c>
      <c r="CW149" s="84">
        <f t="shared" si="80"/>
        <v>0</v>
      </c>
      <c r="CX149" s="84">
        <f t="shared" si="81"/>
        <v>16.25</v>
      </c>
      <c r="CY149" s="24">
        <f t="shared" si="82"/>
        <v>0</v>
      </c>
      <c r="CZ149" s="84">
        <f t="shared" si="83"/>
        <v>0</v>
      </c>
      <c r="DA149" s="82">
        <f t="shared" si="71"/>
        <v>9995</v>
      </c>
      <c r="DC149" s="24">
        <f t="shared" si="72"/>
        <v>2750.625</v>
      </c>
      <c r="DD149" s="24">
        <f t="shared" si="73"/>
        <v>243</v>
      </c>
      <c r="DE149" s="24">
        <f t="shared" si="74"/>
        <v>0</v>
      </c>
      <c r="DF149" s="24">
        <f t="shared" si="75"/>
        <v>3.4125000000000001</v>
      </c>
      <c r="DG149" s="24">
        <f t="shared" si="76"/>
        <v>0</v>
      </c>
      <c r="DH149" s="24">
        <f t="shared" si="77"/>
        <v>0</v>
      </c>
      <c r="DI149" s="24">
        <f t="shared" si="84"/>
        <v>2997.0374999999999</v>
      </c>
    </row>
    <row r="150" spans="1:113" ht="14">
      <c r="A150" s="1"/>
      <c r="B150" s="2"/>
      <c r="C150" s="2"/>
      <c r="D150" s="2"/>
      <c r="E150" s="2"/>
      <c r="F150" s="195">
        <f t="shared" si="85"/>
        <v>89</v>
      </c>
      <c r="G150" s="112">
        <f t="shared" si="85"/>
        <v>0.95764949694153811</v>
      </c>
      <c r="H150" s="111">
        <f t="shared" si="85"/>
        <v>4.235050305846174E-2</v>
      </c>
      <c r="I150" s="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  <c r="BH150" s="95"/>
      <c r="BI150" s="95"/>
      <c r="BJ150" s="95"/>
      <c r="BK150" s="95"/>
      <c r="BL150" s="95"/>
      <c r="BM150" s="95"/>
      <c r="BN150" s="65"/>
      <c r="BO150" s="24">
        <f t="shared" si="107"/>
        <v>90</v>
      </c>
      <c r="BP150" s="83">
        <f t="shared" si="64"/>
        <v>2750.625</v>
      </c>
      <c r="BQ150" s="83">
        <f t="shared" si="65"/>
        <v>243</v>
      </c>
      <c r="BR150" s="83">
        <f t="shared" si="66"/>
        <v>0</v>
      </c>
      <c r="BS150" s="83">
        <f t="shared" si="67"/>
        <v>3.4125000000000001</v>
      </c>
      <c r="BT150" s="83">
        <f t="shared" si="68"/>
        <v>0</v>
      </c>
      <c r="BU150" s="83">
        <f t="shared" si="69"/>
        <v>0</v>
      </c>
      <c r="BV150" s="82">
        <f t="shared" si="50"/>
        <v>2997.0374999999999</v>
      </c>
      <c r="BX150" s="24">
        <f t="shared" si="86"/>
        <v>2524</v>
      </c>
      <c r="BY150" s="24">
        <f t="shared" si="87"/>
        <v>446</v>
      </c>
      <c r="BZ150" s="24">
        <f t="shared" si="88"/>
        <v>0</v>
      </c>
      <c r="CA150" s="24">
        <f t="shared" si="89"/>
        <v>6</v>
      </c>
      <c r="CB150" s="24">
        <f t="shared" si="90"/>
        <v>0</v>
      </c>
      <c r="CC150" s="24">
        <f t="shared" si="70"/>
        <v>0</v>
      </c>
      <c r="CD150" s="24">
        <f t="shared" si="91"/>
        <v>20</v>
      </c>
      <c r="CE150" s="24">
        <f t="shared" si="92"/>
        <v>0</v>
      </c>
      <c r="CF150" s="24">
        <f t="shared" si="93"/>
        <v>1</v>
      </c>
      <c r="CG150" s="24">
        <f t="shared" si="94"/>
        <v>0</v>
      </c>
      <c r="CH150" s="24">
        <f t="shared" si="95"/>
        <v>0</v>
      </c>
      <c r="CI150" s="24">
        <f t="shared" si="96"/>
        <v>0</v>
      </c>
      <c r="CJ150" s="24">
        <f t="shared" si="97"/>
        <v>0</v>
      </c>
      <c r="CK150" s="24">
        <f t="shared" si="98"/>
        <v>0</v>
      </c>
      <c r="CL150" s="24">
        <f t="shared" si="99"/>
        <v>0</v>
      </c>
      <c r="CM150" s="24">
        <f t="shared" si="100"/>
        <v>0</v>
      </c>
      <c r="CN150" s="24">
        <f t="shared" si="101"/>
        <v>0</v>
      </c>
      <c r="CO150" s="24">
        <f t="shared" si="102"/>
        <v>0</v>
      </c>
      <c r="CP150" s="24">
        <f t="shared" si="103"/>
        <v>0</v>
      </c>
      <c r="CQ150" s="24">
        <f t="shared" si="104"/>
        <v>0</v>
      </c>
      <c r="CR150" s="24">
        <f t="shared" si="105"/>
        <v>0</v>
      </c>
      <c r="CS150" s="24">
        <f t="shared" si="106"/>
        <v>2997</v>
      </c>
      <c r="CU150" s="83">
        <f t="shared" si="78"/>
        <v>13760</v>
      </c>
      <c r="CV150" s="84">
        <f t="shared" si="79"/>
        <v>1197.5</v>
      </c>
      <c r="CW150" s="84">
        <f t="shared" si="80"/>
        <v>0</v>
      </c>
      <c r="CX150" s="84">
        <f t="shared" si="81"/>
        <v>27.5</v>
      </c>
      <c r="CY150" s="24">
        <f t="shared" si="82"/>
        <v>0</v>
      </c>
      <c r="CZ150" s="84">
        <f t="shared" si="83"/>
        <v>0</v>
      </c>
      <c r="DA150" s="82">
        <f t="shared" si="71"/>
        <v>14985</v>
      </c>
      <c r="DC150" s="24">
        <f t="shared" si="72"/>
        <v>4128</v>
      </c>
      <c r="DD150" s="24">
        <f t="shared" si="73"/>
        <v>359.25</v>
      </c>
      <c r="DE150" s="24">
        <f t="shared" si="74"/>
        <v>0</v>
      </c>
      <c r="DF150" s="24">
        <f t="shared" si="75"/>
        <v>5.7749999999999995</v>
      </c>
      <c r="DG150" s="24">
        <f t="shared" si="76"/>
        <v>0</v>
      </c>
      <c r="DH150" s="24">
        <f t="shared" si="77"/>
        <v>0</v>
      </c>
      <c r="DI150" s="24">
        <f t="shared" si="84"/>
        <v>4493.0249999999996</v>
      </c>
    </row>
    <row r="151" spans="1:113" ht="14">
      <c r="A151" s="1"/>
      <c r="B151" s="2"/>
      <c r="C151" s="2"/>
      <c r="D151" s="2"/>
      <c r="E151" s="2"/>
      <c r="F151" s="195">
        <f t="shared" si="85"/>
        <v>90</v>
      </c>
      <c r="G151" s="112">
        <f t="shared" si="85"/>
        <v>0.95832134232554655</v>
      </c>
      <c r="H151" s="111">
        <f t="shared" si="85"/>
        <v>4.1678657674453522E-2</v>
      </c>
      <c r="I151" s="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  <c r="BH151" s="95"/>
      <c r="BI151" s="95"/>
      <c r="BJ151" s="95"/>
      <c r="BK151" s="95"/>
      <c r="BL151" s="95"/>
      <c r="BM151" s="95"/>
      <c r="BN151" s="65"/>
      <c r="BO151" s="24">
        <f t="shared" si="107"/>
        <v>91</v>
      </c>
      <c r="BP151" s="83">
        <f t="shared" si="64"/>
        <v>4128</v>
      </c>
      <c r="BQ151" s="83">
        <f t="shared" si="65"/>
        <v>359.25</v>
      </c>
      <c r="BR151" s="83">
        <f t="shared" si="66"/>
        <v>0</v>
      </c>
      <c r="BS151" s="83">
        <f t="shared" si="67"/>
        <v>5.7749999999999995</v>
      </c>
      <c r="BT151" s="83">
        <f t="shared" si="68"/>
        <v>0</v>
      </c>
      <c r="BU151" s="83">
        <f t="shared" si="69"/>
        <v>0</v>
      </c>
      <c r="BV151" s="82">
        <f t="shared" si="50"/>
        <v>4493.0249999999996</v>
      </c>
      <c r="BX151" s="24">
        <f t="shared" si="86"/>
        <v>3793</v>
      </c>
      <c r="BY151" s="24">
        <f t="shared" si="87"/>
        <v>660</v>
      </c>
      <c r="BZ151" s="24">
        <f t="shared" si="88"/>
        <v>0</v>
      </c>
      <c r="CA151" s="24">
        <f t="shared" si="89"/>
        <v>11</v>
      </c>
      <c r="CB151" s="24">
        <f t="shared" si="90"/>
        <v>0</v>
      </c>
      <c r="CC151" s="24">
        <f t="shared" si="70"/>
        <v>0</v>
      </c>
      <c r="CD151" s="24">
        <f t="shared" si="91"/>
        <v>29</v>
      </c>
      <c r="CE151" s="24">
        <f t="shared" si="92"/>
        <v>0</v>
      </c>
      <c r="CF151" s="24">
        <f t="shared" si="93"/>
        <v>1</v>
      </c>
      <c r="CG151" s="24">
        <f t="shared" si="94"/>
        <v>0</v>
      </c>
      <c r="CH151" s="24">
        <f t="shared" si="95"/>
        <v>0</v>
      </c>
      <c r="CI151" s="24">
        <f t="shared" si="96"/>
        <v>0</v>
      </c>
      <c r="CJ151" s="24">
        <f t="shared" si="97"/>
        <v>0</v>
      </c>
      <c r="CK151" s="24">
        <f t="shared" si="98"/>
        <v>0</v>
      </c>
      <c r="CL151" s="24">
        <f t="shared" si="99"/>
        <v>0</v>
      </c>
      <c r="CM151" s="24">
        <f t="shared" si="100"/>
        <v>0</v>
      </c>
      <c r="CN151" s="24">
        <f t="shared" si="101"/>
        <v>0</v>
      </c>
      <c r="CO151" s="24">
        <f t="shared" si="102"/>
        <v>0</v>
      </c>
      <c r="CP151" s="24">
        <f t="shared" si="103"/>
        <v>0</v>
      </c>
      <c r="CQ151" s="24">
        <f t="shared" si="104"/>
        <v>0</v>
      </c>
      <c r="CR151" s="24">
        <f t="shared" si="105"/>
        <v>0</v>
      </c>
      <c r="CS151" s="24">
        <f t="shared" si="106"/>
        <v>4494</v>
      </c>
      <c r="CU151" s="83">
        <f t="shared" si="78"/>
        <v>20651.25</v>
      </c>
      <c r="CV151" s="84">
        <f t="shared" si="79"/>
        <v>1780</v>
      </c>
      <c r="CW151" s="84">
        <f t="shared" si="80"/>
        <v>0</v>
      </c>
      <c r="CX151" s="84">
        <f t="shared" si="81"/>
        <v>38.75</v>
      </c>
      <c r="CY151" s="24">
        <f t="shared" si="82"/>
        <v>0</v>
      </c>
      <c r="CZ151" s="84">
        <f t="shared" si="83"/>
        <v>0</v>
      </c>
      <c r="DA151" s="82">
        <f t="shared" si="71"/>
        <v>22470</v>
      </c>
      <c r="DC151" s="24">
        <f t="shared" si="72"/>
        <v>6195.375</v>
      </c>
      <c r="DD151" s="24">
        <f t="shared" si="73"/>
        <v>534</v>
      </c>
      <c r="DE151" s="24">
        <f t="shared" si="74"/>
        <v>0</v>
      </c>
      <c r="DF151" s="24">
        <f t="shared" si="75"/>
        <v>8.1374999999999993</v>
      </c>
      <c r="DG151" s="24">
        <f t="shared" si="76"/>
        <v>0</v>
      </c>
      <c r="DH151" s="24">
        <f t="shared" si="77"/>
        <v>0</v>
      </c>
      <c r="DI151" s="24">
        <f t="shared" si="84"/>
        <v>6737.5124999999998</v>
      </c>
    </row>
    <row r="152" spans="1:113" ht="14">
      <c r="A152" s="1"/>
      <c r="B152" s="2"/>
      <c r="C152" s="2"/>
      <c r="D152" s="2"/>
      <c r="E152" s="2"/>
      <c r="F152" s="195">
        <f t="shared" si="85"/>
        <v>91</v>
      </c>
      <c r="G152" s="112">
        <f t="shared" si="85"/>
        <v>0.9587360408633383</v>
      </c>
      <c r="H152" s="111">
        <f t="shared" si="85"/>
        <v>4.1263959136661831E-2</v>
      </c>
      <c r="I152" s="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  <c r="BH152" s="95"/>
      <c r="BI152" s="95"/>
      <c r="BJ152" s="95"/>
      <c r="BK152" s="95"/>
      <c r="BL152" s="95"/>
      <c r="BM152" s="95"/>
      <c r="BN152" s="65"/>
      <c r="BO152" s="24">
        <f t="shared" si="107"/>
        <v>92</v>
      </c>
      <c r="BP152" s="83">
        <f t="shared" si="64"/>
        <v>6195.375</v>
      </c>
      <c r="BQ152" s="83">
        <f t="shared" si="65"/>
        <v>534</v>
      </c>
      <c r="BR152" s="83">
        <f t="shared" si="66"/>
        <v>0</v>
      </c>
      <c r="BS152" s="83">
        <f t="shared" si="67"/>
        <v>8.1374999999999993</v>
      </c>
      <c r="BT152" s="83">
        <f t="shared" si="68"/>
        <v>0</v>
      </c>
      <c r="BU152" s="83">
        <f t="shared" si="69"/>
        <v>0</v>
      </c>
      <c r="BV152" s="82">
        <f t="shared" si="50"/>
        <v>6737.5124999999998</v>
      </c>
      <c r="BX152" s="24">
        <f t="shared" si="86"/>
        <v>5697</v>
      </c>
      <c r="BY152" s="24">
        <f t="shared" si="87"/>
        <v>982</v>
      </c>
      <c r="BZ152" s="24">
        <f t="shared" si="88"/>
        <v>0</v>
      </c>
      <c r="CA152" s="24">
        <f t="shared" si="89"/>
        <v>15</v>
      </c>
      <c r="CB152" s="24">
        <f t="shared" si="90"/>
        <v>0</v>
      </c>
      <c r="CC152" s="24">
        <f t="shared" si="70"/>
        <v>0</v>
      </c>
      <c r="CD152" s="24">
        <f t="shared" si="91"/>
        <v>42</v>
      </c>
      <c r="CE152" s="24">
        <f t="shared" si="92"/>
        <v>0</v>
      </c>
      <c r="CF152" s="24">
        <f t="shared" si="93"/>
        <v>1</v>
      </c>
      <c r="CG152" s="24">
        <f t="shared" si="94"/>
        <v>0</v>
      </c>
      <c r="CH152" s="24">
        <f t="shared" si="95"/>
        <v>0</v>
      </c>
      <c r="CI152" s="24">
        <f t="shared" si="96"/>
        <v>0</v>
      </c>
      <c r="CJ152" s="24">
        <f t="shared" si="97"/>
        <v>0</v>
      </c>
      <c r="CK152" s="24">
        <f t="shared" si="98"/>
        <v>0</v>
      </c>
      <c r="CL152" s="24">
        <f t="shared" si="99"/>
        <v>0</v>
      </c>
      <c r="CM152" s="24">
        <f t="shared" si="100"/>
        <v>0</v>
      </c>
      <c r="CN152" s="24">
        <f t="shared" si="101"/>
        <v>0</v>
      </c>
      <c r="CO152" s="24">
        <f t="shared" si="102"/>
        <v>0</v>
      </c>
      <c r="CP152" s="24">
        <f t="shared" si="103"/>
        <v>0</v>
      </c>
      <c r="CQ152" s="24">
        <f t="shared" si="104"/>
        <v>0</v>
      </c>
      <c r="CR152" s="24">
        <f t="shared" si="105"/>
        <v>0</v>
      </c>
      <c r="CS152" s="24">
        <f t="shared" si="106"/>
        <v>6737</v>
      </c>
      <c r="CU152" s="83">
        <f t="shared" si="78"/>
        <v>30992.5</v>
      </c>
      <c r="CV152" s="84">
        <f t="shared" si="79"/>
        <v>2637.5</v>
      </c>
      <c r="CW152" s="84">
        <f t="shared" si="80"/>
        <v>0</v>
      </c>
      <c r="CX152" s="84">
        <f t="shared" si="81"/>
        <v>55</v>
      </c>
      <c r="CY152" s="24">
        <f t="shared" si="82"/>
        <v>0</v>
      </c>
      <c r="CZ152" s="84">
        <f t="shared" si="83"/>
        <v>0</v>
      </c>
      <c r="DA152" s="82">
        <f t="shared" si="71"/>
        <v>33685</v>
      </c>
      <c r="DC152" s="24">
        <f t="shared" si="72"/>
        <v>9297.75</v>
      </c>
      <c r="DD152" s="24">
        <f t="shared" si="73"/>
        <v>791.25</v>
      </c>
      <c r="DE152" s="24">
        <f t="shared" si="74"/>
        <v>0</v>
      </c>
      <c r="DF152" s="24">
        <f t="shared" si="75"/>
        <v>11.549999999999999</v>
      </c>
      <c r="DG152" s="24">
        <f t="shared" si="76"/>
        <v>0</v>
      </c>
      <c r="DH152" s="24">
        <f t="shared" si="77"/>
        <v>0</v>
      </c>
      <c r="DI152" s="24">
        <f t="shared" si="84"/>
        <v>10100.549999999999</v>
      </c>
    </row>
    <row r="153" spans="1:113" ht="14">
      <c r="A153" s="1"/>
      <c r="B153" s="2"/>
      <c r="C153" s="2"/>
      <c r="D153" s="2"/>
      <c r="E153" s="2"/>
      <c r="F153" s="195">
        <f t="shared" si="85"/>
        <v>92</v>
      </c>
      <c r="G153" s="112">
        <f t="shared" si="85"/>
        <v>0.95916334106986822</v>
      </c>
      <c r="H153" s="111">
        <f t="shared" si="85"/>
        <v>4.0836658930131851E-2</v>
      </c>
      <c r="I153" s="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  <c r="BH153" s="95"/>
      <c r="BI153" s="95"/>
      <c r="BJ153" s="95"/>
      <c r="BK153" s="95"/>
      <c r="BL153" s="95"/>
      <c r="BM153" s="95"/>
      <c r="BN153" s="65"/>
      <c r="BO153" s="24">
        <f t="shared" si="107"/>
        <v>93</v>
      </c>
      <c r="BP153" s="83">
        <f t="shared" si="64"/>
        <v>1841.0383592972662</v>
      </c>
      <c r="BQ153" s="83">
        <f t="shared" si="65"/>
        <v>156.67463652969394</v>
      </c>
      <c r="BR153" s="83">
        <f t="shared" si="66"/>
        <v>0</v>
      </c>
      <c r="BS153" s="83">
        <f t="shared" si="67"/>
        <v>2.2870041730400819</v>
      </c>
      <c r="BT153" s="83">
        <f t="shared" si="68"/>
        <v>0</v>
      </c>
      <c r="BU153" s="83">
        <f t="shared" si="69"/>
        <v>0</v>
      </c>
      <c r="BV153" s="82">
        <f t="shared" si="50"/>
        <v>2000.0000000000002</v>
      </c>
      <c r="BX153" s="24">
        <f t="shared" si="86"/>
        <v>1695</v>
      </c>
      <c r="BY153" s="24">
        <f t="shared" si="87"/>
        <v>288</v>
      </c>
      <c r="BZ153" s="24">
        <f t="shared" si="88"/>
        <v>0</v>
      </c>
      <c r="CA153" s="24">
        <f t="shared" si="89"/>
        <v>4</v>
      </c>
      <c r="CB153" s="24">
        <f t="shared" si="90"/>
        <v>0</v>
      </c>
      <c r="CC153" s="24">
        <f t="shared" si="70"/>
        <v>0</v>
      </c>
      <c r="CD153" s="24">
        <f t="shared" si="91"/>
        <v>12</v>
      </c>
      <c r="CE153" s="24">
        <f t="shared" si="92"/>
        <v>0</v>
      </c>
      <c r="CF153" s="24">
        <f t="shared" si="93"/>
        <v>0</v>
      </c>
      <c r="CG153" s="24">
        <f t="shared" si="94"/>
        <v>0</v>
      </c>
      <c r="CH153" s="24">
        <f t="shared" si="95"/>
        <v>0</v>
      </c>
      <c r="CI153" s="24">
        <f t="shared" si="96"/>
        <v>0</v>
      </c>
      <c r="CJ153" s="24">
        <f t="shared" si="97"/>
        <v>0</v>
      </c>
      <c r="CK153" s="24">
        <f t="shared" si="98"/>
        <v>0</v>
      </c>
      <c r="CL153" s="24">
        <f t="shared" si="99"/>
        <v>0</v>
      </c>
      <c r="CM153" s="24">
        <f t="shared" si="100"/>
        <v>0</v>
      </c>
      <c r="CN153" s="24">
        <f t="shared" si="101"/>
        <v>0</v>
      </c>
      <c r="CO153" s="24">
        <f t="shared" si="102"/>
        <v>0</v>
      </c>
      <c r="CP153" s="24">
        <f t="shared" si="103"/>
        <v>0</v>
      </c>
      <c r="CQ153" s="24">
        <f t="shared" si="104"/>
        <v>0</v>
      </c>
      <c r="CR153" s="24">
        <f t="shared" si="105"/>
        <v>0</v>
      </c>
      <c r="CS153" s="24">
        <f t="shared" si="106"/>
        <v>1999</v>
      </c>
      <c r="CU153" s="83">
        <f t="shared" si="78"/>
        <v>9210</v>
      </c>
      <c r="CV153" s="84">
        <f t="shared" si="79"/>
        <v>770</v>
      </c>
      <c r="CW153" s="84">
        <f t="shared" si="80"/>
        <v>0</v>
      </c>
      <c r="CX153" s="84">
        <f t="shared" si="81"/>
        <v>15</v>
      </c>
      <c r="CY153" s="24">
        <f t="shared" si="82"/>
        <v>0</v>
      </c>
      <c r="CZ153" s="84">
        <f t="shared" si="83"/>
        <v>0</v>
      </c>
      <c r="DA153" s="82">
        <f t="shared" si="71"/>
        <v>9995</v>
      </c>
      <c r="DC153" s="24">
        <f t="shared" si="72"/>
        <v>2763</v>
      </c>
      <c r="DD153" s="24">
        <f t="shared" si="73"/>
        <v>231</v>
      </c>
      <c r="DE153" s="24">
        <f t="shared" si="74"/>
        <v>0</v>
      </c>
      <c r="DF153" s="24">
        <f t="shared" si="75"/>
        <v>3.15</v>
      </c>
      <c r="DG153" s="24">
        <f t="shared" si="76"/>
        <v>0</v>
      </c>
      <c r="DH153" s="24">
        <f t="shared" si="77"/>
        <v>0</v>
      </c>
      <c r="DI153" s="24">
        <f t="shared" si="84"/>
        <v>2997.15</v>
      </c>
    </row>
    <row r="154" spans="1:113" ht="14">
      <c r="A154" s="1"/>
      <c r="B154" s="2"/>
      <c r="C154" s="2"/>
      <c r="D154" s="2"/>
      <c r="E154" s="2"/>
      <c r="F154" s="195">
        <f t="shared" si="85"/>
        <v>93</v>
      </c>
      <c r="G154" s="112">
        <f t="shared" si="85"/>
        <v>0.95968783878105646</v>
      </c>
      <c r="H154" s="111">
        <f t="shared" si="85"/>
        <v>4.0312161218943522E-2</v>
      </c>
      <c r="I154" s="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  <c r="BH154" s="95"/>
      <c r="BI154" s="95"/>
      <c r="BJ154" s="95"/>
      <c r="BK154" s="95"/>
      <c r="BL154" s="95"/>
      <c r="BM154" s="95"/>
      <c r="BN154" s="65"/>
      <c r="BO154" s="24">
        <f t="shared" si="107"/>
        <v>94</v>
      </c>
      <c r="BP154" s="83">
        <f t="shared" si="64"/>
        <v>2763</v>
      </c>
      <c r="BQ154" s="83">
        <f t="shared" si="65"/>
        <v>231</v>
      </c>
      <c r="BR154" s="83">
        <f t="shared" si="66"/>
        <v>0</v>
      </c>
      <c r="BS154" s="83">
        <f t="shared" si="67"/>
        <v>3.15</v>
      </c>
      <c r="BT154" s="83">
        <f t="shared" si="68"/>
        <v>0</v>
      </c>
      <c r="BU154" s="83">
        <f t="shared" si="69"/>
        <v>0</v>
      </c>
      <c r="BV154" s="82">
        <f t="shared" si="50"/>
        <v>2997.15</v>
      </c>
      <c r="BX154" s="24">
        <f t="shared" si="86"/>
        <v>2547</v>
      </c>
      <c r="BY154" s="24">
        <f t="shared" si="87"/>
        <v>426</v>
      </c>
      <c r="BZ154" s="24">
        <f t="shared" si="88"/>
        <v>0</v>
      </c>
      <c r="CA154" s="24">
        <f t="shared" si="89"/>
        <v>6</v>
      </c>
      <c r="CB154" s="24">
        <f t="shared" si="90"/>
        <v>0</v>
      </c>
      <c r="CC154" s="24">
        <f t="shared" si="70"/>
        <v>0</v>
      </c>
      <c r="CD154" s="24">
        <f t="shared" si="91"/>
        <v>18</v>
      </c>
      <c r="CE154" s="24">
        <f t="shared" si="92"/>
        <v>0</v>
      </c>
      <c r="CF154" s="24">
        <f t="shared" si="93"/>
        <v>0</v>
      </c>
      <c r="CG154" s="24">
        <f t="shared" si="94"/>
        <v>0</v>
      </c>
      <c r="CH154" s="24">
        <f t="shared" si="95"/>
        <v>0</v>
      </c>
      <c r="CI154" s="24">
        <f t="shared" si="96"/>
        <v>0</v>
      </c>
      <c r="CJ154" s="24">
        <f t="shared" si="97"/>
        <v>0</v>
      </c>
      <c r="CK154" s="24">
        <f t="shared" si="98"/>
        <v>0</v>
      </c>
      <c r="CL154" s="24">
        <f t="shared" si="99"/>
        <v>0</v>
      </c>
      <c r="CM154" s="24">
        <f t="shared" si="100"/>
        <v>0</v>
      </c>
      <c r="CN154" s="24">
        <f t="shared" si="101"/>
        <v>0</v>
      </c>
      <c r="CO154" s="24">
        <f t="shared" si="102"/>
        <v>0</v>
      </c>
      <c r="CP154" s="24">
        <f t="shared" si="103"/>
        <v>0</v>
      </c>
      <c r="CQ154" s="24">
        <f t="shared" si="104"/>
        <v>0</v>
      </c>
      <c r="CR154" s="24">
        <f t="shared" si="105"/>
        <v>0</v>
      </c>
      <c r="CS154" s="24">
        <f t="shared" si="106"/>
        <v>2997</v>
      </c>
      <c r="CU154" s="83">
        <f t="shared" si="78"/>
        <v>13822.5</v>
      </c>
      <c r="CV154" s="84">
        <f t="shared" si="79"/>
        <v>1140</v>
      </c>
      <c r="CW154" s="84">
        <f t="shared" si="80"/>
        <v>0</v>
      </c>
      <c r="CX154" s="84">
        <f t="shared" si="81"/>
        <v>22.5</v>
      </c>
      <c r="CY154" s="24">
        <f t="shared" si="82"/>
        <v>0</v>
      </c>
      <c r="CZ154" s="84">
        <f t="shared" si="83"/>
        <v>0</v>
      </c>
      <c r="DA154" s="82">
        <f t="shared" si="71"/>
        <v>14985</v>
      </c>
      <c r="DC154" s="24">
        <f t="shared" si="72"/>
        <v>4146.75</v>
      </c>
      <c r="DD154" s="24">
        <f t="shared" si="73"/>
        <v>342</v>
      </c>
      <c r="DE154" s="24">
        <f t="shared" si="74"/>
        <v>0</v>
      </c>
      <c r="DF154" s="24">
        <f t="shared" si="75"/>
        <v>4.7249999999999996</v>
      </c>
      <c r="DG154" s="24">
        <f t="shared" si="76"/>
        <v>0</v>
      </c>
      <c r="DH154" s="24">
        <f t="shared" si="77"/>
        <v>0</v>
      </c>
      <c r="DI154" s="24">
        <f t="shared" si="84"/>
        <v>4493.4750000000004</v>
      </c>
    </row>
    <row r="155" spans="1:113" ht="14">
      <c r="A155" s="1"/>
      <c r="B155" s="2"/>
      <c r="C155" s="2"/>
      <c r="D155" s="2"/>
      <c r="E155" s="2"/>
      <c r="F155" s="195">
        <f t="shared" si="85"/>
        <v>94</v>
      </c>
      <c r="G155" s="112">
        <f t="shared" si="85"/>
        <v>0.96041239177218352</v>
      </c>
      <c r="H155" s="111">
        <f t="shared" si="85"/>
        <v>3.9587608227816429E-2</v>
      </c>
      <c r="I155" s="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5"/>
      <c r="BJ155" s="95"/>
      <c r="BK155" s="95"/>
      <c r="BL155" s="95"/>
      <c r="BM155" s="95"/>
      <c r="BN155" s="65"/>
      <c r="BO155" s="24">
        <f t="shared" si="107"/>
        <v>95</v>
      </c>
      <c r="BP155" s="83">
        <f t="shared" si="64"/>
        <v>4146.75</v>
      </c>
      <c r="BQ155" s="83">
        <f t="shared" si="65"/>
        <v>342</v>
      </c>
      <c r="BR155" s="83">
        <f t="shared" si="66"/>
        <v>0</v>
      </c>
      <c r="BS155" s="83">
        <f t="shared" si="67"/>
        <v>4.7249999999999996</v>
      </c>
      <c r="BT155" s="83">
        <f t="shared" si="68"/>
        <v>0</v>
      </c>
      <c r="BU155" s="83">
        <f t="shared" si="69"/>
        <v>0</v>
      </c>
      <c r="BV155" s="82">
        <f t="shared" si="50"/>
        <v>4493.4750000000004</v>
      </c>
      <c r="BX155" s="24">
        <f t="shared" si="86"/>
        <v>3827</v>
      </c>
      <c r="BY155" s="24">
        <f t="shared" si="87"/>
        <v>631</v>
      </c>
      <c r="BZ155" s="24">
        <f t="shared" si="88"/>
        <v>0</v>
      </c>
      <c r="CA155" s="24">
        <f t="shared" si="89"/>
        <v>9</v>
      </c>
      <c r="CB155" s="24">
        <f t="shared" si="90"/>
        <v>0</v>
      </c>
      <c r="CC155" s="24">
        <f t="shared" si="70"/>
        <v>0</v>
      </c>
      <c r="CD155" s="24">
        <f t="shared" si="91"/>
        <v>26</v>
      </c>
      <c r="CE155" s="24">
        <f t="shared" si="92"/>
        <v>0</v>
      </c>
      <c r="CF155" s="24">
        <f t="shared" si="93"/>
        <v>1</v>
      </c>
      <c r="CG155" s="24">
        <f t="shared" si="94"/>
        <v>0</v>
      </c>
      <c r="CH155" s="24">
        <f t="shared" si="95"/>
        <v>0</v>
      </c>
      <c r="CI155" s="24">
        <f t="shared" si="96"/>
        <v>0</v>
      </c>
      <c r="CJ155" s="24">
        <f t="shared" si="97"/>
        <v>0</v>
      </c>
      <c r="CK155" s="24">
        <f t="shared" si="98"/>
        <v>0</v>
      </c>
      <c r="CL155" s="24">
        <f t="shared" si="99"/>
        <v>0</v>
      </c>
      <c r="CM155" s="24">
        <f t="shared" si="100"/>
        <v>0</v>
      </c>
      <c r="CN155" s="24">
        <f t="shared" si="101"/>
        <v>0</v>
      </c>
      <c r="CO155" s="24">
        <f t="shared" si="102"/>
        <v>0</v>
      </c>
      <c r="CP155" s="24">
        <f t="shared" si="103"/>
        <v>0</v>
      </c>
      <c r="CQ155" s="24">
        <f t="shared" si="104"/>
        <v>0</v>
      </c>
      <c r="CR155" s="24">
        <f t="shared" si="105"/>
        <v>0</v>
      </c>
      <c r="CS155" s="24">
        <f t="shared" si="106"/>
        <v>4494</v>
      </c>
      <c r="CU155" s="83">
        <f t="shared" si="78"/>
        <v>20745</v>
      </c>
      <c r="CV155" s="84">
        <f t="shared" si="79"/>
        <v>1690</v>
      </c>
      <c r="CW155" s="84">
        <f t="shared" si="80"/>
        <v>0</v>
      </c>
      <c r="CX155" s="84">
        <f t="shared" si="81"/>
        <v>35</v>
      </c>
      <c r="CY155" s="24">
        <f t="shared" si="82"/>
        <v>0</v>
      </c>
      <c r="CZ155" s="84">
        <f t="shared" si="83"/>
        <v>0</v>
      </c>
      <c r="DA155" s="82">
        <f t="shared" si="71"/>
        <v>22470</v>
      </c>
      <c r="DC155" s="24">
        <f t="shared" si="72"/>
        <v>6223.5</v>
      </c>
      <c r="DD155" s="24">
        <f t="shared" si="73"/>
        <v>507</v>
      </c>
      <c r="DE155" s="24">
        <f t="shared" si="74"/>
        <v>0</v>
      </c>
      <c r="DF155" s="24">
        <f t="shared" si="75"/>
        <v>7.35</v>
      </c>
      <c r="DG155" s="24">
        <f t="shared" si="76"/>
        <v>0</v>
      </c>
      <c r="DH155" s="24">
        <f t="shared" si="77"/>
        <v>0</v>
      </c>
      <c r="DI155" s="24">
        <f t="shared" si="84"/>
        <v>6737.85</v>
      </c>
    </row>
    <row r="156" spans="1:113" ht="14">
      <c r="A156" s="1"/>
      <c r="B156" s="2"/>
      <c r="C156" s="2"/>
      <c r="D156" s="2"/>
      <c r="E156" s="2"/>
      <c r="F156" s="195">
        <f t="shared" si="85"/>
        <v>95</v>
      </c>
      <c r="G156" s="112">
        <f t="shared" si="85"/>
        <v>0.96089329527815326</v>
      </c>
      <c r="H156" s="111">
        <f t="shared" si="85"/>
        <v>3.9106704721846672E-2</v>
      </c>
      <c r="I156" s="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  <c r="BH156" s="95"/>
      <c r="BI156" s="95"/>
      <c r="BJ156" s="95"/>
      <c r="BK156" s="95"/>
      <c r="BL156" s="95"/>
      <c r="BM156" s="95"/>
      <c r="BN156" s="65"/>
      <c r="BO156" s="24">
        <f t="shared" si="107"/>
        <v>96</v>
      </c>
      <c r="BP156" s="83">
        <f t="shared" si="64"/>
        <v>6223.5</v>
      </c>
      <c r="BQ156" s="83">
        <f t="shared" si="65"/>
        <v>507</v>
      </c>
      <c r="BR156" s="83">
        <f t="shared" si="66"/>
        <v>0</v>
      </c>
      <c r="BS156" s="83">
        <f t="shared" si="67"/>
        <v>7.35</v>
      </c>
      <c r="BT156" s="83">
        <f t="shared" si="68"/>
        <v>0</v>
      </c>
      <c r="BU156" s="83">
        <f t="shared" si="69"/>
        <v>0</v>
      </c>
      <c r="BV156" s="82">
        <f t="shared" si="50"/>
        <v>6737.85</v>
      </c>
      <c r="BX156" s="24">
        <f t="shared" si="86"/>
        <v>5748</v>
      </c>
      <c r="BY156" s="24">
        <f t="shared" si="87"/>
        <v>937</v>
      </c>
      <c r="BZ156" s="24">
        <f t="shared" si="88"/>
        <v>0</v>
      </c>
      <c r="CA156" s="24">
        <f t="shared" si="89"/>
        <v>14</v>
      </c>
      <c r="CB156" s="24">
        <f t="shared" si="90"/>
        <v>0</v>
      </c>
      <c r="CC156" s="24">
        <f t="shared" si="70"/>
        <v>0</v>
      </c>
      <c r="CD156" s="24">
        <f t="shared" si="91"/>
        <v>38</v>
      </c>
      <c r="CE156" s="24">
        <f t="shared" si="92"/>
        <v>0</v>
      </c>
      <c r="CF156" s="24">
        <f t="shared" si="93"/>
        <v>1</v>
      </c>
      <c r="CG156" s="24">
        <f t="shared" si="94"/>
        <v>0</v>
      </c>
      <c r="CH156" s="24">
        <f t="shared" si="95"/>
        <v>0</v>
      </c>
      <c r="CI156" s="24">
        <f t="shared" si="96"/>
        <v>0</v>
      </c>
      <c r="CJ156" s="24">
        <f t="shared" si="97"/>
        <v>0</v>
      </c>
      <c r="CK156" s="24">
        <f t="shared" si="98"/>
        <v>0</v>
      </c>
      <c r="CL156" s="24">
        <f t="shared" si="99"/>
        <v>0</v>
      </c>
      <c r="CM156" s="24">
        <f t="shared" si="100"/>
        <v>0</v>
      </c>
      <c r="CN156" s="24">
        <f t="shared" si="101"/>
        <v>0</v>
      </c>
      <c r="CO156" s="24">
        <f t="shared" si="102"/>
        <v>0</v>
      </c>
      <c r="CP156" s="24">
        <f t="shared" si="103"/>
        <v>0</v>
      </c>
      <c r="CQ156" s="24">
        <f t="shared" si="104"/>
        <v>0</v>
      </c>
      <c r="CR156" s="24">
        <f t="shared" si="105"/>
        <v>0</v>
      </c>
      <c r="CS156" s="24">
        <f t="shared" si="106"/>
        <v>6738</v>
      </c>
      <c r="CU156" s="83">
        <f t="shared" si="78"/>
        <v>31130</v>
      </c>
      <c r="CV156" s="84">
        <f t="shared" si="79"/>
        <v>2510</v>
      </c>
      <c r="CW156" s="84">
        <f t="shared" si="80"/>
        <v>0</v>
      </c>
      <c r="CX156" s="84">
        <f t="shared" si="81"/>
        <v>50</v>
      </c>
      <c r="CY156" s="24">
        <f t="shared" si="82"/>
        <v>0</v>
      </c>
      <c r="CZ156" s="84">
        <f t="shared" si="83"/>
        <v>0</v>
      </c>
      <c r="DA156" s="82">
        <f t="shared" si="71"/>
        <v>33690</v>
      </c>
      <c r="DC156" s="24">
        <f t="shared" si="72"/>
        <v>9339</v>
      </c>
      <c r="DD156" s="24">
        <f t="shared" si="73"/>
        <v>753</v>
      </c>
      <c r="DE156" s="24">
        <f t="shared" si="74"/>
        <v>0</v>
      </c>
      <c r="DF156" s="24">
        <f t="shared" si="75"/>
        <v>10.5</v>
      </c>
      <c r="DG156" s="24">
        <f t="shared" si="76"/>
        <v>0</v>
      </c>
      <c r="DH156" s="24">
        <f t="shared" si="77"/>
        <v>0</v>
      </c>
      <c r="DI156" s="24">
        <f t="shared" si="84"/>
        <v>10102.5</v>
      </c>
    </row>
    <row r="157" spans="1:113" ht="14">
      <c r="A157" s="1"/>
      <c r="B157" s="2"/>
      <c r="C157" s="2"/>
      <c r="D157" s="2"/>
      <c r="E157" s="2"/>
      <c r="F157" s="195">
        <f t="shared" si="85"/>
        <v>96</v>
      </c>
      <c r="G157" s="112">
        <f t="shared" si="85"/>
        <v>0.96128587012177469</v>
      </c>
      <c r="H157" s="111">
        <f t="shared" si="85"/>
        <v>3.8714129878225249E-2</v>
      </c>
      <c r="I157" s="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5"/>
      <c r="BJ157" s="95"/>
      <c r="BK157" s="95"/>
      <c r="BL157" s="95"/>
      <c r="BM157" s="95"/>
      <c r="BN157" s="65"/>
      <c r="BO157" s="24">
        <f t="shared" si="107"/>
        <v>97</v>
      </c>
      <c r="BP157" s="83">
        <f t="shared" si="64"/>
        <v>1848.8492947290274</v>
      </c>
      <c r="BQ157" s="83">
        <f t="shared" si="65"/>
        <v>149.07201187824796</v>
      </c>
      <c r="BR157" s="83">
        <f t="shared" si="66"/>
        <v>0</v>
      </c>
      <c r="BS157" s="83">
        <f t="shared" si="67"/>
        <v>2.0786933927245732</v>
      </c>
      <c r="BT157" s="83">
        <f t="shared" si="68"/>
        <v>0</v>
      </c>
      <c r="BU157" s="83">
        <f t="shared" si="69"/>
        <v>0</v>
      </c>
      <c r="BV157" s="82">
        <f>SUM(BP157:BU157)</f>
        <v>1999.9999999999998</v>
      </c>
      <c r="BX157" s="24">
        <f t="shared" si="86"/>
        <v>1709</v>
      </c>
      <c r="BY157" s="24">
        <f t="shared" si="87"/>
        <v>276</v>
      </c>
      <c r="BZ157" s="24">
        <f t="shared" si="88"/>
        <v>0</v>
      </c>
      <c r="CA157" s="24">
        <f t="shared" si="89"/>
        <v>4</v>
      </c>
      <c r="CB157" s="24">
        <f t="shared" si="90"/>
        <v>0</v>
      </c>
      <c r="CC157" s="24">
        <f t="shared" si="70"/>
        <v>0</v>
      </c>
      <c r="CD157" s="24">
        <f t="shared" si="91"/>
        <v>11</v>
      </c>
      <c r="CE157" s="24">
        <f t="shared" si="92"/>
        <v>0</v>
      </c>
      <c r="CF157" s="24">
        <f t="shared" si="93"/>
        <v>0</v>
      </c>
      <c r="CG157" s="24">
        <f t="shared" si="94"/>
        <v>0</v>
      </c>
      <c r="CH157" s="24">
        <f t="shared" si="95"/>
        <v>0</v>
      </c>
      <c r="CI157" s="24">
        <f t="shared" si="96"/>
        <v>0</v>
      </c>
      <c r="CJ157" s="24">
        <f t="shared" si="97"/>
        <v>0</v>
      </c>
      <c r="CK157" s="24">
        <f t="shared" si="98"/>
        <v>0</v>
      </c>
      <c r="CL157" s="24">
        <f t="shared" si="99"/>
        <v>0</v>
      </c>
      <c r="CM157" s="24">
        <f t="shared" si="100"/>
        <v>0</v>
      </c>
      <c r="CN157" s="24">
        <f t="shared" si="101"/>
        <v>0</v>
      </c>
      <c r="CO157" s="24">
        <f t="shared" si="102"/>
        <v>0</v>
      </c>
      <c r="CP157" s="24">
        <f t="shared" si="103"/>
        <v>0</v>
      </c>
      <c r="CQ157" s="24">
        <f t="shared" si="104"/>
        <v>0</v>
      </c>
      <c r="CR157" s="24">
        <f t="shared" si="105"/>
        <v>0</v>
      </c>
      <c r="CS157" s="24">
        <f t="shared" si="106"/>
        <v>2000</v>
      </c>
      <c r="CU157" s="83">
        <f t="shared" si="78"/>
        <v>9248.75</v>
      </c>
      <c r="CV157" s="84">
        <f t="shared" si="79"/>
        <v>737.5</v>
      </c>
      <c r="CW157" s="84">
        <f t="shared" si="80"/>
        <v>0</v>
      </c>
      <c r="CX157" s="84">
        <f t="shared" si="81"/>
        <v>13.75</v>
      </c>
      <c r="CY157" s="24">
        <f t="shared" si="82"/>
        <v>0</v>
      </c>
      <c r="CZ157" s="84">
        <f t="shared" si="83"/>
        <v>0</v>
      </c>
      <c r="DA157" s="82">
        <f t="shared" si="71"/>
        <v>10000</v>
      </c>
      <c r="DC157" s="24">
        <f t="shared" si="72"/>
        <v>2774.625</v>
      </c>
      <c r="DD157" s="24">
        <f t="shared" si="73"/>
        <v>221.25</v>
      </c>
      <c r="DE157" s="24">
        <f t="shared" si="74"/>
        <v>0</v>
      </c>
      <c r="DF157" s="24">
        <f t="shared" si="75"/>
        <v>2.8874999999999997</v>
      </c>
      <c r="DG157" s="24">
        <f t="shared" si="76"/>
        <v>0</v>
      </c>
      <c r="DH157" s="24">
        <f t="shared" si="77"/>
        <v>0</v>
      </c>
      <c r="DI157" s="24">
        <f t="shared" si="84"/>
        <v>2998.7624999999998</v>
      </c>
    </row>
    <row r="158" spans="1:113" ht="14">
      <c r="A158" s="1"/>
      <c r="B158" s="2"/>
      <c r="C158" s="2"/>
      <c r="D158" s="2"/>
      <c r="E158" s="2"/>
      <c r="F158" s="195">
        <f t="shared" ref="F158:H162" si="108">BO261</f>
        <v>97</v>
      </c>
      <c r="G158" s="112">
        <f t="shared" si="108"/>
        <v>0.9616926503340758</v>
      </c>
      <c r="H158" s="111">
        <f t="shared" si="108"/>
        <v>3.8307349665924285E-2</v>
      </c>
      <c r="I158" s="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  <c r="BH158" s="95"/>
      <c r="BI158" s="95"/>
      <c r="BJ158" s="95"/>
      <c r="BK158" s="95"/>
      <c r="BL158" s="95"/>
      <c r="BM158" s="95"/>
      <c r="BN158" s="65"/>
      <c r="BO158" s="24">
        <f t="shared" si="107"/>
        <v>98</v>
      </c>
      <c r="BP158" s="83">
        <f t="shared" si="64"/>
        <v>2774.625</v>
      </c>
      <c r="BQ158" s="83">
        <f t="shared" si="65"/>
        <v>221.25</v>
      </c>
      <c r="BR158" s="83">
        <f t="shared" si="66"/>
        <v>0</v>
      </c>
      <c r="BS158" s="83">
        <f t="shared" si="67"/>
        <v>2.8874999999999997</v>
      </c>
      <c r="BT158" s="83">
        <f t="shared" si="68"/>
        <v>0</v>
      </c>
      <c r="BU158" s="83">
        <f t="shared" si="69"/>
        <v>0</v>
      </c>
      <c r="BV158" s="82">
        <f>SUM(BP158:BU158)</f>
        <v>2998.7624999999998</v>
      </c>
      <c r="BX158" s="24">
        <f t="shared" si="86"/>
        <v>2567</v>
      </c>
      <c r="BY158" s="24">
        <f t="shared" si="87"/>
        <v>409</v>
      </c>
      <c r="BZ158" s="24">
        <f t="shared" si="88"/>
        <v>0</v>
      </c>
      <c r="CA158" s="24">
        <f t="shared" si="89"/>
        <v>5</v>
      </c>
      <c r="CB158" s="24">
        <f t="shared" si="90"/>
        <v>0</v>
      </c>
      <c r="CC158" s="24">
        <f t="shared" si="70"/>
        <v>0</v>
      </c>
      <c r="CD158" s="24">
        <f t="shared" si="91"/>
        <v>16</v>
      </c>
      <c r="CE158" s="24">
        <f t="shared" si="92"/>
        <v>0</v>
      </c>
      <c r="CF158" s="24">
        <f t="shared" si="93"/>
        <v>0</v>
      </c>
      <c r="CG158" s="24">
        <f t="shared" si="94"/>
        <v>0</v>
      </c>
      <c r="CH158" s="24">
        <f t="shared" si="95"/>
        <v>0</v>
      </c>
      <c r="CI158" s="24">
        <f t="shared" si="96"/>
        <v>0</v>
      </c>
      <c r="CJ158" s="24">
        <f t="shared" si="97"/>
        <v>0</v>
      </c>
      <c r="CK158" s="24">
        <f t="shared" si="98"/>
        <v>0</v>
      </c>
      <c r="CL158" s="24">
        <f t="shared" si="99"/>
        <v>0</v>
      </c>
      <c r="CM158" s="24">
        <f t="shared" si="100"/>
        <v>0</v>
      </c>
      <c r="CN158" s="24">
        <f t="shared" si="101"/>
        <v>0</v>
      </c>
      <c r="CO158" s="24">
        <f t="shared" si="102"/>
        <v>0</v>
      </c>
      <c r="CP158" s="24">
        <f t="shared" si="103"/>
        <v>0</v>
      </c>
      <c r="CQ158" s="24">
        <f t="shared" si="104"/>
        <v>0</v>
      </c>
      <c r="CR158" s="24">
        <f t="shared" si="105"/>
        <v>0</v>
      </c>
      <c r="CS158" s="24">
        <f t="shared" si="106"/>
        <v>2997</v>
      </c>
      <c r="CU158" s="83">
        <f t="shared" si="78"/>
        <v>13877.5</v>
      </c>
      <c r="CV158" s="84">
        <f t="shared" si="79"/>
        <v>1087.5</v>
      </c>
      <c r="CW158" s="84">
        <f t="shared" si="80"/>
        <v>0</v>
      </c>
      <c r="CX158" s="84">
        <f t="shared" si="81"/>
        <v>20</v>
      </c>
      <c r="CY158" s="24">
        <f t="shared" si="82"/>
        <v>0</v>
      </c>
      <c r="CZ158" s="84">
        <f t="shared" si="83"/>
        <v>0</v>
      </c>
      <c r="DA158" s="82">
        <f t="shared" si="71"/>
        <v>14985</v>
      </c>
      <c r="DC158" s="24">
        <f t="shared" si="72"/>
        <v>4163.25</v>
      </c>
      <c r="DD158" s="24">
        <f t="shared" si="73"/>
        <v>326.25</v>
      </c>
      <c r="DE158" s="24">
        <f t="shared" si="74"/>
        <v>0</v>
      </c>
      <c r="DF158" s="24">
        <f t="shared" si="75"/>
        <v>4.2</v>
      </c>
      <c r="DG158" s="24">
        <f t="shared" si="76"/>
        <v>0</v>
      </c>
      <c r="DH158" s="24">
        <f t="shared" si="77"/>
        <v>0</v>
      </c>
      <c r="DI158" s="24">
        <f t="shared" si="84"/>
        <v>4493.7</v>
      </c>
    </row>
    <row r="159" spans="1:113" ht="14">
      <c r="A159" s="1"/>
      <c r="B159" s="2"/>
      <c r="C159" s="2"/>
      <c r="D159" s="2"/>
      <c r="E159" s="2"/>
      <c r="F159" s="195">
        <f t="shared" si="108"/>
        <v>98</v>
      </c>
      <c r="G159" s="112">
        <f t="shared" si="108"/>
        <v>0.96214688559030603</v>
      </c>
      <c r="H159" s="111">
        <f t="shared" si="108"/>
        <v>3.7853114409694001E-2</v>
      </c>
      <c r="I159" s="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5"/>
      <c r="BJ159" s="95"/>
      <c r="BK159" s="95"/>
      <c r="BL159" s="95"/>
      <c r="BM159" s="95"/>
      <c r="BN159" s="65"/>
      <c r="BO159" s="24">
        <f t="shared" si="107"/>
        <v>99</v>
      </c>
      <c r="BP159" s="83">
        <f t="shared" si="64"/>
        <v>4163.25</v>
      </c>
      <c r="BQ159" s="83">
        <f t="shared" si="65"/>
        <v>326.25</v>
      </c>
      <c r="BR159" s="83">
        <f t="shared" si="66"/>
        <v>0</v>
      </c>
      <c r="BS159" s="83">
        <f t="shared" si="67"/>
        <v>4.2</v>
      </c>
      <c r="BT159" s="83">
        <f t="shared" si="68"/>
        <v>0</v>
      </c>
      <c r="BU159" s="83">
        <f t="shared" si="69"/>
        <v>0</v>
      </c>
      <c r="BV159" s="82">
        <f>SUM(BP159:BU159)</f>
        <v>4493.7</v>
      </c>
      <c r="BX159" s="24">
        <f t="shared" si="86"/>
        <v>3857</v>
      </c>
      <c r="BY159" s="24">
        <f t="shared" si="87"/>
        <v>605</v>
      </c>
      <c r="BZ159" s="24">
        <f t="shared" si="88"/>
        <v>0</v>
      </c>
      <c r="CA159" s="24">
        <f t="shared" si="89"/>
        <v>8</v>
      </c>
      <c r="CB159" s="24">
        <f t="shared" si="90"/>
        <v>0</v>
      </c>
      <c r="CC159" s="24">
        <f t="shared" si="70"/>
        <v>0</v>
      </c>
      <c r="CD159" s="24">
        <f t="shared" si="91"/>
        <v>24</v>
      </c>
      <c r="CE159" s="24">
        <f t="shared" si="92"/>
        <v>0</v>
      </c>
      <c r="CF159" s="24">
        <f t="shared" si="93"/>
        <v>1</v>
      </c>
      <c r="CG159" s="24">
        <f t="shared" si="94"/>
        <v>0</v>
      </c>
      <c r="CH159" s="24">
        <f t="shared" si="95"/>
        <v>0</v>
      </c>
      <c r="CI159" s="24">
        <f t="shared" si="96"/>
        <v>0</v>
      </c>
      <c r="CJ159" s="24">
        <f t="shared" si="97"/>
        <v>0</v>
      </c>
      <c r="CK159" s="24">
        <f t="shared" si="98"/>
        <v>0</v>
      </c>
      <c r="CL159" s="24">
        <f t="shared" si="99"/>
        <v>0</v>
      </c>
      <c r="CM159" s="24">
        <f t="shared" si="100"/>
        <v>0</v>
      </c>
      <c r="CN159" s="24">
        <f t="shared" si="101"/>
        <v>0</v>
      </c>
      <c r="CO159" s="24">
        <f t="shared" si="102"/>
        <v>0</v>
      </c>
      <c r="CP159" s="24">
        <f t="shared" si="103"/>
        <v>0</v>
      </c>
      <c r="CQ159" s="24">
        <f t="shared" si="104"/>
        <v>0</v>
      </c>
      <c r="CR159" s="24">
        <f t="shared" si="105"/>
        <v>0</v>
      </c>
      <c r="CS159" s="24">
        <f t="shared" si="106"/>
        <v>4495</v>
      </c>
      <c r="CU159" s="83">
        <f t="shared" si="78"/>
        <v>20827.5</v>
      </c>
      <c r="CV159" s="84">
        <f t="shared" si="79"/>
        <v>1615</v>
      </c>
      <c r="CW159" s="84">
        <f t="shared" si="80"/>
        <v>0</v>
      </c>
      <c r="CX159" s="84">
        <f t="shared" si="81"/>
        <v>32.5</v>
      </c>
      <c r="CY159" s="24">
        <f t="shared" si="82"/>
        <v>0</v>
      </c>
      <c r="CZ159" s="84">
        <f t="shared" si="83"/>
        <v>0</v>
      </c>
      <c r="DA159" s="82">
        <f t="shared" si="71"/>
        <v>22475</v>
      </c>
      <c r="DC159" s="24">
        <f t="shared" si="72"/>
        <v>6248.25</v>
      </c>
      <c r="DD159" s="24">
        <f t="shared" si="73"/>
        <v>484.5</v>
      </c>
      <c r="DE159" s="24">
        <f t="shared" si="74"/>
        <v>0</v>
      </c>
      <c r="DF159" s="24">
        <f t="shared" si="75"/>
        <v>6.8250000000000002</v>
      </c>
      <c r="DG159" s="24">
        <f t="shared" si="76"/>
        <v>0</v>
      </c>
      <c r="DH159" s="24">
        <f t="shared" si="77"/>
        <v>0</v>
      </c>
      <c r="DI159" s="24">
        <f t="shared" si="84"/>
        <v>6739.5749999999998</v>
      </c>
    </row>
    <row r="160" spans="1:113" ht="14">
      <c r="A160" s="1"/>
      <c r="B160" s="2"/>
      <c r="C160" s="2"/>
      <c r="D160" s="2"/>
      <c r="E160" s="2"/>
      <c r="F160" s="195">
        <f t="shared" si="108"/>
        <v>99</v>
      </c>
      <c r="G160" s="112">
        <f t="shared" si="108"/>
        <v>0.96276453701849263</v>
      </c>
      <c r="H160" s="111">
        <f t="shared" si="108"/>
        <v>3.7235462981507442E-2</v>
      </c>
      <c r="I160" s="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  <c r="BH160" s="95"/>
      <c r="BI160" s="95"/>
      <c r="BJ160" s="95"/>
      <c r="BK160" s="95"/>
      <c r="BL160" s="95"/>
      <c r="BM160" s="95"/>
      <c r="BN160" s="65"/>
      <c r="BO160" s="24">
        <f t="shared" si="107"/>
        <v>100</v>
      </c>
      <c r="BP160" s="83">
        <f t="shared" si="64"/>
        <v>6248.25</v>
      </c>
      <c r="BQ160" s="83">
        <f t="shared" si="65"/>
        <v>484.5</v>
      </c>
      <c r="BR160" s="83">
        <f t="shared" si="66"/>
        <v>0</v>
      </c>
      <c r="BS160" s="83">
        <f t="shared" si="67"/>
        <v>6.8250000000000002</v>
      </c>
      <c r="BT160" s="83">
        <f t="shared" si="68"/>
        <v>0</v>
      </c>
      <c r="BU160" s="83">
        <f t="shared" si="69"/>
        <v>0</v>
      </c>
      <c r="BV160" s="82">
        <f>SUM(BP160:BU160)</f>
        <v>6739.5749999999998</v>
      </c>
      <c r="BX160" s="24">
        <f t="shared" si="86"/>
        <v>5793</v>
      </c>
      <c r="BY160" s="24">
        <f t="shared" si="87"/>
        <v>898</v>
      </c>
      <c r="BZ160" s="24">
        <f t="shared" si="88"/>
        <v>0</v>
      </c>
      <c r="CA160" s="24">
        <f t="shared" si="89"/>
        <v>13</v>
      </c>
      <c r="CB160" s="24">
        <f t="shared" si="90"/>
        <v>0</v>
      </c>
      <c r="CC160" s="24">
        <f t="shared" si="70"/>
        <v>0</v>
      </c>
      <c r="CD160" s="24">
        <f t="shared" si="91"/>
        <v>35</v>
      </c>
      <c r="CE160" s="24">
        <f t="shared" si="92"/>
        <v>0</v>
      </c>
      <c r="CF160" s="24">
        <f t="shared" si="93"/>
        <v>1</v>
      </c>
      <c r="CG160" s="24">
        <f t="shared" si="94"/>
        <v>0</v>
      </c>
      <c r="CH160" s="24">
        <f t="shared" si="95"/>
        <v>0</v>
      </c>
      <c r="CI160" s="24">
        <f t="shared" si="96"/>
        <v>0</v>
      </c>
      <c r="CJ160" s="24">
        <f t="shared" si="97"/>
        <v>0</v>
      </c>
      <c r="CK160" s="24">
        <f t="shared" si="98"/>
        <v>0</v>
      </c>
      <c r="CL160" s="24">
        <f t="shared" si="99"/>
        <v>0</v>
      </c>
      <c r="CM160" s="24">
        <f t="shared" si="100"/>
        <v>0</v>
      </c>
      <c r="CN160" s="24">
        <f t="shared" si="101"/>
        <v>0</v>
      </c>
      <c r="CO160" s="24">
        <f t="shared" si="102"/>
        <v>0</v>
      </c>
      <c r="CP160" s="24">
        <f t="shared" si="103"/>
        <v>0</v>
      </c>
      <c r="CQ160" s="24">
        <f t="shared" si="104"/>
        <v>0</v>
      </c>
      <c r="CR160" s="24">
        <f t="shared" si="105"/>
        <v>0</v>
      </c>
      <c r="CS160" s="24">
        <f t="shared" si="106"/>
        <v>6740</v>
      </c>
      <c r="CU160" s="83">
        <f t="shared" si="78"/>
        <v>31253.75</v>
      </c>
      <c r="CV160" s="84">
        <f t="shared" si="79"/>
        <v>2400</v>
      </c>
      <c r="CW160" s="84">
        <f t="shared" si="80"/>
        <v>0</v>
      </c>
      <c r="CX160" s="84">
        <f t="shared" si="81"/>
        <v>46.25</v>
      </c>
      <c r="CY160" s="24">
        <f t="shared" si="82"/>
        <v>0</v>
      </c>
      <c r="CZ160" s="84">
        <f t="shared" si="83"/>
        <v>0</v>
      </c>
      <c r="DA160" s="82">
        <f t="shared" si="71"/>
        <v>33700</v>
      </c>
      <c r="DC160" s="24">
        <f t="shared" si="72"/>
        <v>9376.125</v>
      </c>
      <c r="DD160" s="24">
        <f t="shared" si="73"/>
        <v>720</v>
      </c>
      <c r="DE160" s="24">
        <f t="shared" si="74"/>
        <v>0</v>
      </c>
      <c r="DF160" s="24">
        <f t="shared" si="75"/>
        <v>9.7125000000000004</v>
      </c>
      <c r="DG160" s="24">
        <f t="shared" si="76"/>
        <v>0</v>
      </c>
      <c r="DH160" s="24">
        <f t="shared" si="77"/>
        <v>0</v>
      </c>
      <c r="DI160" s="24">
        <f t="shared" si="84"/>
        <v>10105.8375</v>
      </c>
    </row>
    <row r="161" spans="1:115" ht="14">
      <c r="A161" s="1"/>
      <c r="B161" s="2"/>
      <c r="C161" s="2"/>
      <c r="D161" s="2"/>
      <c r="E161" s="2"/>
      <c r="F161" s="195">
        <f t="shared" si="108"/>
        <v>100</v>
      </c>
      <c r="G161" s="112">
        <f t="shared" si="108"/>
        <v>0.96304292184596207</v>
      </c>
      <c r="H161" s="111">
        <f t="shared" si="108"/>
        <v>3.6957078154037905E-2</v>
      </c>
      <c r="I161" s="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  <c r="BH161" s="95"/>
      <c r="BI161" s="95"/>
      <c r="BJ161" s="95"/>
      <c r="BK161" s="95"/>
      <c r="BL161" s="95"/>
      <c r="BM161" s="95"/>
      <c r="BN161" s="65"/>
      <c r="BO161" s="24">
        <f t="shared" si="107"/>
        <v>101</v>
      </c>
      <c r="BP161" s="83">
        <f t="shared" si="64"/>
        <v>1855.5859422833585</v>
      </c>
      <c r="BQ161" s="83">
        <f t="shared" si="65"/>
        <v>142.49190133920123</v>
      </c>
      <c r="BR161" s="83">
        <f t="shared" si="66"/>
        <v>0</v>
      </c>
      <c r="BS161" s="83">
        <f t="shared" si="67"/>
        <v>1.9221563774402666</v>
      </c>
      <c r="BT161" s="83">
        <f t="shared" si="68"/>
        <v>0</v>
      </c>
      <c r="BU161" s="83">
        <f t="shared" si="69"/>
        <v>0</v>
      </c>
      <c r="BV161" s="82">
        <f>SUM(BP161:BU161)</f>
        <v>1999.9999999999998</v>
      </c>
      <c r="BX161" s="24">
        <f t="shared" si="86"/>
        <v>1722</v>
      </c>
      <c r="BY161" s="24">
        <f t="shared" si="87"/>
        <v>264</v>
      </c>
      <c r="BZ161" s="24">
        <f t="shared" si="88"/>
        <v>0</v>
      </c>
      <c r="CA161" s="24">
        <f t="shared" si="89"/>
        <v>4</v>
      </c>
      <c r="CB161" s="24">
        <f t="shared" si="90"/>
        <v>0</v>
      </c>
      <c r="CC161" s="24">
        <f t="shared" si="70"/>
        <v>0</v>
      </c>
      <c r="CD161" s="24">
        <f t="shared" si="91"/>
        <v>10</v>
      </c>
      <c r="CE161" s="24">
        <f t="shared" si="92"/>
        <v>0</v>
      </c>
      <c r="CF161" s="24">
        <f t="shared" si="93"/>
        <v>0</v>
      </c>
      <c r="CG161" s="24">
        <f t="shared" si="94"/>
        <v>0</v>
      </c>
      <c r="CH161" s="24">
        <f t="shared" si="95"/>
        <v>0</v>
      </c>
      <c r="CI161" s="24">
        <f t="shared" si="96"/>
        <v>0</v>
      </c>
      <c r="CJ161" s="24">
        <f t="shared" si="97"/>
        <v>0</v>
      </c>
      <c r="CK161" s="24">
        <f t="shared" si="98"/>
        <v>0</v>
      </c>
      <c r="CL161" s="24">
        <f t="shared" si="99"/>
        <v>0</v>
      </c>
      <c r="CM161" s="24">
        <f t="shared" si="100"/>
        <v>0</v>
      </c>
      <c r="CN161" s="24">
        <f t="shared" si="101"/>
        <v>0</v>
      </c>
      <c r="CO161" s="24">
        <f t="shared" si="102"/>
        <v>0</v>
      </c>
      <c r="CP161" s="24">
        <f t="shared" si="103"/>
        <v>0</v>
      </c>
      <c r="CQ161" s="24">
        <f t="shared" si="104"/>
        <v>0</v>
      </c>
      <c r="CR161" s="24">
        <f t="shared" si="105"/>
        <v>0</v>
      </c>
      <c r="CS161" s="24">
        <f t="shared" si="106"/>
        <v>2000</v>
      </c>
      <c r="CU161" s="83">
        <f t="shared" si="78"/>
        <v>9282.5</v>
      </c>
      <c r="CV161" s="84">
        <f t="shared" si="79"/>
        <v>705</v>
      </c>
      <c r="CW161" s="84">
        <f t="shared" si="80"/>
        <v>0</v>
      </c>
      <c r="CX161" s="84">
        <f t="shared" si="81"/>
        <v>12.5</v>
      </c>
      <c r="CY161" s="24">
        <f t="shared" si="82"/>
        <v>0</v>
      </c>
      <c r="CZ161" s="84">
        <f t="shared" si="83"/>
        <v>0</v>
      </c>
      <c r="DA161" s="82">
        <f t="shared" si="71"/>
        <v>10000</v>
      </c>
      <c r="DC161" s="24">
        <f t="shared" si="72"/>
        <v>2784.75</v>
      </c>
      <c r="DD161" s="24">
        <f t="shared" si="73"/>
        <v>211.5</v>
      </c>
      <c r="DE161" s="24">
        <f t="shared" si="74"/>
        <v>0</v>
      </c>
      <c r="DF161" s="24">
        <f t="shared" si="75"/>
        <v>2.625</v>
      </c>
      <c r="DG161" s="24">
        <f t="shared" si="76"/>
        <v>0</v>
      </c>
      <c r="DH161" s="24">
        <f t="shared" si="77"/>
        <v>0</v>
      </c>
      <c r="DI161" s="24">
        <f t="shared" si="84"/>
        <v>2998.875</v>
      </c>
    </row>
    <row r="162" spans="1:115" ht="14">
      <c r="A162" s="1"/>
      <c r="B162" s="2"/>
      <c r="C162" s="2"/>
      <c r="D162" s="2"/>
      <c r="E162" s="2"/>
      <c r="F162" s="196">
        <f t="shared" si="108"/>
        <v>101</v>
      </c>
      <c r="G162" s="118">
        <f t="shared" si="108"/>
        <v>0.96341594647647966</v>
      </c>
      <c r="H162" s="119">
        <f t="shared" si="108"/>
        <v>3.6584053523520441E-2</v>
      </c>
      <c r="I162" s="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  <c r="BH162" s="95"/>
      <c r="BI162" s="95"/>
      <c r="BJ162" s="95"/>
      <c r="BK162" s="95"/>
      <c r="BL162" s="95"/>
      <c r="BM162" s="95"/>
      <c r="BN162" s="65"/>
      <c r="BU162" s="24" t="s">
        <v>76</v>
      </c>
    </row>
    <row r="163" spans="1:115" ht="15" thickBot="1">
      <c r="A163" s="6"/>
      <c r="B163" s="7"/>
      <c r="C163" s="7"/>
      <c r="D163" s="7"/>
      <c r="E163" s="7"/>
      <c r="F163" s="7"/>
      <c r="G163" s="7"/>
      <c r="H163" s="7"/>
      <c r="I163" s="8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  <c r="BH163" s="95"/>
      <c r="BI163" s="95"/>
      <c r="BJ163" s="95"/>
      <c r="BK163" s="95"/>
      <c r="BL163" s="95"/>
      <c r="BM163" s="95"/>
      <c r="BN163" s="65"/>
      <c r="BO163" s="38" t="s">
        <v>77</v>
      </c>
      <c r="BS163" s="24" t="s">
        <v>170</v>
      </c>
      <c r="BT163" s="68" t="s">
        <v>70</v>
      </c>
      <c r="BU163" s="68" t="s">
        <v>71</v>
      </c>
      <c r="BV163" s="68" t="s">
        <v>72</v>
      </c>
      <c r="DK163" s="24"/>
    </row>
    <row r="164" spans="1:115"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  <c r="BH164" s="95"/>
      <c r="BI164" s="95"/>
      <c r="BJ164" s="95"/>
      <c r="BK164" s="95"/>
      <c r="BL164" s="95"/>
      <c r="BM164" s="95"/>
      <c r="BN164" s="65"/>
      <c r="BO164" s="38" t="s">
        <v>96</v>
      </c>
      <c r="BP164" s="68" t="s">
        <v>97</v>
      </c>
      <c r="BQ164" s="68" t="s">
        <v>98</v>
      </c>
      <c r="BR164" s="68" t="s">
        <v>99</v>
      </c>
      <c r="BS164" s="38" t="s">
        <v>170</v>
      </c>
      <c r="BT164" s="68" t="str">
        <f>D8</f>
        <v>Red</v>
      </c>
      <c r="BU164" s="68" t="str">
        <f>F8</f>
        <v>Red</v>
      </c>
      <c r="BV164" s="68" t="str">
        <f>H8</f>
        <v>Yellow</v>
      </c>
      <c r="BW164" s="68" t="s">
        <v>73</v>
      </c>
      <c r="BX164" s="68" t="s">
        <v>74</v>
      </c>
      <c r="BY164" s="68" t="s">
        <v>75</v>
      </c>
      <c r="BZ164" s="38" t="s">
        <v>171</v>
      </c>
    </row>
    <row r="165" spans="1:115"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  <c r="BH165" s="95"/>
      <c r="BI165" s="95"/>
      <c r="BJ165" s="95"/>
      <c r="BK165" s="95"/>
      <c r="BL165" s="95"/>
      <c r="BM165" s="95"/>
      <c r="BN165" s="65"/>
      <c r="BO165" s="24">
        <f>BO61</f>
        <v>1</v>
      </c>
      <c r="BP165" s="85">
        <f>(2*BP61 + BQ61 +BR61)/ (2*BV61)</f>
        <v>0.1</v>
      </c>
      <c r="BQ165" s="85">
        <f>(2*BS61 + BQ61 +BT61)/ (2*BV61)</f>
        <v>0.9</v>
      </c>
      <c r="BR165" s="85">
        <f>(2*BU61 + BT61 +BR61)/ (2*BV61)</f>
        <v>0</v>
      </c>
      <c r="BT165" s="85">
        <f>BP61/$BV61</f>
        <v>0.01</v>
      </c>
      <c r="BU165" s="85">
        <f>BQ61/$BV61</f>
        <v>0.18</v>
      </c>
      <c r="BV165" s="85">
        <f>BS61/$BV61</f>
        <v>0.81</v>
      </c>
      <c r="BW165" s="85">
        <f>BR61/$BV61</f>
        <v>0</v>
      </c>
      <c r="BX165" s="85">
        <f>BT61/$BV61</f>
        <v>0</v>
      </c>
      <c r="BY165" s="85">
        <f>BU61/$BV61</f>
        <v>0</v>
      </c>
      <c r="BZ165" s="245">
        <f>BT165*F$33 +BU165*G$33 + BV165*H$33</f>
        <v>0.75700000000000012</v>
      </c>
      <c r="CA165" s="85">
        <f>SUM(BT165:BY165)</f>
        <v>1</v>
      </c>
    </row>
    <row r="166" spans="1:115"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  <c r="BH166" s="95"/>
      <c r="BI166" s="95"/>
      <c r="BJ166" s="95"/>
      <c r="BK166" s="95"/>
      <c r="BL166" s="95"/>
      <c r="BM166" s="95"/>
      <c r="BN166" s="65"/>
      <c r="BO166" s="24">
        <f t="shared" ref="BO166:BO229" si="109">BO62</f>
        <v>2</v>
      </c>
      <c r="BP166" s="85">
        <f t="shared" ref="BP166:BP229" si="110">(2*BP62 + BQ62 +BR62)/ (2*BV62)</f>
        <v>0.13210039630118892</v>
      </c>
      <c r="BQ166" s="85">
        <f t="shared" ref="BQ166:BQ229" si="111">(2*BS62 + BQ62 +BT62)/ (2*BV62)</f>
        <v>0.86789960369881114</v>
      </c>
      <c r="BR166" s="85">
        <f t="shared" ref="BR166:BR229" si="112">(2*BU62 + BT62 +BR62)/ (2*BV62)</f>
        <v>0</v>
      </c>
      <c r="BT166" s="85">
        <f t="shared" ref="BT166:BU181" si="113">BP62/$BV62</f>
        <v>1.3210039630118891E-2</v>
      </c>
      <c r="BU166" s="85">
        <f t="shared" si="113"/>
        <v>0.23778071334214002</v>
      </c>
      <c r="BV166" s="85">
        <f t="shared" ref="BV166:BV229" si="114">BS62/$BV62</f>
        <v>0.74900924702774108</v>
      </c>
      <c r="BW166" s="85">
        <f t="shared" ref="BW166:BW229" si="115">BR62/$BV62</f>
        <v>0</v>
      </c>
      <c r="BX166" s="85">
        <f t="shared" ref="BX166:BY181" si="116">BT62/$BV62</f>
        <v>0</v>
      </c>
      <c r="BY166" s="85">
        <f t="shared" si="116"/>
        <v>0</v>
      </c>
      <c r="BZ166" s="245">
        <f t="shared" ref="BZ166:BZ229" si="117">BT166*F$33 +BU166*G$33 + BV166*H$33</f>
        <v>0.77529722589167771</v>
      </c>
      <c r="CA166" s="85">
        <f t="shared" ref="CA166:CA229" si="118">SUM(BT166:BY166)</f>
        <v>1</v>
      </c>
    </row>
    <row r="167" spans="1:115" ht="14">
      <c r="D167" s="230"/>
      <c r="E167" s="230"/>
      <c r="F167" s="230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  <c r="BH167" s="95"/>
      <c r="BI167" s="95"/>
      <c r="BJ167" s="95"/>
      <c r="BK167" s="95"/>
      <c r="BL167" s="95"/>
      <c r="BM167" s="95"/>
      <c r="BN167" s="65"/>
      <c r="BO167" s="24">
        <f t="shared" si="109"/>
        <v>3</v>
      </c>
      <c r="BP167" s="85">
        <f t="shared" si="110"/>
        <v>0.17008547008547009</v>
      </c>
      <c r="BQ167" s="85">
        <f t="shared" si="111"/>
        <v>0.82991452991452996</v>
      </c>
      <c r="BR167" s="85">
        <f t="shared" si="112"/>
        <v>0</v>
      </c>
      <c r="BT167" s="85">
        <f t="shared" si="113"/>
        <v>2.2222222222222223E-2</v>
      </c>
      <c r="BU167" s="85">
        <f t="shared" si="113"/>
        <v>0.29572649572649573</v>
      </c>
      <c r="BV167" s="85">
        <f t="shared" si="114"/>
        <v>0.68205128205128207</v>
      </c>
      <c r="BW167" s="85">
        <f t="shared" si="115"/>
        <v>0</v>
      </c>
      <c r="BX167" s="85">
        <f t="shared" si="116"/>
        <v>0</v>
      </c>
      <c r="BY167" s="85">
        <f t="shared" si="116"/>
        <v>0</v>
      </c>
      <c r="BZ167" s="245">
        <f t="shared" si="117"/>
        <v>0.79538461538461536</v>
      </c>
      <c r="CA167" s="85">
        <f t="shared" si="118"/>
        <v>1</v>
      </c>
    </row>
    <row r="168" spans="1:115" ht="14">
      <c r="D168" s="230"/>
      <c r="E168" s="230"/>
      <c r="F168" s="230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  <c r="BH168" s="95"/>
      <c r="BI168" s="95"/>
      <c r="BJ168" s="95"/>
      <c r="BK168" s="95"/>
      <c r="BL168" s="95"/>
      <c r="BM168" s="95"/>
      <c r="BN168" s="65"/>
      <c r="BO168" s="24">
        <f t="shared" si="109"/>
        <v>4</v>
      </c>
      <c r="BP168" s="85">
        <f t="shared" si="110"/>
        <v>0.21453370046689813</v>
      </c>
      <c r="BQ168" s="85">
        <f t="shared" si="111"/>
        <v>0.78546629953310187</v>
      </c>
      <c r="BR168" s="85">
        <f t="shared" si="112"/>
        <v>0</v>
      </c>
      <c r="BT168" s="85">
        <f t="shared" si="113"/>
        <v>3.663354483419131E-2</v>
      </c>
      <c r="BU168" s="85">
        <f t="shared" si="113"/>
        <v>0.35580031126541362</v>
      </c>
      <c r="BV168" s="85">
        <f t="shared" si="114"/>
        <v>0.60756614390039509</v>
      </c>
      <c r="BW168" s="85">
        <f t="shared" si="115"/>
        <v>0</v>
      </c>
      <c r="BX168" s="85">
        <f t="shared" si="116"/>
        <v>0</v>
      </c>
      <c r="BY168" s="85">
        <f t="shared" si="116"/>
        <v>0</v>
      </c>
      <c r="BZ168" s="245">
        <f t="shared" si="117"/>
        <v>0.81773015682988159</v>
      </c>
      <c r="CA168" s="85">
        <f t="shared" si="118"/>
        <v>1</v>
      </c>
    </row>
    <row r="169" spans="1:115"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  <c r="BH169" s="95"/>
      <c r="BI169" s="95"/>
      <c r="BJ169" s="95"/>
      <c r="BK169" s="95"/>
      <c r="BL169" s="95"/>
      <c r="BM169" s="95"/>
      <c r="BN169" s="65"/>
      <c r="BO169" s="24">
        <f t="shared" si="109"/>
        <v>5</v>
      </c>
      <c r="BP169" s="85">
        <f t="shared" si="110"/>
        <v>0.2632816173013634</v>
      </c>
      <c r="BQ169" s="85">
        <f t="shared" si="111"/>
        <v>0.73671838269863654</v>
      </c>
      <c r="BR169" s="85">
        <f t="shared" si="112"/>
        <v>0</v>
      </c>
      <c r="BT169" s="85">
        <f t="shared" si="113"/>
        <v>5.6417489421720736E-2</v>
      </c>
      <c r="BU169" s="85">
        <f t="shared" si="113"/>
        <v>0.4137282557592854</v>
      </c>
      <c r="BV169" s="85">
        <f t="shared" si="114"/>
        <v>0.52985425481899384</v>
      </c>
      <c r="BW169" s="85">
        <f t="shared" si="115"/>
        <v>0</v>
      </c>
      <c r="BX169" s="85">
        <f t="shared" si="116"/>
        <v>0</v>
      </c>
      <c r="BY169" s="85">
        <f t="shared" si="116"/>
        <v>0</v>
      </c>
      <c r="BZ169" s="245">
        <f t="shared" si="117"/>
        <v>0.8410437235543019</v>
      </c>
      <c r="CA169" s="85">
        <f t="shared" si="118"/>
        <v>1</v>
      </c>
    </row>
    <row r="170" spans="1:115"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  <c r="BH170" s="95"/>
      <c r="BI170" s="95"/>
      <c r="BJ170" s="95"/>
      <c r="BK170" s="95"/>
      <c r="BL170" s="95"/>
      <c r="BM170" s="95"/>
      <c r="BN170" s="65"/>
      <c r="BO170" s="24">
        <f t="shared" si="109"/>
        <v>6</v>
      </c>
      <c r="BP170" s="85">
        <f t="shared" si="110"/>
        <v>0.31440257266851912</v>
      </c>
      <c r="BQ170" s="85">
        <f t="shared" si="111"/>
        <v>0.68559742733148077</v>
      </c>
      <c r="BR170" s="85">
        <f t="shared" si="112"/>
        <v>0</v>
      </c>
      <c r="BT170" s="85">
        <f t="shared" si="113"/>
        <v>8.2737519123294509E-2</v>
      </c>
      <c r="BU170" s="85">
        <f t="shared" si="113"/>
        <v>0.46333010709044925</v>
      </c>
      <c r="BV170" s="85">
        <f t="shared" si="114"/>
        <v>0.45393237378625617</v>
      </c>
      <c r="BW170" s="85">
        <f t="shared" si="115"/>
        <v>0</v>
      </c>
      <c r="BX170" s="85">
        <f t="shared" si="116"/>
        <v>0</v>
      </c>
      <c r="BY170" s="85">
        <f t="shared" si="116"/>
        <v>0</v>
      </c>
      <c r="BZ170" s="245">
        <f t="shared" si="117"/>
        <v>0.86382028786412302</v>
      </c>
      <c r="CA170" s="85">
        <f t="shared" si="118"/>
        <v>0.99999999999999989</v>
      </c>
    </row>
    <row r="171" spans="1:115"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  <c r="BH171" s="95"/>
      <c r="BI171" s="95"/>
      <c r="BJ171" s="95"/>
      <c r="BK171" s="95"/>
      <c r="BL171" s="95"/>
      <c r="BM171" s="95"/>
      <c r="BN171" s="65"/>
      <c r="BO171" s="24">
        <f t="shared" si="109"/>
        <v>7</v>
      </c>
      <c r="BP171" s="85">
        <f t="shared" si="110"/>
        <v>0.36585365853658541</v>
      </c>
      <c r="BQ171" s="85">
        <f t="shared" si="111"/>
        <v>0.63414634146341464</v>
      </c>
      <c r="BR171" s="85">
        <f t="shared" si="112"/>
        <v>0</v>
      </c>
      <c r="BT171" s="85">
        <f t="shared" si="113"/>
        <v>0.11492023468942443</v>
      </c>
      <c r="BU171" s="85">
        <f t="shared" si="113"/>
        <v>0.50186684769432188</v>
      </c>
      <c r="BV171" s="85">
        <f t="shared" si="114"/>
        <v>0.38321291761625376</v>
      </c>
      <c r="BW171" s="85">
        <f t="shared" si="115"/>
        <v>0</v>
      </c>
      <c r="BX171" s="85">
        <f t="shared" si="116"/>
        <v>0</v>
      </c>
      <c r="BY171" s="85">
        <f t="shared" si="116"/>
        <v>0</v>
      </c>
      <c r="BZ171" s="245">
        <f t="shared" si="117"/>
        <v>0.88503612471512394</v>
      </c>
      <c r="CA171" s="85">
        <f t="shared" si="118"/>
        <v>1</v>
      </c>
    </row>
    <row r="172" spans="1:115"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5"/>
      <c r="BJ172" s="95"/>
      <c r="BK172" s="95"/>
      <c r="BL172" s="95"/>
      <c r="BM172" s="95"/>
      <c r="BN172" s="65"/>
      <c r="BO172" s="24">
        <f t="shared" si="109"/>
        <v>8</v>
      </c>
      <c r="BP172" s="85">
        <f t="shared" si="110"/>
        <v>0.41610368123535091</v>
      </c>
      <c r="BQ172" s="85">
        <f t="shared" si="111"/>
        <v>0.58389631876464909</v>
      </c>
      <c r="BR172" s="85">
        <f t="shared" si="112"/>
        <v>0</v>
      </c>
      <c r="BT172" s="85">
        <f t="shared" si="113"/>
        <v>0.1523047934188152</v>
      </c>
      <c r="BU172" s="85">
        <f t="shared" si="113"/>
        <v>0.52759777563307142</v>
      </c>
      <c r="BV172" s="85">
        <f t="shared" si="114"/>
        <v>0.32009743094811344</v>
      </c>
      <c r="BW172" s="85">
        <f t="shared" si="115"/>
        <v>0</v>
      </c>
      <c r="BX172" s="85">
        <f t="shared" si="116"/>
        <v>0</v>
      </c>
      <c r="BY172" s="85">
        <f t="shared" si="116"/>
        <v>0</v>
      </c>
      <c r="BZ172" s="245">
        <f t="shared" si="117"/>
        <v>0.90397077071556609</v>
      </c>
      <c r="CA172" s="85">
        <f t="shared" si="118"/>
        <v>1</v>
      </c>
    </row>
    <row r="173" spans="1:115"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  <c r="BH173" s="95"/>
      <c r="BI173" s="95"/>
      <c r="BJ173" s="95"/>
      <c r="BK173" s="95"/>
      <c r="BL173" s="95"/>
      <c r="BM173" s="95"/>
      <c r="BN173" s="65"/>
      <c r="BO173" s="24">
        <f t="shared" si="109"/>
        <v>9</v>
      </c>
      <c r="BP173" s="85">
        <f t="shared" si="110"/>
        <v>0.46360236918961706</v>
      </c>
      <c r="BQ173" s="85">
        <f t="shared" si="111"/>
        <v>0.53639763081038294</v>
      </c>
      <c r="BR173" s="85">
        <f t="shared" si="112"/>
        <v>0</v>
      </c>
      <c r="BT173" s="85">
        <f t="shared" si="113"/>
        <v>0.19297431558260775</v>
      </c>
      <c r="BU173" s="85">
        <f t="shared" si="113"/>
        <v>0.54125610721401862</v>
      </c>
      <c r="BV173" s="85">
        <f t="shared" si="114"/>
        <v>0.26576957720337363</v>
      </c>
      <c r="BW173" s="85">
        <f t="shared" si="115"/>
        <v>0</v>
      </c>
      <c r="BX173" s="85">
        <f t="shared" si="116"/>
        <v>0</v>
      </c>
      <c r="BY173" s="85">
        <f t="shared" si="116"/>
        <v>0</v>
      </c>
      <c r="BZ173" s="245">
        <f t="shared" si="117"/>
        <v>0.92026912683898787</v>
      </c>
      <c r="CA173" s="85">
        <f t="shared" si="118"/>
        <v>1</v>
      </c>
    </row>
    <row r="174" spans="1:115"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  <c r="BH174" s="95"/>
      <c r="BI174" s="95"/>
      <c r="BJ174" s="95"/>
      <c r="BK174" s="95"/>
      <c r="BL174" s="95"/>
      <c r="BM174" s="95"/>
      <c r="BN174" s="65"/>
      <c r="BO174" s="24">
        <f t="shared" si="109"/>
        <v>10</v>
      </c>
      <c r="BP174" s="85">
        <f t="shared" si="110"/>
        <v>0.50744767708146643</v>
      </c>
      <c r="BQ174" s="85">
        <f t="shared" si="111"/>
        <v>0.49255232291853357</v>
      </c>
      <c r="BR174" s="85">
        <f t="shared" si="112"/>
        <v>0</v>
      </c>
      <c r="BT174" s="85">
        <f t="shared" si="113"/>
        <v>0.2352788896190533</v>
      </c>
      <c r="BU174" s="85">
        <f t="shared" si="113"/>
        <v>0.54433757492482626</v>
      </c>
      <c r="BV174" s="85">
        <f t="shared" si="114"/>
        <v>0.22038353545612044</v>
      </c>
      <c r="BW174" s="85">
        <f t="shared" si="115"/>
        <v>0</v>
      </c>
      <c r="BX174" s="85">
        <f t="shared" si="116"/>
        <v>0</v>
      </c>
      <c r="BY174" s="85">
        <f t="shared" si="116"/>
        <v>0</v>
      </c>
      <c r="BZ174" s="245">
        <f t="shared" si="117"/>
        <v>0.93388493936316386</v>
      </c>
      <c r="CA174" s="85">
        <f t="shared" si="118"/>
        <v>1</v>
      </c>
    </row>
    <row r="175" spans="1:115"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  <c r="BH175" s="95"/>
      <c r="BI175" s="95"/>
      <c r="BJ175" s="95"/>
      <c r="BK175" s="95"/>
      <c r="BL175" s="95"/>
      <c r="BM175" s="95"/>
      <c r="BN175" s="65"/>
      <c r="BO175" s="24">
        <f t="shared" si="109"/>
        <v>11</v>
      </c>
      <c r="BP175" s="85">
        <f t="shared" si="110"/>
        <v>0.54727044925720425</v>
      </c>
      <c r="BQ175" s="85">
        <f t="shared" si="111"/>
        <v>0.45272955074279575</v>
      </c>
      <c r="BR175" s="85">
        <f t="shared" si="112"/>
        <v>0</v>
      </c>
      <c r="BT175" s="85">
        <f t="shared" si="113"/>
        <v>0.27771612672274926</v>
      </c>
      <c r="BU175" s="85">
        <f t="shared" si="113"/>
        <v>0.53910864506890999</v>
      </c>
      <c r="BV175" s="85">
        <f t="shared" si="114"/>
        <v>0.18317522820834078</v>
      </c>
      <c r="BW175" s="85">
        <f t="shared" si="115"/>
        <v>0</v>
      </c>
      <c r="BX175" s="85">
        <f t="shared" si="116"/>
        <v>0</v>
      </c>
      <c r="BY175" s="85">
        <f t="shared" si="116"/>
        <v>0</v>
      </c>
      <c r="BZ175" s="245">
        <f t="shared" si="117"/>
        <v>0.94504743153749782</v>
      </c>
      <c r="CA175" s="85">
        <f t="shared" si="118"/>
        <v>1</v>
      </c>
    </row>
    <row r="176" spans="1:115"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  <c r="BH176" s="95"/>
      <c r="BI176" s="95"/>
      <c r="BJ176" s="95"/>
      <c r="BK176" s="95"/>
      <c r="BL176" s="95"/>
      <c r="BM176" s="95"/>
      <c r="BN176" s="65"/>
      <c r="BO176" s="24">
        <f t="shared" si="109"/>
        <v>12</v>
      </c>
      <c r="BP176" s="85">
        <f t="shared" si="110"/>
        <v>0.58313233745985626</v>
      </c>
      <c r="BQ176" s="85">
        <f t="shared" si="111"/>
        <v>0.41686766254014362</v>
      </c>
      <c r="BR176" s="85">
        <f t="shared" si="112"/>
        <v>0</v>
      </c>
      <c r="BT176" s="85">
        <f t="shared" si="113"/>
        <v>0.31915035379715628</v>
      </c>
      <c r="BU176" s="85">
        <f t="shared" si="113"/>
        <v>0.52796396732540007</v>
      </c>
      <c r="BV176" s="85">
        <f t="shared" si="114"/>
        <v>0.15288567887744359</v>
      </c>
      <c r="BW176" s="85">
        <f t="shared" si="115"/>
        <v>0</v>
      </c>
      <c r="BX176" s="85">
        <f t="shared" si="116"/>
        <v>0</v>
      </c>
      <c r="BY176" s="85">
        <f t="shared" si="116"/>
        <v>0</v>
      </c>
      <c r="BZ176" s="245">
        <f t="shared" si="117"/>
        <v>0.95413429633676694</v>
      </c>
      <c r="CA176" s="85">
        <f t="shared" si="118"/>
        <v>1</v>
      </c>
    </row>
    <row r="177" spans="10:79"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  <c r="BH177" s="95"/>
      <c r="BI177" s="95"/>
      <c r="BJ177" s="95"/>
      <c r="BK177" s="95"/>
      <c r="BL177" s="95"/>
      <c r="BM177" s="95"/>
      <c r="BN177" s="65"/>
      <c r="BO177" s="24">
        <f t="shared" si="109"/>
        <v>13</v>
      </c>
      <c r="BP177" s="85">
        <f t="shared" si="110"/>
        <v>0.61522888314025426</v>
      </c>
      <c r="BQ177" s="85">
        <f t="shared" si="111"/>
        <v>0.3847711168597458</v>
      </c>
      <c r="BR177" s="85">
        <f t="shared" si="112"/>
        <v>0</v>
      </c>
      <c r="BT177" s="85">
        <f t="shared" si="113"/>
        <v>0.35878978742548645</v>
      </c>
      <c r="BU177" s="85">
        <f t="shared" si="113"/>
        <v>0.5128781914295355</v>
      </c>
      <c r="BV177" s="85">
        <f t="shared" si="114"/>
        <v>0.12833202114497805</v>
      </c>
      <c r="BW177" s="85">
        <f t="shared" si="115"/>
        <v>0</v>
      </c>
      <c r="BX177" s="85">
        <f t="shared" si="116"/>
        <v>0</v>
      </c>
      <c r="BY177" s="85">
        <f t="shared" si="116"/>
        <v>0</v>
      </c>
      <c r="BZ177" s="245">
        <f t="shared" si="117"/>
        <v>0.96150039365650652</v>
      </c>
      <c r="CA177" s="85">
        <f t="shared" si="118"/>
        <v>1</v>
      </c>
    </row>
    <row r="178" spans="10:79"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  <c r="BH178" s="95"/>
      <c r="BI178" s="95"/>
      <c r="BJ178" s="95"/>
      <c r="BK178" s="95"/>
      <c r="BL178" s="95"/>
      <c r="BM178" s="95"/>
      <c r="BN178" s="65"/>
      <c r="BO178" s="24">
        <f t="shared" si="109"/>
        <v>14</v>
      </c>
      <c r="BP178" s="85">
        <f t="shared" si="110"/>
        <v>0.64379619334161819</v>
      </c>
      <c r="BQ178" s="85">
        <f t="shared" si="111"/>
        <v>0.35620380665838186</v>
      </c>
      <c r="BR178" s="85">
        <f t="shared" si="112"/>
        <v>0</v>
      </c>
      <c r="BT178" s="85">
        <f t="shared" si="113"/>
        <v>0.39610177251618811</v>
      </c>
      <c r="BU178" s="85">
        <f t="shared" si="113"/>
        <v>0.49538884165086011</v>
      </c>
      <c r="BV178" s="85">
        <f t="shared" si="114"/>
        <v>0.10850938583295179</v>
      </c>
      <c r="BW178" s="85">
        <f t="shared" si="115"/>
        <v>0</v>
      </c>
      <c r="BX178" s="85">
        <f t="shared" si="116"/>
        <v>0</v>
      </c>
      <c r="BY178" s="85">
        <f t="shared" si="116"/>
        <v>0</v>
      </c>
      <c r="BZ178" s="245">
        <f t="shared" si="117"/>
        <v>0.96744718425011444</v>
      </c>
      <c r="CA178" s="85">
        <f t="shared" si="118"/>
        <v>1</v>
      </c>
    </row>
    <row r="179" spans="10:79"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  <c r="BH179" s="95"/>
      <c r="BI179" s="95"/>
      <c r="BJ179" s="95"/>
      <c r="BK179" s="95"/>
      <c r="BL179" s="95"/>
      <c r="BM179" s="95"/>
      <c r="BN179" s="65"/>
      <c r="BO179" s="24">
        <f t="shared" si="109"/>
        <v>15</v>
      </c>
      <c r="BP179" s="85">
        <f t="shared" si="110"/>
        <v>0.66927438618120172</v>
      </c>
      <c r="BQ179" s="85">
        <f t="shared" si="111"/>
        <v>0.33072561381879817</v>
      </c>
      <c r="BR179" s="85">
        <f t="shared" si="112"/>
        <v>0</v>
      </c>
      <c r="BT179" s="85">
        <f t="shared" si="113"/>
        <v>0.4309082750524641</v>
      </c>
      <c r="BU179" s="85">
        <f t="shared" si="113"/>
        <v>0.47673222225747525</v>
      </c>
      <c r="BV179" s="85">
        <f t="shared" si="114"/>
        <v>9.2359502690060588E-2</v>
      </c>
      <c r="BW179" s="85">
        <f t="shared" si="115"/>
        <v>0</v>
      </c>
      <c r="BX179" s="85">
        <f t="shared" si="116"/>
        <v>0</v>
      </c>
      <c r="BY179" s="85">
        <f t="shared" si="116"/>
        <v>0</v>
      </c>
      <c r="BZ179" s="245">
        <f t="shared" si="117"/>
        <v>0.97229214919298179</v>
      </c>
      <c r="CA179" s="85">
        <f t="shared" si="118"/>
        <v>0.99999999999999989</v>
      </c>
    </row>
    <row r="180" spans="10:79"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  <c r="BH180" s="95"/>
      <c r="BI180" s="95"/>
      <c r="BJ180" s="95"/>
      <c r="BK180" s="95"/>
      <c r="BL180" s="95"/>
      <c r="BM180" s="95"/>
      <c r="BN180" s="65"/>
      <c r="BO180" s="24">
        <f t="shared" si="109"/>
        <v>16</v>
      </c>
      <c r="BP180" s="85">
        <f t="shared" si="110"/>
        <v>0.69192174798652883</v>
      </c>
      <c r="BQ180" s="85">
        <f t="shared" si="111"/>
        <v>0.308078252013471</v>
      </c>
      <c r="BR180" s="85">
        <f t="shared" si="112"/>
        <v>0</v>
      </c>
      <c r="BT180" s="85">
        <f t="shared" si="113"/>
        <v>0.46305147862815293</v>
      </c>
      <c r="BU180" s="85">
        <f t="shared" si="113"/>
        <v>0.45774053871675191</v>
      </c>
      <c r="BV180" s="85">
        <f t="shared" si="114"/>
        <v>7.9207982655095072E-2</v>
      </c>
      <c r="BW180" s="85">
        <f t="shared" si="115"/>
        <v>0</v>
      </c>
      <c r="BX180" s="85">
        <f t="shared" si="116"/>
        <v>0</v>
      </c>
      <c r="BY180" s="85">
        <f t="shared" si="116"/>
        <v>0</v>
      </c>
      <c r="BZ180" s="245">
        <f t="shared" si="117"/>
        <v>0.97623760520347147</v>
      </c>
      <c r="CA180" s="85">
        <f t="shared" si="118"/>
        <v>1</v>
      </c>
    </row>
    <row r="181" spans="10:79"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  <c r="BH181" s="95"/>
      <c r="BI181" s="95"/>
      <c r="BJ181" s="95"/>
      <c r="BK181" s="95"/>
      <c r="BL181" s="95"/>
      <c r="BM181" s="95"/>
      <c r="BN181" s="65"/>
      <c r="BO181" s="24">
        <f t="shared" si="109"/>
        <v>17</v>
      </c>
      <c r="BP181" s="85">
        <f t="shared" si="110"/>
        <v>0.71209022981853731</v>
      </c>
      <c r="BQ181" s="85">
        <f t="shared" si="111"/>
        <v>0.2879097701814628</v>
      </c>
      <c r="BR181" s="85">
        <f t="shared" si="112"/>
        <v>0</v>
      </c>
      <c r="BT181" s="85">
        <f t="shared" si="113"/>
        <v>0.49268876114047611</v>
      </c>
      <c r="BU181" s="85">
        <f t="shared" si="113"/>
        <v>0.4388029373561223</v>
      </c>
      <c r="BV181" s="85">
        <f t="shared" si="114"/>
        <v>6.850830150340162E-2</v>
      </c>
      <c r="BW181" s="85">
        <f t="shared" si="115"/>
        <v>0</v>
      </c>
      <c r="BX181" s="85">
        <f t="shared" si="116"/>
        <v>0</v>
      </c>
      <c r="BY181" s="85">
        <f t="shared" si="116"/>
        <v>0</v>
      </c>
      <c r="BZ181" s="245">
        <f t="shared" si="117"/>
        <v>0.97944750954897952</v>
      </c>
      <c r="CA181" s="85">
        <f t="shared" si="118"/>
        <v>1</v>
      </c>
    </row>
    <row r="182" spans="10:79"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  <c r="BH182" s="95"/>
      <c r="BI182" s="95"/>
      <c r="BJ182" s="95"/>
      <c r="BK182" s="95"/>
      <c r="BL182" s="95"/>
      <c r="BM182" s="95"/>
      <c r="BN182" s="65"/>
      <c r="BO182" s="24">
        <f t="shared" si="109"/>
        <v>18</v>
      </c>
      <c r="BP182" s="85">
        <f t="shared" si="110"/>
        <v>0.73026842156164562</v>
      </c>
      <c r="BQ182" s="85">
        <f t="shared" si="111"/>
        <v>0.26973157843835455</v>
      </c>
      <c r="BR182" s="85">
        <f t="shared" si="112"/>
        <v>0</v>
      </c>
      <c r="BT182" s="85">
        <f t="shared" ref="BT182:BU197" si="119">BP78/$BV78</f>
        <v>0.52005029057755037</v>
      </c>
      <c r="BU182" s="85">
        <f t="shared" si="119"/>
        <v>0.42043626196819034</v>
      </c>
      <c r="BV182" s="85">
        <f t="shared" si="114"/>
        <v>5.9513447454259315E-2</v>
      </c>
      <c r="BW182" s="85">
        <f t="shared" si="115"/>
        <v>0</v>
      </c>
      <c r="BX182" s="85">
        <f t="shared" ref="BX182:BY197" si="120">BT78/$BV78</f>
        <v>0</v>
      </c>
      <c r="BY182" s="85">
        <f t="shared" si="120"/>
        <v>0</v>
      </c>
      <c r="BZ182" s="245">
        <f t="shared" si="117"/>
        <v>0.98214596576372215</v>
      </c>
      <c r="CA182" s="85">
        <f t="shared" si="118"/>
        <v>1</v>
      </c>
    </row>
    <row r="183" spans="10:79"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  <c r="BH183" s="95"/>
      <c r="BI183" s="95"/>
      <c r="BJ183" s="95"/>
      <c r="BK183" s="95"/>
      <c r="BL183" s="95"/>
      <c r="BM183" s="95"/>
      <c r="BN183" s="65"/>
      <c r="BO183" s="24">
        <f t="shared" si="109"/>
        <v>19</v>
      </c>
      <c r="BP183" s="85">
        <f t="shared" si="110"/>
        <v>0.74664429530201337</v>
      </c>
      <c r="BQ183" s="85">
        <f t="shared" si="111"/>
        <v>0.25335570469798657</v>
      </c>
      <c r="BR183" s="85">
        <f t="shared" si="112"/>
        <v>0</v>
      </c>
      <c r="BT183" s="85">
        <f t="shared" si="119"/>
        <v>0.54530201342281881</v>
      </c>
      <c r="BU183" s="85">
        <f t="shared" si="119"/>
        <v>0.40268456375838924</v>
      </c>
      <c r="BV183" s="85">
        <f t="shared" si="114"/>
        <v>5.2013422818791948E-2</v>
      </c>
      <c r="BW183" s="85">
        <f t="shared" si="115"/>
        <v>0</v>
      </c>
      <c r="BX183" s="85">
        <f t="shared" si="120"/>
        <v>0</v>
      </c>
      <c r="BY183" s="85">
        <f t="shared" si="120"/>
        <v>0</v>
      </c>
      <c r="BZ183" s="245">
        <f t="shared" si="117"/>
        <v>0.98439597315436245</v>
      </c>
      <c r="CA183" s="85">
        <f t="shared" si="118"/>
        <v>1</v>
      </c>
    </row>
    <row r="184" spans="10:79"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  <c r="BH184" s="95"/>
      <c r="BI184" s="95"/>
      <c r="BJ184" s="95"/>
      <c r="BK184" s="95"/>
      <c r="BL184" s="95"/>
      <c r="BM184" s="95"/>
      <c r="BN184" s="65"/>
      <c r="BO184" s="24">
        <f t="shared" si="109"/>
        <v>20</v>
      </c>
      <c r="BP184" s="85">
        <f t="shared" si="110"/>
        <v>0.76130656336685687</v>
      </c>
      <c r="BQ184" s="85">
        <f t="shared" si="111"/>
        <v>0.23869343663314313</v>
      </c>
      <c r="BR184" s="85">
        <f t="shared" si="112"/>
        <v>0</v>
      </c>
      <c r="BT184" s="85">
        <f t="shared" si="119"/>
        <v>0.56843408730789124</v>
      </c>
      <c r="BU184" s="85">
        <f t="shared" si="119"/>
        <v>0.38574495211793125</v>
      </c>
      <c r="BV184" s="85">
        <f t="shared" si="114"/>
        <v>4.5820960574177491E-2</v>
      </c>
      <c r="BW184" s="85">
        <f t="shared" si="115"/>
        <v>0</v>
      </c>
      <c r="BX184" s="85">
        <f t="shared" si="120"/>
        <v>0</v>
      </c>
      <c r="BY184" s="85">
        <f t="shared" si="120"/>
        <v>0</v>
      </c>
      <c r="BZ184" s="245">
        <f t="shared" si="117"/>
        <v>0.98625371182774679</v>
      </c>
      <c r="CA184" s="85">
        <f t="shared" si="118"/>
        <v>1</v>
      </c>
    </row>
    <row r="185" spans="10:79"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  <c r="BH185" s="95"/>
      <c r="BI185" s="95"/>
      <c r="BJ185" s="95"/>
      <c r="BK185" s="95"/>
      <c r="BL185" s="95"/>
      <c r="BM185" s="95"/>
      <c r="BN185" s="65"/>
      <c r="BO185" s="24">
        <f t="shared" si="109"/>
        <v>21</v>
      </c>
      <c r="BP185" s="85">
        <f t="shared" si="110"/>
        <v>0.77457784457607648</v>
      </c>
      <c r="BQ185" s="85">
        <f t="shared" si="111"/>
        <v>0.2254221554239236</v>
      </c>
      <c r="BR185" s="85">
        <f t="shared" si="112"/>
        <v>0</v>
      </c>
      <c r="BT185" s="85">
        <f t="shared" si="119"/>
        <v>0.5896914508001061</v>
      </c>
      <c r="BU185" s="85">
        <f t="shared" si="119"/>
        <v>0.3697727875519406</v>
      </c>
      <c r="BV185" s="85">
        <f t="shared" si="114"/>
        <v>4.0535761647953319E-2</v>
      </c>
      <c r="BW185" s="85">
        <f t="shared" si="115"/>
        <v>0</v>
      </c>
      <c r="BX185" s="85">
        <f t="shared" si="120"/>
        <v>0</v>
      </c>
      <c r="BY185" s="85">
        <f t="shared" si="120"/>
        <v>0</v>
      </c>
      <c r="BZ185" s="245">
        <f t="shared" si="117"/>
        <v>0.98783927150561401</v>
      </c>
      <c r="CA185" s="85">
        <f t="shared" si="118"/>
        <v>1</v>
      </c>
    </row>
    <row r="186" spans="10:79"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  <c r="BH186" s="95"/>
      <c r="BI186" s="95"/>
      <c r="BJ186" s="95"/>
      <c r="BK186" s="95"/>
      <c r="BL186" s="95"/>
      <c r="BM186" s="95"/>
      <c r="BN186" s="65"/>
      <c r="BO186" s="24">
        <f t="shared" si="109"/>
        <v>22</v>
      </c>
      <c r="BP186" s="85">
        <f t="shared" si="110"/>
        <v>0.78658962473807859</v>
      </c>
      <c r="BQ186" s="85">
        <f t="shared" si="111"/>
        <v>0.21341037526192139</v>
      </c>
      <c r="BR186" s="85">
        <f t="shared" si="112"/>
        <v>0</v>
      </c>
      <c r="BT186" s="85">
        <f t="shared" si="119"/>
        <v>0.60918153533557684</v>
      </c>
      <c r="BU186" s="85">
        <f t="shared" si="119"/>
        <v>0.35481617880500349</v>
      </c>
      <c r="BV186" s="85">
        <f t="shared" si="114"/>
        <v>3.6002285859419648E-2</v>
      </c>
      <c r="BW186" s="85">
        <f t="shared" si="115"/>
        <v>0</v>
      </c>
      <c r="BX186" s="85">
        <f t="shared" si="120"/>
        <v>0</v>
      </c>
      <c r="BY186" s="85">
        <f t="shared" si="120"/>
        <v>0</v>
      </c>
      <c r="BZ186" s="245">
        <f t="shared" si="117"/>
        <v>0.98919931424217411</v>
      </c>
      <c r="CA186" s="85">
        <f t="shared" si="118"/>
        <v>1</v>
      </c>
    </row>
    <row r="187" spans="10:79"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  <c r="BH187" s="95"/>
      <c r="BI187" s="95"/>
      <c r="BJ187" s="95"/>
      <c r="BK187" s="95"/>
      <c r="BL187" s="95"/>
      <c r="BM187" s="95"/>
      <c r="BN187" s="65"/>
      <c r="BO187" s="24">
        <f t="shared" si="109"/>
        <v>23</v>
      </c>
      <c r="BP187" s="85">
        <f t="shared" si="110"/>
        <v>0.79745336605288897</v>
      </c>
      <c r="BQ187" s="85">
        <f t="shared" si="111"/>
        <v>0.202546633947111</v>
      </c>
      <c r="BR187" s="85">
        <f t="shared" si="112"/>
        <v>0</v>
      </c>
      <c r="BT187" s="85">
        <f t="shared" si="119"/>
        <v>0.6272201534158186</v>
      </c>
      <c r="BU187" s="85">
        <f t="shared" si="119"/>
        <v>0.34046642527414067</v>
      </c>
      <c r="BV187" s="85">
        <f t="shared" si="114"/>
        <v>3.2313421310040669E-2</v>
      </c>
      <c r="BW187" s="85">
        <f t="shared" si="115"/>
        <v>0</v>
      </c>
      <c r="BX187" s="85">
        <f t="shared" si="120"/>
        <v>0</v>
      </c>
      <c r="BY187" s="85">
        <f t="shared" si="120"/>
        <v>0</v>
      </c>
      <c r="BZ187" s="245">
        <f t="shared" si="117"/>
        <v>0.9903059736069878</v>
      </c>
      <c r="CA187" s="85">
        <f t="shared" si="118"/>
        <v>1</v>
      </c>
    </row>
    <row r="188" spans="10:79"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  <c r="BH188" s="95"/>
      <c r="BI188" s="95"/>
      <c r="BJ188" s="95"/>
      <c r="BK188" s="95"/>
      <c r="BL188" s="95"/>
      <c r="BM188" s="95"/>
      <c r="BN188" s="65"/>
      <c r="BO188" s="24">
        <f t="shared" si="109"/>
        <v>24</v>
      </c>
      <c r="BP188" s="85">
        <f t="shared" si="110"/>
        <v>0.80731745452650228</v>
      </c>
      <c r="BQ188" s="85">
        <f t="shared" si="111"/>
        <v>0.19268254547349767</v>
      </c>
      <c r="BR188" s="85">
        <f t="shared" si="112"/>
        <v>0</v>
      </c>
      <c r="BT188" s="85">
        <f t="shared" si="119"/>
        <v>0.64378080065785281</v>
      </c>
      <c r="BU188" s="85">
        <f t="shared" si="119"/>
        <v>0.32707330773729898</v>
      </c>
      <c r="BV188" s="85">
        <f t="shared" si="114"/>
        <v>2.9145891604848186E-2</v>
      </c>
      <c r="BW188" s="85">
        <f t="shared" si="115"/>
        <v>0</v>
      </c>
      <c r="BX188" s="85">
        <f t="shared" si="120"/>
        <v>0</v>
      </c>
      <c r="BY188" s="85">
        <f t="shared" si="120"/>
        <v>0</v>
      </c>
      <c r="BZ188" s="245">
        <f t="shared" si="117"/>
        <v>0.99125623251854555</v>
      </c>
      <c r="CA188" s="85">
        <f t="shared" si="118"/>
        <v>1</v>
      </c>
    </row>
    <row r="189" spans="10:79"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  <c r="BH189" s="95"/>
      <c r="BI189" s="95"/>
      <c r="BJ189" s="95"/>
      <c r="BK189" s="95"/>
      <c r="BL189" s="95"/>
      <c r="BM189" s="95"/>
      <c r="BN189" s="65"/>
      <c r="BO189" s="24">
        <f t="shared" si="109"/>
        <v>25</v>
      </c>
      <c r="BP189" s="85">
        <f t="shared" si="110"/>
        <v>0.81639345542277797</v>
      </c>
      <c r="BQ189" s="85">
        <f t="shared" si="111"/>
        <v>0.183606544577222</v>
      </c>
      <c r="BR189" s="85">
        <f t="shared" si="112"/>
        <v>0</v>
      </c>
      <c r="BT189" s="85">
        <f t="shared" si="119"/>
        <v>0.65910341946742346</v>
      </c>
      <c r="BU189" s="85">
        <f t="shared" si="119"/>
        <v>0.31458007191070891</v>
      </c>
      <c r="BV189" s="85">
        <f t="shared" si="114"/>
        <v>2.631650862186757E-2</v>
      </c>
      <c r="BW189" s="85">
        <f t="shared" si="115"/>
        <v>0</v>
      </c>
      <c r="BX189" s="85">
        <f t="shared" si="120"/>
        <v>0</v>
      </c>
      <c r="BY189" s="85">
        <f t="shared" si="120"/>
        <v>0</v>
      </c>
      <c r="BZ189" s="245">
        <f t="shared" si="117"/>
        <v>0.99210504741343963</v>
      </c>
      <c r="CA189" s="85">
        <f t="shared" si="118"/>
        <v>0.99999999999999989</v>
      </c>
    </row>
    <row r="190" spans="10:79"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  <c r="BG190" s="95"/>
      <c r="BH190" s="95"/>
      <c r="BI190" s="95"/>
      <c r="BJ190" s="95"/>
      <c r="BK190" s="95"/>
      <c r="BL190" s="95"/>
      <c r="BM190" s="95"/>
      <c r="BN190" s="65"/>
      <c r="BO190" s="24">
        <f t="shared" si="109"/>
        <v>26</v>
      </c>
      <c r="BP190" s="85">
        <f t="shared" si="110"/>
        <v>0.82471624744642413</v>
      </c>
      <c r="BQ190" s="85">
        <f t="shared" si="111"/>
        <v>0.17528375255357578</v>
      </c>
      <c r="BR190" s="85">
        <f t="shared" si="112"/>
        <v>0</v>
      </c>
      <c r="BT190" s="85">
        <f t="shared" si="119"/>
        <v>0.67330267727797366</v>
      </c>
      <c r="BU190" s="85">
        <f t="shared" si="119"/>
        <v>0.30282714033690111</v>
      </c>
      <c r="BV190" s="85">
        <f t="shared" si="114"/>
        <v>2.3870182385125237E-2</v>
      </c>
      <c r="BW190" s="85">
        <f t="shared" si="115"/>
        <v>0</v>
      </c>
      <c r="BX190" s="85">
        <f t="shared" si="120"/>
        <v>0</v>
      </c>
      <c r="BY190" s="85">
        <f t="shared" si="120"/>
        <v>0</v>
      </c>
      <c r="BZ190" s="245">
        <f t="shared" si="117"/>
        <v>0.99283894528446237</v>
      </c>
      <c r="CA190" s="85">
        <f t="shared" si="118"/>
        <v>1</v>
      </c>
    </row>
    <row r="191" spans="10:79"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  <c r="BG191" s="95"/>
      <c r="BH191" s="95"/>
      <c r="BI191" s="95"/>
      <c r="BJ191" s="95"/>
      <c r="BK191" s="95"/>
      <c r="BL191" s="95"/>
      <c r="BM191" s="95"/>
      <c r="BN191" s="65"/>
      <c r="BO191" s="24">
        <f t="shared" si="109"/>
        <v>27</v>
      </c>
      <c r="BP191" s="85">
        <f t="shared" si="110"/>
        <v>0.83252381252759733</v>
      </c>
      <c r="BQ191" s="85">
        <f t="shared" si="111"/>
        <v>0.1674761874724027</v>
      </c>
      <c r="BR191" s="85">
        <f t="shared" si="112"/>
        <v>0</v>
      </c>
      <c r="BT191" s="85">
        <f t="shared" si="119"/>
        <v>0.68668390840850313</v>
      </c>
      <c r="BU191" s="85">
        <f t="shared" si="119"/>
        <v>0.29167980823818834</v>
      </c>
      <c r="BV191" s="85">
        <f t="shared" si="114"/>
        <v>2.1636283353308521E-2</v>
      </c>
      <c r="BW191" s="85">
        <f t="shared" si="115"/>
        <v>0</v>
      </c>
      <c r="BX191" s="85">
        <f t="shared" si="120"/>
        <v>0</v>
      </c>
      <c r="BY191" s="85">
        <f t="shared" si="120"/>
        <v>0</v>
      </c>
      <c r="BZ191" s="245">
        <f t="shared" si="117"/>
        <v>0.9935091149940074</v>
      </c>
      <c r="CA191" s="85">
        <f t="shared" si="118"/>
        <v>0.99999999999999989</v>
      </c>
    </row>
    <row r="192" spans="10:79"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  <c r="BG192" s="95"/>
      <c r="BH192" s="95"/>
      <c r="BI192" s="95"/>
      <c r="BJ192" s="95"/>
      <c r="BK192" s="95"/>
      <c r="BL192" s="95"/>
      <c r="BM192" s="95"/>
      <c r="BN192" s="65"/>
      <c r="BO192" s="24">
        <f t="shared" si="109"/>
        <v>28</v>
      </c>
      <c r="BP192" s="85">
        <f t="shared" si="110"/>
        <v>0.83962992172725803</v>
      </c>
      <c r="BQ192" s="85">
        <f t="shared" si="111"/>
        <v>0.16037007827274191</v>
      </c>
      <c r="BR192" s="85">
        <f t="shared" si="112"/>
        <v>0</v>
      </c>
      <c r="BT192" s="85">
        <f t="shared" si="119"/>
        <v>0.69902731489726166</v>
      </c>
      <c r="BU192" s="85">
        <f t="shared" si="119"/>
        <v>0.28120521365999268</v>
      </c>
      <c r="BV192" s="85">
        <f t="shared" si="114"/>
        <v>1.9767471442745564E-2</v>
      </c>
      <c r="BW192" s="85">
        <f t="shared" si="115"/>
        <v>0</v>
      </c>
      <c r="BX192" s="85">
        <f t="shared" si="120"/>
        <v>0</v>
      </c>
      <c r="BY192" s="85">
        <f t="shared" si="120"/>
        <v>0</v>
      </c>
      <c r="BZ192" s="245">
        <f t="shared" si="117"/>
        <v>0.99406975856717628</v>
      </c>
      <c r="CA192" s="85">
        <f t="shared" si="118"/>
        <v>1</v>
      </c>
    </row>
    <row r="193" spans="10:79"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65"/>
      <c r="BO193" s="24">
        <f t="shared" si="109"/>
        <v>29</v>
      </c>
      <c r="BP193" s="85">
        <f t="shared" si="110"/>
        <v>0.8461529695975204</v>
      </c>
      <c r="BQ193" s="85">
        <f t="shared" si="111"/>
        <v>0.1538470304024796</v>
      </c>
      <c r="BR193" s="85">
        <f t="shared" si="112"/>
        <v>0</v>
      </c>
      <c r="BT193" s="85">
        <f t="shared" si="119"/>
        <v>0.7104927298418342</v>
      </c>
      <c r="BU193" s="85">
        <f t="shared" si="119"/>
        <v>0.27132047951137245</v>
      </c>
      <c r="BV193" s="85">
        <f t="shared" si="114"/>
        <v>1.8186790646793381E-2</v>
      </c>
      <c r="BW193" s="85">
        <f t="shared" si="115"/>
        <v>0</v>
      </c>
      <c r="BX193" s="85">
        <f t="shared" si="120"/>
        <v>0</v>
      </c>
      <c r="BY193" s="85">
        <f t="shared" si="120"/>
        <v>0</v>
      </c>
      <c r="BZ193" s="245">
        <f t="shared" si="117"/>
        <v>0.99454396280596191</v>
      </c>
      <c r="CA193" s="85">
        <f t="shared" si="118"/>
        <v>1</v>
      </c>
    </row>
    <row r="194" spans="10:79"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  <c r="BG194" s="95"/>
      <c r="BH194" s="95"/>
      <c r="BI194" s="95"/>
      <c r="BJ194" s="95"/>
      <c r="BK194" s="95"/>
      <c r="BL194" s="95"/>
      <c r="BM194" s="95"/>
      <c r="BN194" s="65"/>
      <c r="BO194" s="24">
        <f t="shared" si="109"/>
        <v>30</v>
      </c>
      <c r="BP194" s="85">
        <f t="shared" si="110"/>
        <v>0.85218296093125379</v>
      </c>
      <c r="BQ194" s="85">
        <f t="shared" si="111"/>
        <v>0.14781703906874613</v>
      </c>
      <c r="BR194" s="85">
        <f t="shared" si="112"/>
        <v>0</v>
      </c>
      <c r="BT194" s="85">
        <f t="shared" si="119"/>
        <v>0.72104846391314825</v>
      </c>
      <c r="BU194" s="85">
        <f t="shared" si="119"/>
        <v>0.26226899403621118</v>
      </c>
      <c r="BV194" s="85">
        <f t="shared" si="114"/>
        <v>1.6682542050640559E-2</v>
      </c>
      <c r="BW194" s="85">
        <f t="shared" si="115"/>
        <v>0</v>
      </c>
      <c r="BX194" s="85">
        <f t="shared" si="120"/>
        <v>0</v>
      </c>
      <c r="BY194" s="85">
        <f t="shared" si="120"/>
        <v>0</v>
      </c>
      <c r="BZ194" s="245">
        <f t="shared" si="117"/>
        <v>0.99499523738480777</v>
      </c>
      <c r="CA194" s="85">
        <f t="shared" si="118"/>
        <v>1</v>
      </c>
    </row>
    <row r="195" spans="10:79"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5"/>
      <c r="BH195" s="95"/>
      <c r="BI195" s="95"/>
      <c r="BJ195" s="95"/>
      <c r="BK195" s="95"/>
      <c r="BL195" s="95"/>
      <c r="BM195" s="95"/>
      <c r="BN195" s="65"/>
      <c r="BO195" s="24">
        <f t="shared" si="109"/>
        <v>31</v>
      </c>
      <c r="BP195" s="85">
        <f t="shared" si="110"/>
        <v>0.85778236384264317</v>
      </c>
      <c r="BQ195" s="85">
        <f t="shared" si="111"/>
        <v>0.1422176361573568</v>
      </c>
      <c r="BR195" s="85">
        <f t="shared" si="112"/>
        <v>0</v>
      </c>
      <c r="BT195" s="85">
        <f t="shared" si="119"/>
        <v>0.73098109274973955</v>
      </c>
      <c r="BU195" s="85">
        <f t="shared" si="119"/>
        <v>0.25360254218580752</v>
      </c>
      <c r="BV195" s="85">
        <f t="shared" si="114"/>
        <v>1.5416365064453036E-2</v>
      </c>
      <c r="BW195" s="85">
        <f t="shared" si="115"/>
        <v>0</v>
      </c>
      <c r="BX195" s="85">
        <f t="shared" si="120"/>
        <v>0</v>
      </c>
      <c r="BY195" s="85">
        <f t="shared" si="120"/>
        <v>0</v>
      </c>
      <c r="BZ195" s="245">
        <f t="shared" si="117"/>
        <v>0.99537509048066419</v>
      </c>
      <c r="CA195" s="85">
        <f t="shared" si="118"/>
        <v>1</v>
      </c>
    </row>
    <row r="196" spans="10:79"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  <c r="BH196" s="95"/>
      <c r="BI196" s="95"/>
      <c r="BJ196" s="95"/>
      <c r="BK196" s="95"/>
      <c r="BL196" s="95"/>
      <c r="BM196" s="95"/>
      <c r="BN196" s="65"/>
      <c r="BO196" s="24">
        <f t="shared" si="109"/>
        <v>32</v>
      </c>
      <c r="BP196" s="85">
        <f t="shared" si="110"/>
        <v>0.86302902321605901</v>
      </c>
      <c r="BQ196" s="85">
        <f t="shared" si="111"/>
        <v>0.13697097678394107</v>
      </c>
      <c r="BR196" s="85">
        <f t="shared" si="112"/>
        <v>0</v>
      </c>
      <c r="BT196" s="85">
        <f t="shared" si="119"/>
        <v>0.74022399034654407</v>
      </c>
      <c r="BU196" s="85">
        <f t="shared" si="119"/>
        <v>0.24561006573902988</v>
      </c>
      <c r="BV196" s="85">
        <f t="shared" si="114"/>
        <v>1.4165943914426134E-2</v>
      </c>
      <c r="BW196" s="85">
        <f t="shared" si="115"/>
        <v>0</v>
      </c>
      <c r="BX196" s="85">
        <f t="shared" si="120"/>
        <v>0</v>
      </c>
      <c r="BY196" s="85">
        <f t="shared" si="120"/>
        <v>0</v>
      </c>
      <c r="BZ196" s="245">
        <f t="shared" si="117"/>
        <v>0.99575021682567222</v>
      </c>
      <c r="CA196" s="85">
        <f t="shared" si="118"/>
        <v>1</v>
      </c>
    </row>
    <row r="197" spans="10:79"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  <c r="BH197" s="95"/>
      <c r="BI197" s="95"/>
      <c r="BJ197" s="95"/>
      <c r="BK197" s="95"/>
      <c r="BL197" s="95"/>
      <c r="BM197" s="95"/>
      <c r="BN197" s="65"/>
      <c r="BO197" s="24">
        <f t="shared" si="109"/>
        <v>33</v>
      </c>
      <c r="BP197" s="85">
        <f t="shared" si="110"/>
        <v>0.86774144640420481</v>
      </c>
      <c r="BQ197" s="85">
        <f t="shared" si="111"/>
        <v>0.13225855359579525</v>
      </c>
      <c r="BR197" s="85">
        <f t="shared" si="112"/>
        <v>0</v>
      </c>
      <c r="BT197" s="85">
        <f t="shared" si="119"/>
        <v>0.74880814002459528</v>
      </c>
      <c r="BU197" s="85">
        <f t="shared" si="119"/>
        <v>0.23786661275921903</v>
      </c>
      <c r="BV197" s="85">
        <f t="shared" si="114"/>
        <v>1.332524721618571E-2</v>
      </c>
      <c r="BW197" s="85">
        <f t="shared" si="115"/>
        <v>0</v>
      </c>
      <c r="BX197" s="85">
        <f t="shared" si="120"/>
        <v>0</v>
      </c>
      <c r="BY197" s="85">
        <f t="shared" si="120"/>
        <v>0</v>
      </c>
      <c r="BZ197" s="245">
        <f t="shared" si="117"/>
        <v>0.99600242583514431</v>
      </c>
      <c r="CA197" s="85">
        <f t="shared" si="118"/>
        <v>1</v>
      </c>
    </row>
    <row r="198" spans="10:79"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  <c r="BH198" s="95"/>
      <c r="BI198" s="95"/>
      <c r="BJ198" s="95"/>
      <c r="BK198" s="95"/>
      <c r="BL198" s="95"/>
      <c r="BM198" s="95"/>
      <c r="BN198" s="65"/>
      <c r="BO198" s="24">
        <f t="shared" si="109"/>
        <v>34</v>
      </c>
      <c r="BP198" s="85">
        <f t="shared" si="110"/>
        <v>0.87228469493745209</v>
      </c>
      <c r="BQ198" s="85">
        <f t="shared" si="111"/>
        <v>0.127715305062548</v>
      </c>
      <c r="BR198" s="85">
        <f t="shared" si="112"/>
        <v>0</v>
      </c>
      <c r="BT198" s="85">
        <f t="shared" ref="BT198:BU213" si="121">BP94/$BV94</f>
        <v>0.75689834259133815</v>
      </c>
      <c r="BU198" s="85">
        <f t="shared" si="121"/>
        <v>0.2307727046922278</v>
      </c>
      <c r="BV198" s="85">
        <f t="shared" si="114"/>
        <v>1.2328952716434086E-2</v>
      </c>
      <c r="BW198" s="85">
        <f t="shared" si="115"/>
        <v>0</v>
      </c>
      <c r="BX198" s="85">
        <f t="shared" ref="BX198:BY213" si="122">BT94/$BV94</f>
        <v>0</v>
      </c>
      <c r="BY198" s="85">
        <f t="shared" si="122"/>
        <v>0</v>
      </c>
      <c r="BZ198" s="245">
        <f t="shared" si="117"/>
        <v>0.99630131418506973</v>
      </c>
      <c r="CA198" s="85">
        <f t="shared" si="118"/>
        <v>1</v>
      </c>
    </row>
    <row r="199" spans="10:79"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  <c r="BL199" s="95"/>
      <c r="BM199" s="95"/>
      <c r="BN199" s="65"/>
      <c r="BO199" s="24">
        <f t="shared" si="109"/>
        <v>35</v>
      </c>
      <c r="BP199" s="85">
        <f t="shared" si="110"/>
        <v>0.8765475047077419</v>
      </c>
      <c r="BQ199" s="85">
        <f t="shared" si="111"/>
        <v>0.12345249529225813</v>
      </c>
      <c r="BR199" s="85">
        <f t="shared" si="112"/>
        <v>0</v>
      </c>
      <c r="BT199" s="85">
        <f t="shared" si="121"/>
        <v>0.76458265584705332</v>
      </c>
      <c r="BU199" s="85">
        <f t="shared" si="121"/>
        <v>0.22392969772137733</v>
      </c>
      <c r="BV199" s="85">
        <f t="shared" si="114"/>
        <v>1.1487646431569475E-2</v>
      </c>
      <c r="BW199" s="85">
        <f t="shared" si="115"/>
        <v>0</v>
      </c>
      <c r="BX199" s="85">
        <f t="shared" si="122"/>
        <v>0</v>
      </c>
      <c r="BY199" s="85">
        <f t="shared" si="122"/>
        <v>0</v>
      </c>
      <c r="BZ199" s="245">
        <f t="shared" si="117"/>
        <v>0.99655370607052918</v>
      </c>
      <c r="CA199" s="85">
        <f t="shared" si="118"/>
        <v>1</v>
      </c>
    </row>
    <row r="200" spans="10:79"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  <c r="BH200" s="95"/>
      <c r="BI200" s="95"/>
      <c r="BJ200" s="95"/>
      <c r="BK200" s="95"/>
      <c r="BL200" s="95"/>
      <c r="BM200" s="95"/>
      <c r="BN200" s="65"/>
      <c r="BO200" s="24">
        <f t="shared" si="109"/>
        <v>36</v>
      </c>
      <c r="BP200" s="85">
        <f t="shared" si="110"/>
        <v>0.88060461311295202</v>
      </c>
      <c r="BQ200" s="85">
        <f t="shared" si="111"/>
        <v>0.11939538688704786</v>
      </c>
      <c r="BR200" s="85">
        <f t="shared" si="112"/>
        <v>0</v>
      </c>
      <c r="BT200" s="85">
        <f t="shared" si="121"/>
        <v>0.77189987614954236</v>
      </c>
      <c r="BU200" s="85">
        <f t="shared" si="121"/>
        <v>0.21740947392681928</v>
      </c>
      <c r="BV200" s="85">
        <f t="shared" si="114"/>
        <v>1.0690649923638213E-2</v>
      </c>
      <c r="BW200" s="85">
        <f t="shared" si="115"/>
        <v>0</v>
      </c>
      <c r="BX200" s="85">
        <f t="shared" si="122"/>
        <v>0</v>
      </c>
      <c r="BY200" s="85">
        <f t="shared" si="122"/>
        <v>0</v>
      </c>
      <c r="BZ200" s="245">
        <f t="shared" si="117"/>
        <v>0.99679280502290846</v>
      </c>
      <c r="CA200" s="85">
        <f t="shared" si="118"/>
        <v>0.99999999999999989</v>
      </c>
    </row>
    <row r="201" spans="10:79"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  <c r="BH201" s="95"/>
      <c r="BI201" s="95"/>
      <c r="BJ201" s="95"/>
      <c r="BK201" s="95"/>
      <c r="BL201" s="95"/>
      <c r="BM201" s="95"/>
      <c r="BN201" s="65"/>
      <c r="BO201" s="24">
        <f t="shared" si="109"/>
        <v>37</v>
      </c>
      <c r="BP201" s="85">
        <f t="shared" si="110"/>
        <v>0.88449806053150226</v>
      </c>
      <c r="BQ201" s="85">
        <f t="shared" si="111"/>
        <v>0.11550193946849777</v>
      </c>
      <c r="BR201" s="85">
        <f t="shared" si="112"/>
        <v>0</v>
      </c>
      <c r="BT201" s="85">
        <f t="shared" si="121"/>
        <v>0.77892569764376551</v>
      </c>
      <c r="BU201" s="85">
        <f t="shared" si="121"/>
        <v>0.21114472577547358</v>
      </c>
      <c r="BV201" s="85">
        <f t="shared" si="114"/>
        <v>9.9295765807609748E-3</v>
      </c>
      <c r="BW201" s="85">
        <f t="shared" si="115"/>
        <v>0</v>
      </c>
      <c r="BX201" s="85">
        <f t="shared" si="122"/>
        <v>0</v>
      </c>
      <c r="BY201" s="85">
        <f t="shared" si="122"/>
        <v>0</v>
      </c>
      <c r="BZ201" s="245">
        <f t="shared" si="117"/>
        <v>0.99702112702577184</v>
      </c>
      <c r="CA201" s="85">
        <f t="shared" si="118"/>
        <v>1</v>
      </c>
    </row>
    <row r="202" spans="10:79"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  <c r="BH202" s="95"/>
      <c r="BI202" s="95"/>
      <c r="BJ202" s="95"/>
      <c r="BK202" s="95"/>
      <c r="BL202" s="95"/>
      <c r="BM202" s="95"/>
      <c r="BN202" s="65"/>
      <c r="BO202" s="24">
        <f t="shared" si="109"/>
        <v>38</v>
      </c>
      <c r="BP202" s="85">
        <f t="shared" si="110"/>
        <v>0.88804483920573429</v>
      </c>
      <c r="BQ202" s="85">
        <f t="shared" si="111"/>
        <v>0.11195516079426569</v>
      </c>
      <c r="BR202" s="85">
        <f t="shared" si="112"/>
        <v>0</v>
      </c>
      <c r="BT202" s="85">
        <f t="shared" si="121"/>
        <v>0.78544238380545028</v>
      </c>
      <c r="BU202" s="85">
        <f t="shared" si="121"/>
        <v>0.20520491080056805</v>
      </c>
      <c r="BV202" s="85">
        <f t="shared" si="114"/>
        <v>9.3527053939816626E-3</v>
      </c>
      <c r="BW202" s="85">
        <f t="shared" si="115"/>
        <v>0</v>
      </c>
      <c r="BX202" s="85">
        <f t="shared" si="122"/>
        <v>0</v>
      </c>
      <c r="BY202" s="85">
        <f t="shared" si="122"/>
        <v>0</v>
      </c>
      <c r="BZ202" s="245">
        <f t="shared" si="117"/>
        <v>0.99719418838180551</v>
      </c>
      <c r="CA202" s="85">
        <f t="shared" si="118"/>
        <v>1</v>
      </c>
    </row>
    <row r="203" spans="10:79"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  <c r="BH203" s="95"/>
      <c r="BI203" s="95"/>
      <c r="BJ203" s="95"/>
      <c r="BK203" s="95"/>
      <c r="BL203" s="95"/>
      <c r="BM203" s="95"/>
      <c r="BN203" s="65"/>
      <c r="BO203" s="24">
        <f t="shared" si="109"/>
        <v>39</v>
      </c>
      <c r="BP203" s="85">
        <f t="shared" si="110"/>
        <v>0.89140530997334899</v>
      </c>
      <c r="BQ203" s="85">
        <f t="shared" si="111"/>
        <v>0.10859469002665108</v>
      </c>
      <c r="BR203" s="85">
        <f t="shared" si="112"/>
        <v>0</v>
      </c>
      <c r="BT203" s="85">
        <f t="shared" si="121"/>
        <v>0.79154812374194572</v>
      </c>
      <c r="BU203" s="85">
        <f t="shared" si="121"/>
        <v>0.19971437246280657</v>
      </c>
      <c r="BV203" s="85">
        <f t="shared" si="114"/>
        <v>8.7375037952477884E-3</v>
      </c>
      <c r="BW203" s="85">
        <f t="shared" si="115"/>
        <v>0</v>
      </c>
      <c r="BX203" s="85">
        <f t="shared" si="122"/>
        <v>0</v>
      </c>
      <c r="BY203" s="85">
        <f t="shared" si="122"/>
        <v>0</v>
      </c>
      <c r="BZ203" s="245">
        <f t="shared" si="117"/>
        <v>0.99737874886142575</v>
      </c>
      <c r="CA203" s="85">
        <f t="shared" si="118"/>
        <v>1</v>
      </c>
    </row>
    <row r="204" spans="10:79"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  <c r="BH204" s="95"/>
      <c r="BI204" s="95"/>
      <c r="BJ204" s="95"/>
      <c r="BK204" s="95"/>
      <c r="BL204" s="95"/>
      <c r="BM204" s="95"/>
      <c r="BN204" s="65"/>
      <c r="BO204" s="24">
        <f t="shared" si="109"/>
        <v>40</v>
      </c>
      <c r="BP204" s="85">
        <f t="shared" si="110"/>
        <v>0.89455787430600475</v>
      </c>
      <c r="BQ204" s="85">
        <f t="shared" si="111"/>
        <v>0.10544212569399515</v>
      </c>
      <c r="BR204" s="85">
        <f t="shared" si="112"/>
        <v>0</v>
      </c>
      <c r="BT204" s="85">
        <f t="shared" si="121"/>
        <v>0.797436167491687</v>
      </c>
      <c r="BU204" s="85">
        <f t="shared" si="121"/>
        <v>0.19424341362863548</v>
      </c>
      <c r="BV204" s="85">
        <f t="shared" si="114"/>
        <v>8.3204188796774138E-3</v>
      </c>
      <c r="BW204" s="85">
        <f t="shared" si="115"/>
        <v>0</v>
      </c>
      <c r="BX204" s="85">
        <f t="shared" si="122"/>
        <v>0</v>
      </c>
      <c r="BY204" s="85">
        <f t="shared" si="122"/>
        <v>0</v>
      </c>
      <c r="BZ204" s="245">
        <f t="shared" si="117"/>
        <v>0.99750387433609666</v>
      </c>
      <c r="CA204" s="85">
        <f t="shared" si="118"/>
        <v>0.99999999999999989</v>
      </c>
    </row>
    <row r="205" spans="10:79"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  <c r="BH205" s="95"/>
      <c r="BI205" s="95"/>
      <c r="BJ205" s="95"/>
      <c r="BK205" s="95"/>
      <c r="BL205" s="95"/>
      <c r="BM205" s="95"/>
      <c r="BN205" s="65"/>
      <c r="BO205" s="24">
        <f t="shared" si="109"/>
        <v>41</v>
      </c>
      <c r="BP205" s="85">
        <f t="shared" si="110"/>
        <v>0.89757138399911418</v>
      </c>
      <c r="BQ205" s="85">
        <f t="shared" si="111"/>
        <v>0.10242861600088569</v>
      </c>
      <c r="BR205" s="85">
        <f t="shared" si="112"/>
        <v>0</v>
      </c>
      <c r="BT205" s="85">
        <f t="shared" si="121"/>
        <v>0.80296305242710631</v>
      </c>
      <c r="BU205" s="85">
        <f t="shared" si="121"/>
        <v>0.18921666314401603</v>
      </c>
      <c r="BV205" s="85">
        <f t="shared" si="114"/>
        <v>7.8202844288776819E-3</v>
      </c>
      <c r="BW205" s="85">
        <f t="shared" si="115"/>
        <v>0</v>
      </c>
      <c r="BX205" s="85">
        <f t="shared" si="122"/>
        <v>0</v>
      </c>
      <c r="BY205" s="85">
        <f t="shared" si="122"/>
        <v>0</v>
      </c>
      <c r="BZ205" s="245">
        <f t="shared" si="117"/>
        <v>0.99765391467133668</v>
      </c>
      <c r="CA205" s="85">
        <f t="shared" si="118"/>
        <v>1</v>
      </c>
    </row>
    <row r="206" spans="10:79"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  <c r="BH206" s="95"/>
      <c r="BI206" s="95"/>
      <c r="BJ206" s="95"/>
      <c r="BK206" s="95"/>
      <c r="BL206" s="95"/>
      <c r="BM206" s="95"/>
      <c r="BN206" s="65"/>
      <c r="BO206" s="24">
        <f t="shared" si="109"/>
        <v>42</v>
      </c>
      <c r="BP206" s="85">
        <f t="shared" si="110"/>
        <v>0.90033605858454124</v>
      </c>
      <c r="BQ206" s="85">
        <f t="shared" si="111"/>
        <v>9.9663941415458687E-2</v>
      </c>
      <c r="BR206" s="85">
        <f t="shared" si="112"/>
        <v>0</v>
      </c>
      <c r="BT206" s="85">
        <f t="shared" si="121"/>
        <v>0.80804534282991414</v>
      </c>
      <c r="BU206" s="85">
        <f t="shared" si="121"/>
        <v>0.18458143150925413</v>
      </c>
      <c r="BV206" s="85">
        <f t="shared" si="114"/>
        <v>7.3732256608316192E-3</v>
      </c>
      <c r="BW206" s="85">
        <f t="shared" si="115"/>
        <v>0</v>
      </c>
      <c r="BX206" s="85">
        <f t="shared" si="122"/>
        <v>0</v>
      </c>
      <c r="BY206" s="85">
        <f t="shared" si="122"/>
        <v>0</v>
      </c>
      <c r="BZ206" s="245">
        <f t="shared" si="117"/>
        <v>0.99778803230175039</v>
      </c>
      <c r="CA206" s="85">
        <f t="shared" si="118"/>
        <v>0.99999999999999989</v>
      </c>
    </row>
    <row r="207" spans="10:79"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  <c r="BG207" s="95"/>
      <c r="BH207" s="95"/>
      <c r="BI207" s="95"/>
      <c r="BJ207" s="95"/>
      <c r="BK207" s="95"/>
      <c r="BL207" s="95"/>
      <c r="BM207" s="95"/>
      <c r="BN207" s="65"/>
      <c r="BO207" s="24">
        <f t="shared" si="109"/>
        <v>43</v>
      </c>
      <c r="BP207" s="85">
        <f t="shared" si="110"/>
        <v>0.90303975319819585</v>
      </c>
      <c r="BQ207" s="85">
        <f t="shared" si="111"/>
        <v>9.6960246801804068E-2</v>
      </c>
      <c r="BR207" s="85">
        <f t="shared" si="112"/>
        <v>0</v>
      </c>
      <c r="BT207" s="85">
        <f t="shared" si="121"/>
        <v>0.81300404070888443</v>
      </c>
      <c r="BU207" s="85">
        <f t="shared" si="121"/>
        <v>0.1800714249786228</v>
      </c>
      <c r="BV207" s="85">
        <f t="shared" si="114"/>
        <v>6.9245343124926632E-3</v>
      </c>
      <c r="BW207" s="85">
        <f t="shared" si="115"/>
        <v>0</v>
      </c>
      <c r="BX207" s="85">
        <f t="shared" si="122"/>
        <v>0</v>
      </c>
      <c r="BY207" s="85">
        <f t="shared" si="122"/>
        <v>0</v>
      </c>
      <c r="BZ207" s="245">
        <f t="shared" si="117"/>
        <v>0.99792263970625217</v>
      </c>
      <c r="CA207" s="85">
        <f t="shared" si="118"/>
        <v>0.99999999999999989</v>
      </c>
    </row>
    <row r="208" spans="10:79"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  <c r="BH208" s="95"/>
      <c r="BI208" s="95"/>
      <c r="BJ208" s="95"/>
      <c r="BK208" s="95"/>
      <c r="BL208" s="95"/>
      <c r="BM208" s="95"/>
      <c r="BN208" s="65"/>
      <c r="BO208" s="24">
        <f t="shared" si="109"/>
        <v>44</v>
      </c>
      <c r="BP208" s="85">
        <f t="shared" si="110"/>
        <v>0.90567708596057594</v>
      </c>
      <c r="BQ208" s="85">
        <f t="shared" si="111"/>
        <v>9.4322914039424055E-2</v>
      </c>
      <c r="BR208" s="85">
        <f t="shared" si="112"/>
        <v>0</v>
      </c>
      <c r="BT208" s="85">
        <f t="shared" si="121"/>
        <v>0.8179061647021898</v>
      </c>
      <c r="BU208" s="85">
        <f t="shared" si="121"/>
        <v>0.17554184251677232</v>
      </c>
      <c r="BV208" s="85">
        <f t="shared" si="114"/>
        <v>6.5519927810378945E-3</v>
      </c>
      <c r="BW208" s="85">
        <f t="shared" si="115"/>
        <v>0</v>
      </c>
      <c r="BX208" s="85">
        <f t="shared" si="122"/>
        <v>0</v>
      </c>
      <c r="BY208" s="85">
        <f t="shared" si="122"/>
        <v>0</v>
      </c>
      <c r="BZ208" s="245">
        <f t="shared" si="117"/>
        <v>0.99803440216568862</v>
      </c>
      <c r="CA208" s="85">
        <f t="shared" si="118"/>
        <v>1</v>
      </c>
    </row>
    <row r="209" spans="10:79"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  <c r="BH209" s="95"/>
      <c r="BI209" s="95"/>
      <c r="BJ209" s="95"/>
      <c r="BK209" s="95"/>
      <c r="BL209" s="95"/>
      <c r="BM209" s="95"/>
      <c r="BN209" s="65"/>
      <c r="BO209" s="24">
        <f t="shared" si="109"/>
        <v>45</v>
      </c>
      <c r="BP209" s="85">
        <f t="shared" si="110"/>
        <v>0.90815760682223523</v>
      </c>
      <c r="BQ209" s="85">
        <f t="shared" si="111"/>
        <v>9.1842393177764783E-2</v>
      </c>
      <c r="BR209" s="85">
        <f t="shared" si="112"/>
        <v>0</v>
      </c>
      <c r="BT209" s="85">
        <f t="shared" si="121"/>
        <v>0.82250498328912081</v>
      </c>
      <c r="BU209" s="85">
        <f t="shared" si="121"/>
        <v>0.17130524706622904</v>
      </c>
      <c r="BV209" s="85">
        <f t="shared" si="114"/>
        <v>6.1897696446502701E-3</v>
      </c>
      <c r="BW209" s="85">
        <f t="shared" si="115"/>
        <v>0</v>
      </c>
      <c r="BX209" s="85">
        <f t="shared" si="122"/>
        <v>0</v>
      </c>
      <c r="BY209" s="85">
        <f t="shared" si="122"/>
        <v>0</v>
      </c>
      <c r="BZ209" s="245">
        <f t="shared" si="117"/>
        <v>0.99814306910660511</v>
      </c>
      <c r="CA209" s="85">
        <f t="shared" si="118"/>
        <v>1.0000000000000002</v>
      </c>
    </row>
    <row r="210" spans="10:79"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  <c r="BG210" s="95"/>
      <c r="BH210" s="95"/>
      <c r="BI210" s="95"/>
      <c r="BJ210" s="95"/>
      <c r="BK210" s="95"/>
      <c r="BL210" s="95"/>
      <c r="BM210" s="95"/>
      <c r="BN210" s="65"/>
      <c r="BO210" s="24">
        <f t="shared" si="109"/>
        <v>46</v>
      </c>
      <c r="BP210" s="85">
        <f t="shared" si="110"/>
        <v>0.91053772603666705</v>
      </c>
      <c r="BQ210" s="85">
        <f t="shared" si="111"/>
        <v>8.9462273963332867E-2</v>
      </c>
      <c r="BR210" s="85">
        <f t="shared" si="112"/>
        <v>0</v>
      </c>
      <c r="BT210" s="85">
        <f t="shared" si="121"/>
        <v>0.82695271870574816</v>
      </c>
      <c r="BU210" s="85">
        <f t="shared" si="121"/>
        <v>0.16717001466183787</v>
      </c>
      <c r="BV210" s="85">
        <f t="shared" si="114"/>
        <v>5.8772666324139397E-3</v>
      </c>
      <c r="BW210" s="85">
        <f t="shared" si="115"/>
        <v>0</v>
      </c>
      <c r="BX210" s="85">
        <f t="shared" si="122"/>
        <v>0</v>
      </c>
      <c r="BY210" s="85">
        <f t="shared" si="122"/>
        <v>0</v>
      </c>
      <c r="BZ210" s="245">
        <f t="shared" si="117"/>
        <v>0.9982368200102758</v>
      </c>
      <c r="CA210" s="85">
        <f t="shared" si="118"/>
        <v>1</v>
      </c>
    </row>
    <row r="211" spans="10:79"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  <c r="BG211" s="95"/>
      <c r="BH211" s="95"/>
      <c r="BI211" s="95"/>
      <c r="BJ211" s="95"/>
      <c r="BK211" s="95"/>
      <c r="BL211" s="95"/>
      <c r="BM211" s="95"/>
      <c r="BN211" s="65"/>
      <c r="BO211" s="24">
        <f t="shared" si="109"/>
        <v>47</v>
      </c>
      <c r="BP211" s="85">
        <f t="shared" si="110"/>
        <v>0.91270771911015813</v>
      </c>
      <c r="BQ211" s="85">
        <f t="shared" si="111"/>
        <v>8.7292280889841867E-2</v>
      </c>
      <c r="BR211" s="85">
        <f t="shared" si="112"/>
        <v>0</v>
      </c>
      <c r="BT211" s="85">
        <f t="shared" si="121"/>
        <v>0.83104395604395609</v>
      </c>
      <c r="BU211" s="85">
        <f t="shared" si="121"/>
        <v>0.1633275261324042</v>
      </c>
      <c r="BV211" s="85">
        <f t="shared" si="114"/>
        <v>5.6285178236397749E-3</v>
      </c>
      <c r="BW211" s="85">
        <f t="shared" si="115"/>
        <v>0</v>
      </c>
      <c r="BX211" s="85">
        <f t="shared" si="122"/>
        <v>0</v>
      </c>
      <c r="BY211" s="85">
        <f t="shared" si="122"/>
        <v>0</v>
      </c>
      <c r="BZ211" s="245">
        <f t="shared" si="117"/>
        <v>0.99831144465290811</v>
      </c>
      <c r="CA211" s="85">
        <f t="shared" si="118"/>
        <v>1</v>
      </c>
    </row>
    <row r="212" spans="10:79"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  <c r="BG212" s="95"/>
      <c r="BH212" s="95"/>
      <c r="BI212" s="95"/>
      <c r="BJ212" s="95"/>
      <c r="BK212" s="95"/>
      <c r="BL212" s="95"/>
      <c r="BM212" s="95"/>
      <c r="BN212" s="65"/>
      <c r="BO212" s="24">
        <f t="shared" si="109"/>
        <v>48</v>
      </c>
      <c r="BP212" s="85">
        <f t="shared" si="110"/>
        <v>0.91488230190052344</v>
      </c>
      <c r="BQ212" s="85">
        <f t="shared" si="111"/>
        <v>8.5117698099476585E-2</v>
      </c>
      <c r="BR212" s="85">
        <f t="shared" si="112"/>
        <v>0</v>
      </c>
      <c r="BT212" s="85">
        <f t="shared" si="121"/>
        <v>0.83505472051949503</v>
      </c>
      <c r="BU212" s="85">
        <f t="shared" si="121"/>
        <v>0.15965516276205671</v>
      </c>
      <c r="BV212" s="85">
        <f t="shared" si="114"/>
        <v>5.2901167184482324E-3</v>
      </c>
      <c r="BW212" s="85">
        <f t="shared" si="115"/>
        <v>0</v>
      </c>
      <c r="BX212" s="85">
        <f t="shared" si="122"/>
        <v>0</v>
      </c>
      <c r="BY212" s="85">
        <f t="shared" si="122"/>
        <v>0</v>
      </c>
      <c r="BZ212" s="245">
        <f t="shared" si="117"/>
        <v>0.99841296498446552</v>
      </c>
      <c r="CA212" s="85">
        <f t="shared" si="118"/>
        <v>1</v>
      </c>
    </row>
    <row r="213" spans="10:79"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  <c r="BG213" s="95"/>
      <c r="BH213" s="95"/>
      <c r="BI213" s="95"/>
      <c r="BJ213" s="95"/>
      <c r="BK213" s="95"/>
      <c r="BL213" s="95"/>
      <c r="BM213" s="95"/>
      <c r="BN213" s="65"/>
      <c r="BO213" s="24">
        <f t="shared" si="109"/>
        <v>49</v>
      </c>
      <c r="BP213" s="85">
        <f t="shared" si="110"/>
        <v>0.91691884147960845</v>
      </c>
      <c r="BQ213" s="85">
        <f t="shared" si="111"/>
        <v>8.3081158520391551E-2</v>
      </c>
      <c r="BR213" s="85">
        <f t="shared" si="112"/>
        <v>0</v>
      </c>
      <c r="BT213" s="85">
        <f t="shared" si="121"/>
        <v>0.83889115399433678</v>
      </c>
      <c r="BU213" s="85">
        <f t="shared" si="121"/>
        <v>0.15605537497054323</v>
      </c>
      <c r="BV213" s="85">
        <f t="shared" si="114"/>
        <v>5.0534710351199412E-3</v>
      </c>
      <c r="BW213" s="85">
        <f t="shared" si="115"/>
        <v>0</v>
      </c>
      <c r="BX213" s="85">
        <f t="shared" si="122"/>
        <v>0</v>
      </c>
      <c r="BY213" s="85">
        <f t="shared" si="122"/>
        <v>0</v>
      </c>
      <c r="BZ213" s="245">
        <f t="shared" si="117"/>
        <v>0.99848395868946394</v>
      </c>
      <c r="CA213" s="85">
        <f t="shared" si="118"/>
        <v>1</v>
      </c>
    </row>
    <row r="214" spans="10:79"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  <c r="BG214" s="95"/>
      <c r="BH214" s="95"/>
      <c r="BI214" s="95"/>
      <c r="BJ214" s="95"/>
      <c r="BK214" s="95"/>
      <c r="BL214" s="95"/>
      <c r="BM214" s="95"/>
      <c r="BN214" s="65"/>
      <c r="BO214" s="24">
        <f t="shared" si="109"/>
        <v>50</v>
      </c>
      <c r="BP214" s="85">
        <f t="shared" si="110"/>
        <v>0.91876996304878811</v>
      </c>
      <c r="BQ214" s="85">
        <f t="shared" si="111"/>
        <v>8.1230036951211879E-2</v>
      </c>
      <c r="BR214" s="85">
        <f t="shared" si="112"/>
        <v>0</v>
      </c>
      <c r="BT214" s="85">
        <f t="shared" ref="BT214:BU229" si="123">BP110/$BV110</f>
        <v>0.84236237239306067</v>
      </c>
      <c r="BU214" s="85">
        <f t="shared" si="123"/>
        <v>0.15281518131145488</v>
      </c>
      <c r="BV214" s="85">
        <f t="shared" si="114"/>
        <v>4.8224462954844366E-3</v>
      </c>
      <c r="BW214" s="85">
        <f t="shared" si="115"/>
        <v>0</v>
      </c>
      <c r="BX214" s="85">
        <f t="shared" ref="BX214:BY229" si="124">BT110/$BV110</f>
        <v>0</v>
      </c>
      <c r="BY214" s="85">
        <f t="shared" si="124"/>
        <v>0</v>
      </c>
      <c r="BZ214" s="245">
        <f t="shared" si="117"/>
        <v>0.99855326611135464</v>
      </c>
      <c r="CA214" s="85">
        <f t="shared" si="118"/>
        <v>1</v>
      </c>
    </row>
    <row r="215" spans="10:79"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  <c r="BG215" s="95"/>
      <c r="BH215" s="95"/>
      <c r="BI215" s="95"/>
      <c r="BJ215" s="95"/>
      <c r="BK215" s="95"/>
      <c r="BL215" s="95"/>
      <c r="BM215" s="95"/>
      <c r="BN215" s="65"/>
      <c r="BO215" s="24">
        <f t="shared" si="109"/>
        <v>51</v>
      </c>
      <c r="BP215" s="85">
        <f t="shared" si="110"/>
        <v>0.92069363774835533</v>
      </c>
      <c r="BQ215" s="85">
        <f t="shared" si="111"/>
        <v>7.9306362251644544E-2</v>
      </c>
      <c r="BR215" s="85">
        <f t="shared" si="112"/>
        <v>0</v>
      </c>
      <c r="BT215" s="85">
        <f t="shared" si="123"/>
        <v>0.84595684850107955</v>
      </c>
      <c r="BU215" s="85">
        <f t="shared" si="123"/>
        <v>0.14947357849455165</v>
      </c>
      <c r="BV215" s="85">
        <f t="shared" si="114"/>
        <v>4.5695730043687115E-3</v>
      </c>
      <c r="BW215" s="85">
        <f t="shared" si="115"/>
        <v>0</v>
      </c>
      <c r="BX215" s="85">
        <f t="shared" si="124"/>
        <v>0</v>
      </c>
      <c r="BY215" s="85">
        <f t="shared" si="124"/>
        <v>0</v>
      </c>
      <c r="BZ215" s="245">
        <f t="shared" si="117"/>
        <v>0.99862912809868931</v>
      </c>
      <c r="CA215" s="85">
        <f t="shared" si="118"/>
        <v>0.99999999999999989</v>
      </c>
    </row>
    <row r="216" spans="10:79"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  <c r="BH216" s="95"/>
      <c r="BI216" s="95"/>
      <c r="BJ216" s="95"/>
      <c r="BK216" s="95"/>
      <c r="BL216" s="95"/>
      <c r="BM216" s="95"/>
      <c r="BN216" s="65"/>
      <c r="BO216" s="24">
        <f t="shared" si="109"/>
        <v>52</v>
      </c>
      <c r="BP216" s="85">
        <f t="shared" si="110"/>
        <v>0.92245002906586782</v>
      </c>
      <c r="BQ216" s="85">
        <f t="shared" si="111"/>
        <v>7.7549970934132267E-2</v>
      </c>
      <c r="BR216" s="85">
        <f t="shared" si="112"/>
        <v>0</v>
      </c>
      <c r="BT216" s="85">
        <f t="shared" si="123"/>
        <v>0.84928229665071775</v>
      </c>
      <c r="BU216" s="85">
        <f t="shared" si="123"/>
        <v>0.14633546483030005</v>
      </c>
      <c r="BV216" s="85">
        <f t="shared" si="114"/>
        <v>4.3822385189822479E-3</v>
      </c>
      <c r="BW216" s="85">
        <f t="shared" si="115"/>
        <v>0</v>
      </c>
      <c r="BX216" s="85">
        <f t="shared" si="124"/>
        <v>0</v>
      </c>
      <c r="BY216" s="85">
        <f t="shared" si="124"/>
        <v>0</v>
      </c>
      <c r="BZ216" s="245">
        <f t="shared" si="117"/>
        <v>0.99868532844430535</v>
      </c>
      <c r="CA216" s="85">
        <f t="shared" si="118"/>
        <v>1</v>
      </c>
    </row>
    <row r="217" spans="10:79"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  <c r="BG217" s="95"/>
      <c r="BH217" s="95"/>
      <c r="BI217" s="95"/>
      <c r="BJ217" s="95"/>
      <c r="BK217" s="95"/>
      <c r="BL217" s="95"/>
      <c r="BM217" s="95"/>
      <c r="BN217" s="65"/>
      <c r="BO217" s="24">
        <f t="shared" si="109"/>
        <v>53</v>
      </c>
      <c r="BP217" s="85">
        <f t="shared" si="110"/>
        <v>0.92406518509670998</v>
      </c>
      <c r="BQ217" s="85">
        <f t="shared" si="111"/>
        <v>7.5934814903289849E-2</v>
      </c>
      <c r="BR217" s="85">
        <f t="shared" si="112"/>
        <v>0</v>
      </c>
      <c r="BT217" s="85">
        <f t="shared" si="123"/>
        <v>0.85236307173197368</v>
      </c>
      <c r="BU217" s="85">
        <f t="shared" si="123"/>
        <v>0.14340422672947287</v>
      </c>
      <c r="BV217" s="85">
        <f t="shared" si="114"/>
        <v>4.2327015385534164E-3</v>
      </c>
      <c r="BW217" s="85">
        <f t="shared" si="115"/>
        <v>0</v>
      </c>
      <c r="BX217" s="85">
        <f t="shared" si="124"/>
        <v>0</v>
      </c>
      <c r="BY217" s="85">
        <f t="shared" si="124"/>
        <v>0</v>
      </c>
      <c r="BZ217" s="245">
        <f t="shared" si="117"/>
        <v>0.99873018953843395</v>
      </c>
      <c r="CA217" s="85">
        <f t="shared" si="118"/>
        <v>0.99999999999999989</v>
      </c>
    </row>
    <row r="218" spans="10:79"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  <c r="BG218" s="95"/>
      <c r="BH218" s="95"/>
      <c r="BI218" s="95"/>
      <c r="BJ218" s="95"/>
      <c r="BK218" s="95"/>
      <c r="BL218" s="95"/>
      <c r="BM218" s="95"/>
      <c r="BN218" s="65"/>
      <c r="BO218" s="24">
        <f t="shared" si="109"/>
        <v>54</v>
      </c>
      <c r="BP218" s="85">
        <f t="shared" si="110"/>
        <v>0.92590040714062005</v>
      </c>
      <c r="BQ218" s="85">
        <f t="shared" si="111"/>
        <v>7.4099592859379892E-2</v>
      </c>
      <c r="BR218" s="85">
        <f t="shared" si="112"/>
        <v>0</v>
      </c>
      <c r="BT218" s="85">
        <f t="shared" si="123"/>
        <v>0.85574694644534921</v>
      </c>
      <c r="BU218" s="85">
        <f t="shared" si="123"/>
        <v>0.14030692139054182</v>
      </c>
      <c r="BV218" s="85">
        <f t="shared" si="114"/>
        <v>3.9461321641089883E-3</v>
      </c>
      <c r="BW218" s="85">
        <f t="shared" si="115"/>
        <v>0</v>
      </c>
      <c r="BX218" s="85">
        <f t="shared" si="124"/>
        <v>0</v>
      </c>
      <c r="BY218" s="85">
        <f t="shared" si="124"/>
        <v>0</v>
      </c>
      <c r="BZ218" s="245">
        <f t="shared" si="117"/>
        <v>0.99881616035076726</v>
      </c>
      <c r="CA218" s="85">
        <f t="shared" si="118"/>
        <v>1</v>
      </c>
    </row>
    <row r="219" spans="10:79"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  <c r="BG219" s="95"/>
      <c r="BH219" s="95"/>
      <c r="BI219" s="95"/>
      <c r="BJ219" s="95"/>
      <c r="BK219" s="95"/>
      <c r="BL219" s="95"/>
      <c r="BM219" s="95"/>
      <c r="BN219" s="65"/>
      <c r="BO219" s="24">
        <f t="shared" si="109"/>
        <v>55</v>
      </c>
      <c r="BP219" s="85">
        <f t="shared" si="110"/>
        <v>0.92750470612842506</v>
      </c>
      <c r="BQ219" s="85">
        <f t="shared" si="111"/>
        <v>7.2495293871574981E-2</v>
      </c>
      <c r="BR219" s="85">
        <f t="shared" si="112"/>
        <v>0</v>
      </c>
      <c r="BT219" s="85">
        <f t="shared" si="123"/>
        <v>0.85881614724952937</v>
      </c>
      <c r="BU219" s="85">
        <f t="shared" si="123"/>
        <v>0.13737711775779127</v>
      </c>
      <c r="BV219" s="85">
        <f t="shared" si="114"/>
        <v>3.8067349926793558E-3</v>
      </c>
      <c r="BW219" s="85">
        <f t="shared" si="115"/>
        <v>0</v>
      </c>
      <c r="BX219" s="85">
        <f t="shared" si="124"/>
        <v>0</v>
      </c>
      <c r="BY219" s="85">
        <f t="shared" si="124"/>
        <v>0</v>
      </c>
      <c r="BZ219" s="245">
        <f t="shared" si="117"/>
        <v>0.99885797950219624</v>
      </c>
      <c r="CA219" s="85">
        <f t="shared" si="118"/>
        <v>1</v>
      </c>
    </row>
    <row r="220" spans="10:79"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  <c r="BH220" s="95"/>
      <c r="BI220" s="95"/>
      <c r="BJ220" s="95"/>
      <c r="BK220" s="95"/>
      <c r="BL220" s="95"/>
      <c r="BM220" s="95"/>
      <c r="BN220" s="65"/>
      <c r="BO220" s="24">
        <f t="shared" si="109"/>
        <v>56</v>
      </c>
      <c r="BP220" s="85">
        <f t="shared" si="110"/>
        <v>0.92892451196693382</v>
      </c>
      <c r="BQ220" s="85">
        <f t="shared" si="111"/>
        <v>7.1075488033066167E-2</v>
      </c>
      <c r="BR220" s="85">
        <f t="shared" si="112"/>
        <v>0</v>
      </c>
      <c r="BT220" s="85">
        <f t="shared" si="123"/>
        <v>0.8615633814617254</v>
      </c>
      <c r="BU220" s="85">
        <f t="shared" si="123"/>
        <v>0.13472226101041695</v>
      </c>
      <c r="BV220" s="85">
        <f t="shared" si="114"/>
        <v>3.7143575278576813E-3</v>
      </c>
      <c r="BW220" s="85">
        <f t="shared" si="115"/>
        <v>0</v>
      </c>
      <c r="BX220" s="85">
        <f t="shared" si="124"/>
        <v>0</v>
      </c>
      <c r="BY220" s="85">
        <f t="shared" si="124"/>
        <v>0</v>
      </c>
      <c r="BZ220" s="245">
        <f t="shared" si="117"/>
        <v>0.99888569274164274</v>
      </c>
      <c r="CA220" s="85">
        <f t="shared" si="118"/>
        <v>1</v>
      </c>
    </row>
    <row r="221" spans="10:79"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  <c r="BH221" s="95"/>
      <c r="BI221" s="95"/>
      <c r="BJ221" s="95"/>
      <c r="BK221" s="95"/>
      <c r="BL221" s="95"/>
      <c r="BM221" s="95"/>
      <c r="BN221" s="65"/>
      <c r="BO221" s="24">
        <f t="shared" si="109"/>
        <v>57</v>
      </c>
      <c r="BP221" s="85">
        <f t="shared" si="110"/>
        <v>0.93030366304736911</v>
      </c>
      <c r="BQ221" s="85">
        <f t="shared" si="111"/>
        <v>6.9696336952630958E-2</v>
      </c>
      <c r="BR221" s="85">
        <f t="shared" si="112"/>
        <v>0</v>
      </c>
      <c r="BT221" s="85">
        <f t="shared" si="123"/>
        <v>0.86415702183510323</v>
      </c>
      <c r="BU221" s="85">
        <f t="shared" si="123"/>
        <v>0.13229328242453167</v>
      </c>
      <c r="BV221" s="85">
        <f t="shared" si="114"/>
        <v>3.5496957403651111E-3</v>
      </c>
      <c r="BW221" s="85">
        <f t="shared" si="115"/>
        <v>0</v>
      </c>
      <c r="BX221" s="85">
        <f t="shared" si="124"/>
        <v>0</v>
      </c>
      <c r="BY221" s="85">
        <f t="shared" si="124"/>
        <v>0</v>
      </c>
      <c r="BZ221" s="245">
        <f t="shared" si="117"/>
        <v>0.99893509127789049</v>
      </c>
      <c r="CA221" s="85">
        <f t="shared" si="118"/>
        <v>1</v>
      </c>
    </row>
    <row r="222" spans="10:79"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  <c r="BG222" s="95"/>
      <c r="BH222" s="95"/>
      <c r="BI222" s="95"/>
      <c r="BJ222" s="95"/>
      <c r="BK222" s="95"/>
      <c r="BL222" s="95"/>
      <c r="BM222" s="95"/>
      <c r="BN222" s="65"/>
      <c r="BO222" s="24">
        <f t="shared" si="109"/>
        <v>58</v>
      </c>
      <c r="BP222" s="85">
        <f t="shared" si="110"/>
        <v>0.93173766633701782</v>
      </c>
      <c r="BQ222" s="85">
        <f t="shared" si="111"/>
        <v>6.8262333662982108E-2</v>
      </c>
      <c r="BR222" s="85">
        <f t="shared" si="112"/>
        <v>0</v>
      </c>
      <c r="BT222" s="85">
        <f t="shared" si="123"/>
        <v>0.86689283076499379</v>
      </c>
      <c r="BU222" s="85">
        <f t="shared" si="123"/>
        <v>0.12968967114404817</v>
      </c>
      <c r="BV222" s="85">
        <f t="shared" si="114"/>
        <v>3.4174980909580256E-3</v>
      </c>
      <c r="BW222" s="85">
        <f t="shared" si="115"/>
        <v>0</v>
      </c>
      <c r="BX222" s="85">
        <f t="shared" si="124"/>
        <v>0</v>
      </c>
      <c r="BY222" s="85">
        <f t="shared" si="124"/>
        <v>0</v>
      </c>
      <c r="BZ222" s="245">
        <f t="shared" si="117"/>
        <v>0.99897475057271257</v>
      </c>
      <c r="CA222" s="85">
        <f t="shared" si="118"/>
        <v>1</v>
      </c>
    </row>
    <row r="223" spans="10:79"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  <c r="BG223" s="95"/>
      <c r="BH223" s="95"/>
      <c r="BI223" s="95"/>
      <c r="BJ223" s="95"/>
      <c r="BK223" s="95"/>
      <c r="BL223" s="95"/>
      <c r="BM223" s="95"/>
      <c r="BN223" s="65"/>
      <c r="BO223" s="24">
        <f t="shared" si="109"/>
        <v>59</v>
      </c>
      <c r="BP223" s="85">
        <f t="shared" si="110"/>
        <v>0.93296677585400101</v>
      </c>
      <c r="BQ223" s="85">
        <f t="shared" si="111"/>
        <v>6.7033224145999062E-2</v>
      </c>
      <c r="BR223" s="85">
        <f t="shared" si="112"/>
        <v>0</v>
      </c>
      <c r="BT223" s="85">
        <f t="shared" si="123"/>
        <v>0.8692091717360787</v>
      </c>
      <c r="BU223" s="85">
        <f t="shared" si="123"/>
        <v>0.12751520823584464</v>
      </c>
      <c r="BV223" s="85">
        <f t="shared" si="114"/>
        <v>3.2756200280767431E-3</v>
      </c>
      <c r="BW223" s="85">
        <f t="shared" si="115"/>
        <v>0</v>
      </c>
      <c r="BX223" s="85">
        <f t="shared" si="124"/>
        <v>0</v>
      </c>
      <c r="BY223" s="85">
        <f t="shared" si="124"/>
        <v>0</v>
      </c>
      <c r="BZ223" s="245">
        <f t="shared" si="117"/>
        <v>0.99901731399157701</v>
      </c>
      <c r="CA223" s="85">
        <f t="shared" si="118"/>
        <v>1</v>
      </c>
    </row>
    <row r="224" spans="10:79"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  <c r="BH224" s="95"/>
      <c r="BI224" s="95"/>
      <c r="BJ224" s="95"/>
      <c r="BK224" s="95"/>
      <c r="BL224" s="95"/>
      <c r="BM224" s="95"/>
      <c r="BN224" s="65"/>
      <c r="BO224" s="24">
        <f t="shared" si="109"/>
        <v>60</v>
      </c>
      <c r="BP224" s="85">
        <f t="shared" si="110"/>
        <v>0.93415571306680356</v>
      </c>
      <c r="BQ224" s="85">
        <f t="shared" si="111"/>
        <v>6.5844286933196522E-2</v>
      </c>
      <c r="BR224" s="85">
        <f t="shared" si="112"/>
        <v>0</v>
      </c>
      <c r="BT224" s="85">
        <f t="shared" si="123"/>
        <v>0.87147342415944951</v>
      </c>
      <c r="BU224" s="85">
        <f t="shared" si="123"/>
        <v>0.12536457781470803</v>
      </c>
      <c r="BV224" s="85">
        <f t="shared" si="114"/>
        <v>3.1619980258425022E-3</v>
      </c>
      <c r="BW224" s="85">
        <f t="shared" si="115"/>
        <v>0</v>
      </c>
      <c r="BX224" s="85">
        <f t="shared" si="124"/>
        <v>0</v>
      </c>
      <c r="BY224" s="85">
        <f t="shared" si="124"/>
        <v>0</v>
      </c>
      <c r="BZ224" s="245">
        <f t="shared" si="117"/>
        <v>0.99905140059224729</v>
      </c>
      <c r="CA224" s="85">
        <f t="shared" si="118"/>
        <v>1</v>
      </c>
    </row>
    <row r="225" spans="10:79"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  <c r="BG225" s="95"/>
      <c r="BH225" s="95"/>
      <c r="BI225" s="95"/>
      <c r="BJ225" s="95"/>
      <c r="BK225" s="95"/>
      <c r="BL225" s="95"/>
      <c r="BM225" s="95"/>
      <c r="BN225" s="65"/>
      <c r="BO225" s="24">
        <f t="shared" si="109"/>
        <v>61</v>
      </c>
      <c r="BP225" s="85">
        <f t="shared" si="110"/>
        <v>0.9354012478965944</v>
      </c>
      <c r="BQ225" s="85">
        <f t="shared" si="111"/>
        <v>6.4598752103405668E-2</v>
      </c>
      <c r="BR225" s="85">
        <f t="shared" si="112"/>
        <v>0</v>
      </c>
      <c r="BT225" s="85">
        <f t="shared" si="123"/>
        <v>0.87382544339046664</v>
      </c>
      <c r="BU225" s="85">
        <f t="shared" si="123"/>
        <v>0.12315160901225561</v>
      </c>
      <c r="BV225" s="85">
        <f t="shared" si="114"/>
        <v>3.022947597277858E-3</v>
      </c>
      <c r="BW225" s="85">
        <f t="shared" si="115"/>
        <v>0</v>
      </c>
      <c r="BX225" s="85">
        <f t="shared" si="124"/>
        <v>0</v>
      </c>
      <c r="BY225" s="85">
        <f t="shared" si="124"/>
        <v>0</v>
      </c>
      <c r="BZ225" s="245">
        <f t="shared" si="117"/>
        <v>0.99909311572081683</v>
      </c>
      <c r="CA225" s="85">
        <f t="shared" si="118"/>
        <v>1.0000000000000002</v>
      </c>
    </row>
    <row r="226" spans="10:79"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  <c r="BH226" s="95"/>
      <c r="BI226" s="95"/>
      <c r="BJ226" s="95"/>
      <c r="BK226" s="95"/>
      <c r="BL226" s="95"/>
      <c r="BM226" s="95"/>
      <c r="BN226" s="65"/>
      <c r="BO226" s="24">
        <f t="shared" si="109"/>
        <v>62</v>
      </c>
      <c r="BP226" s="85">
        <f t="shared" si="110"/>
        <v>0.93671741961334265</v>
      </c>
      <c r="BQ226" s="85">
        <f t="shared" si="111"/>
        <v>6.3282580386657322E-2</v>
      </c>
      <c r="BR226" s="85">
        <f t="shared" si="112"/>
        <v>0</v>
      </c>
      <c r="BT226" s="85">
        <f t="shared" si="123"/>
        <v>0.8762396073324652</v>
      </c>
      <c r="BU226" s="85">
        <f t="shared" si="123"/>
        <v>0.12095562456175497</v>
      </c>
      <c r="BV226" s="85">
        <f t="shared" si="114"/>
        <v>2.8047681057798259E-3</v>
      </c>
      <c r="BW226" s="85">
        <f t="shared" si="115"/>
        <v>0</v>
      </c>
      <c r="BX226" s="85">
        <f t="shared" si="124"/>
        <v>0</v>
      </c>
      <c r="BY226" s="85">
        <f t="shared" si="124"/>
        <v>0</v>
      </c>
      <c r="BZ226" s="245">
        <f t="shared" si="117"/>
        <v>0.9991585695682661</v>
      </c>
      <c r="CA226" s="85">
        <f t="shared" si="118"/>
        <v>1</v>
      </c>
    </row>
    <row r="227" spans="10:79"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  <c r="BG227" s="95"/>
      <c r="BH227" s="95"/>
      <c r="BI227" s="95"/>
      <c r="BJ227" s="95"/>
      <c r="BK227" s="95"/>
      <c r="BL227" s="95"/>
      <c r="BM227" s="95"/>
      <c r="BN227" s="65"/>
      <c r="BO227" s="24">
        <f t="shared" si="109"/>
        <v>63</v>
      </c>
      <c r="BP227" s="85">
        <f t="shared" si="110"/>
        <v>0.93777161195426884</v>
      </c>
      <c r="BQ227" s="85">
        <f t="shared" si="111"/>
        <v>6.2228388045731095E-2</v>
      </c>
      <c r="BR227" s="85">
        <f t="shared" si="112"/>
        <v>0</v>
      </c>
      <c r="BT227" s="85">
        <f t="shared" si="123"/>
        <v>0.87835127365113319</v>
      </c>
      <c r="BU227" s="85">
        <f t="shared" si="123"/>
        <v>0.1188406766062713</v>
      </c>
      <c r="BV227" s="85">
        <f t="shared" si="114"/>
        <v>2.80804974259544E-3</v>
      </c>
      <c r="BW227" s="85">
        <f t="shared" si="115"/>
        <v>0</v>
      </c>
      <c r="BX227" s="85">
        <f t="shared" si="124"/>
        <v>0</v>
      </c>
      <c r="BY227" s="85">
        <f t="shared" si="124"/>
        <v>0</v>
      </c>
      <c r="BZ227" s="245">
        <f t="shared" si="117"/>
        <v>0.9991575850772213</v>
      </c>
      <c r="CA227" s="85">
        <f t="shared" si="118"/>
        <v>0.99999999999999989</v>
      </c>
    </row>
    <row r="228" spans="10:79"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  <c r="BL228" s="95"/>
      <c r="BM228" s="95"/>
      <c r="BN228" s="65"/>
      <c r="BO228" s="24">
        <f t="shared" si="109"/>
        <v>64</v>
      </c>
      <c r="BP228" s="85">
        <f t="shared" si="110"/>
        <v>0.93890323696262123</v>
      </c>
      <c r="BQ228" s="85">
        <f t="shared" si="111"/>
        <v>6.1096763037378744E-2</v>
      </c>
      <c r="BR228" s="85">
        <f t="shared" si="112"/>
        <v>0</v>
      </c>
      <c r="BT228" s="85">
        <f t="shared" si="123"/>
        <v>0.88050068889347533</v>
      </c>
      <c r="BU228" s="85">
        <f t="shared" si="123"/>
        <v>0.11680509613829188</v>
      </c>
      <c r="BV228" s="85">
        <f t="shared" si="114"/>
        <v>2.6942149682328072E-3</v>
      </c>
      <c r="BW228" s="85">
        <f t="shared" si="115"/>
        <v>0</v>
      </c>
      <c r="BX228" s="85">
        <f t="shared" si="124"/>
        <v>0</v>
      </c>
      <c r="BY228" s="85">
        <f t="shared" si="124"/>
        <v>0</v>
      </c>
      <c r="BZ228" s="245">
        <f t="shared" si="117"/>
        <v>0.99919173550953022</v>
      </c>
      <c r="CA228" s="85">
        <f t="shared" si="118"/>
        <v>1</v>
      </c>
    </row>
    <row r="229" spans="10:79"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  <c r="BH229" s="95"/>
      <c r="BI229" s="95"/>
      <c r="BJ229" s="95"/>
      <c r="BK229" s="95"/>
      <c r="BL229" s="95"/>
      <c r="BM229" s="95"/>
      <c r="BN229" s="65"/>
      <c r="BO229" s="24">
        <f t="shared" si="109"/>
        <v>65</v>
      </c>
      <c r="BP229" s="85">
        <f t="shared" si="110"/>
        <v>0.93995234904325808</v>
      </c>
      <c r="BQ229" s="85">
        <f t="shared" si="111"/>
        <v>6.0047650956741867E-2</v>
      </c>
      <c r="BR229" s="85">
        <f t="shared" si="112"/>
        <v>0</v>
      </c>
      <c r="BT229" s="85">
        <f t="shared" si="123"/>
        <v>0.88251060978333706</v>
      </c>
      <c r="BU229" s="85">
        <f t="shared" si="123"/>
        <v>0.11488347851984215</v>
      </c>
      <c r="BV229" s="85">
        <f t="shared" si="114"/>
        <v>2.6059116968207875E-3</v>
      </c>
      <c r="BW229" s="85">
        <f t="shared" si="115"/>
        <v>0</v>
      </c>
      <c r="BX229" s="85">
        <f t="shared" si="124"/>
        <v>0</v>
      </c>
      <c r="BY229" s="85">
        <f t="shared" si="124"/>
        <v>0</v>
      </c>
      <c r="BZ229" s="245">
        <f t="shared" si="117"/>
        <v>0.99921822649095382</v>
      </c>
      <c r="CA229" s="85">
        <f t="shared" si="118"/>
        <v>1</v>
      </c>
    </row>
    <row r="230" spans="10:79"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  <c r="BH230" s="95"/>
      <c r="BI230" s="95"/>
      <c r="BJ230" s="95"/>
      <c r="BK230" s="95"/>
      <c r="BL230" s="95"/>
      <c r="BM230" s="95"/>
      <c r="BN230" s="65"/>
      <c r="BO230" s="24">
        <f t="shared" ref="BO230:BO265" si="125">BO126</f>
        <v>66</v>
      </c>
      <c r="BP230" s="85">
        <f t="shared" ref="BP230:BP265" si="126">(2*BP126 + BQ126 +BR126)/ (2*BV126)</f>
        <v>0.9411131688272687</v>
      </c>
      <c r="BQ230" s="85">
        <f t="shared" ref="BQ230:BQ265" si="127">(2*BS126 + BQ126 +BT126)/ (2*BV126)</f>
        <v>5.8886831172731365E-2</v>
      </c>
      <c r="BR230" s="85">
        <f t="shared" ref="BR230:BR265" si="128">(2*BU126 + BT126 +BR126)/ (2*BV126)</f>
        <v>0</v>
      </c>
      <c r="BT230" s="85">
        <f t="shared" ref="BT230:BU245" si="129">BP126/$BV126</f>
        <v>0.88467891285850142</v>
      </c>
      <c r="BU230" s="85">
        <f t="shared" si="129"/>
        <v>0.11286851193753442</v>
      </c>
      <c r="BV230" s="85">
        <f t="shared" ref="BV230:BV265" si="130">BS126/$BV126</f>
        <v>2.4525752039641622E-3</v>
      </c>
      <c r="BW230" s="85">
        <f t="shared" ref="BW230:BW265" si="131">BR126/$BV126</f>
        <v>0</v>
      </c>
      <c r="BX230" s="85">
        <f t="shared" ref="BX230:BY245" si="132">BT126/$BV126</f>
        <v>0</v>
      </c>
      <c r="BY230" s="85">
        <f t="shared" si="132"/>
        <v>0</v>
      </c>
      <c r="BZ230" s="245">
        <f t="shared" ref="BZ230:BZ265" si="133">BT230*F$33 +BU230*G$33 + BV230*H$33</f>
        <v>0.99926422743881083</v>
      </c>
      <c r="CA230" s="85">
        <f t="shared" ref="CA230:CA265" si="134">SUM(BT230:BY230)</f>
        <v>1</v>
      </c>
    </row>
    <row r="231" spans="10:79"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  <c r="BH231" s="95"/>
      <c r="BI231" s="95"/>
      <c r="BJ231" s="95"/>
      <c r="BK231" s="95"/>
      <c r="BL231" s="95"/>
      <c r="BM231" s="95"/>
      <c r="BN231" s="65"/>
      <c r="BO231" s="24">
        <f t="shared" si="125"/>
        <v>67</v>
      </c>
      <c r="BP231" s="85">
        <f t="shared" si="126"/>
        <v>0.94209796750004182</v>
      </c>
      <c r="BQ231" s="85">
        <f t="shared" si="127"/>
        <v>5.7902032499958248E-2</v>
      </c>
      <c r="BR231" s="85">
        <f t="shared" si="128"/>
        <v>0</v>
      </c>
      <c r="BT231" s="85">
        <f t="shared" si="129"/>
        <v>0.88665096781735897</v>
      </c>
      <c r="BU231" s="85">
        <f t="shared" si="129"/>
        <v>0.11089399936536568</v>
      </c>
      <c r="BV231" s="85">
        <f t="shared" si="130"/>
        <v>2.4550328172754147E-3</v>
      </c>
      <c r="BW231" s="85">
        <f t="shared" si="131"/>
        <v>0</v>
      </c>
      <c r="BX231" s="85">
        <f t="shared" si="132"/>
        <v>0</v>
      </c>
      <c r="BY231" s="85">
        <f t="shared" si="132"/>
        <v>0</v>
      </c>
      <c r="BZ231" s="245">
        <f t="shared" si="133"/>
        <v>0.99926349015481741</v>
      </c>
      <c r="CA231" s="85">
        <f t="shared" si="134"/>
        <v>1</v>
      </c>
    </row>
    <row r="232" spans="10:79"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  <c r="BH232" s="95"/>
      <c r="BI232" s="95"/>
      <c r="BJ232" s="95"/>
      <c r="BK232" s="95"/>
      <c r="BL232" s="95"/>
      <c r="BM232" s="95"/>
      <c r="BN232" s="65"/>
      <c r="BO232" s="24">
        <f t="shared" si="125"/>
        <v>68</v>
      </c>
      <c r="BP232" s="85">
        <f t="shared" si="126"/>
        <v>0.9430786465503308</v>
      </c>
      <c r="BQ232" s="85">
        <f t="shared" si="127"/>
        <v>5.6921353449669219E-2</v>
      </c>
      <c r="BR232" s="85">
        <f t="shared" si="128"/>
        <v>0</v>
      </c>
      <c r="BT232" s="85">
        <f t="shared" si="129"/>
        <v>0.8884591161668236</v>
      </c>
      <c r="BU232" s="85">
        <f t="shared" si="129"/>
        <v>0.10923906076701426</v>
      </c>
      <c r="BV232" s="85">
        <f t="shared" si="130"/>
        <v>2.3018230661620859E-3</v>
      </c>
      <c r="BW232" s="85">
        <f t="shared" si="131"/>
        <v>0</v>
      </c>
      <c r="BX232" s="85">
        <f t="shared" si="132"/>
        <v>0</v>
      </c>
      <c r="BY232" s="85">
        <f t="shared" si="132"/>
        <v>0</v>
      </c>
      <c r="BZ232" s="245">
        <f t="shared" si="133"/>
        <v>0.9993094530801514</v>
      </c>
      <c r="CA232" s="85">
        <f t="shared" si="134"/>
        <v>1</v>
      </c>
    </row>
    <row r="233" spans="10:79"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  <c r="BG233" s="95"/>
      <c r="BH233" s="95"/>
      <c r="BI233" s="95"/>
      <c r="BJ233" s="95"/>
      <c r="BK233" s="95"/>
      <c r="BL233" s="95"/>
      <c r="BM233" s="95"/>
      <c r="BN233" s="65"/>
      <c r="BO233" s="24">
        <f t="shared" si="125"/>
        <v>69</v>
      </c>
      <c r="BP233" s="85">
        <f t="shared" si="126"/>
        <v>0.94401588919222501</v>
      </c>
      <c r="BQ233" s="85">
        <f t="shared" si="127"/>
        <v>5.5984110807774989E-2</v>
      </c>
      <c r="BR233" s="85">
        <f t="shared" si="128"/>
        <v>0</v>
      </c>
      <c r="BT233" s="85">
        <f t="shared" si="129"/>
        <v>0.89027084526634481</v>
      </c>
      <c r="BU233" s="85">
        <f t="shared" si="129"/>
        <v>0.10749008785176038</v>
      </c>
      <c r="BV233" s="85">
        <f t="shared" si="130"/>
        <v>2.2390668818948012E-3</v>
      </c>
      <c r="BW233" s="85">
        <f t="shared" si="131"/>
        <v>0</v>
      </c>
      <c r="BX233" s="85">
        <f t="shared" si="132"/>
        <v>0</v>
      </c>
      <c r="BY233" s="85">
        <f t="shared" si="132"/>
        <v>0</v>
      </c>
      <c r="BZ233" s="245">
        <f t="shared" si="133"/>
        <v>0.99932827993543161</v>
      </c>
      <c r="CA233" s="85">
        <f t="shared" si="134"/>
        <v>1</v>
      </c>
    </row>
    <row r="234" spans="10:79"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  <c r="BG234" s="95"/>
      <c r="BH234" s="95"/>
      <c r="BI234" s="95"/>
      <c r="BJ234" s="95"/>
      <c r="BK234" s="95"/>
      <c r="BL234" s="95"/>
      <c r="BM234" s="95"/>
      <c r="BN234" s="65"/>
      <c r="BO234" s="24">
        <f t="shared" si="125"/>
        <v>70</v>
      </c>
      <c r="BP234" s="85">
        <f t="shared" si="126"/>
        <v>0.94488583046606189</v>
      </c>
      <c r="BQ234" s="85">
        <f t="shared" si="127"/>
        <v>5.5114169533938065E-2</v>
      </c>
      <c r="BR234" s="85">
        <f t="shared" si="128"/>
        <v>0</v>
      </c>
      <c r="BT234" s="85">
        <f t="shared" si="129"/>
        <v>0.89196121363778547</v>
      </c>
      <c r="BU234" s="85">
        <f t="shared" si="129"/>
        <v>0.10584923365655302</v>
      </c>
      <c r="BV234" s="85">
        <f t="shared" si="130"/>
        <v>2.1895527056615578E-3</v>
      </c>
      <c r="BW234" s="85">
        <f t="shared" si="131"/>
        <v>0</v>
      </c>
      <c r="BX234" s="85">
        <f t="shared" si="132"/>
        <v>0</v>
      </c>
      <c r="BY234" s="85">
        <f t="shared" si="132"/>
        <v>0</v>
      </c>
      <c r="BZ234" s="245">
        <f t="shared" si="133"/>
        <v>0.99934313418830167</v>
      </c>
      <c r="CA234" s="85">
        <f t="shared" si="134"/>
        <v>1</v>
      </c>
    </row>
    <row r="235" spans="10:79"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  <c r="BH235" s="95"/>
      <c r="BI235" s="95"/>
      <c r="BJ235" s="95"/>
      <c r="BK235" s="95"/>
      <c r="BL235" s="95"/>
      <c r="BM235" s="95"/>
      <c r="BN235" s="65"/>
      <c r="BO235" s="24">
        <f t="shared" si="125"/>
        <v>71</v>
      </c>
      <c r="BP235" s="85">
        <f t="shared" si="126"/>
        <v>0.9457316462457851</v>
      </c>
      <c r="BQ235" s="85">
        <f t="shared" si="127"/>
        <v>5.4268353754214939E-2</v>
      </c>
      <c r="BR235" s="85">
        <f t="shared" si="128"/>
        <v>0</v>
      </c>
      <c r="BT235" s="85">
        <f t="shared" si="129"/>
        <v>0.89356658765399133</v>
      </c>
      <c r="BU235" s="85">
        <f t="shared" si="129"/>
        <v>0.10433011718358763</v>
      </c>
      <c r="BV235" s="85">
        <f t="shared" si="130"/>
        <v>2.1032951624211263E-3</v>
      </c>
      <c r="BW235" s="85">
        <f t="shared" si="131"/>
        <v>0</v>
      </c>
      <c r="BX235" s="85">
        <f t="shared" si="132"/>
        <v>0</v>
      </c>
      <c r="BY235" s="85">
        <f t="shared" si="132"/>
        <v>0</v>
      </c>
      <c r="BZ235" s="245">
        <f t="shared" si="133"/>
        <v>0.99936901145127377</v>
      </c>
      <c r="CA235" s="85">
        <f t="shared" si="134"/>
        <v>1</v>
      </c>
    </row>
    <row r="236" spans="10:79"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  <c r="BH236" s="95"/>
      <c r="BI236" s="95"/>
      <c r="BJ236" s="95"/>
      <c r="BK236" s="95"/>
      <c r="BL236" s="95"/>
      <c r="BM236" s="95"/>
      <c r="BN236" s="65"/>
      <c r="BO236" s="24">
        <f t="shared" si="125"/>
        <v>72</v>
      </c>
      <c r="BP236" s="85">
        <f t="shared" si="126"/>
        <v>0.94653070544271856</v>
      </c>
      <c r="BQ236" s="85">
        <f t="shared" si="127"/>
        <v>5.3469294557281367E-2</v>
      </c>
      <c r="BR236" s="85">
        <f t="shared" si="128"/>
        <v>0</v>
      </c>
      <c r="BT236" s="85">
        <f t="shared" si="129"/>
        <v>0.89512756110736735</v>
      </c>
      <c r="BU236" s="85">
        <f t="shared" si="129"/>
        <v>0.10280628867070243</v>
      </c>
      <c r="BV236" s="85">
        <f t="shared" si="130"/>
        <v>2.0661502219301519E-3</v>
      </c>
      <c r="BW236" s="85">
        <f t="shared" si="131"/>
        <v>0</v>
      </c>
      <c r="BX236" s="85">
        <f t="shared" si="132"/>
        <v>0</v>
      </c>
      <c r="BY236" s="85">
        <f t="shared" si="132"/>
        <v>0</v>
      </c>
      <c r="BZ236" s="245">
        <f t="shared" si="133"/>
        <v>0.99938015493342092</v>
      </c>
      <c r="CA236" s="85">
        <f t="shared" si="134"/>
        <v>0.99999999999999989</v>
      </c>
    </row>
    <row r="237" spans="10:79"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5"/>
      <c r="BF237" s="95"/>
      <c r="BG237" s="95"/>
      <c r="BH237" s="95"/>
      <c r="BI237" s="95"/>
      <c r="BJ237" s="95"/>
      <c r="BK237" s="95"/>
      <c r="BL237" s="95"/>
      <c r="BM237" s="95"/>
      <c r="BN237" s="65"/>
      <c r="BO237" s="24">
        <f t="shared" si="125"/>
        <v>73</v>
      </c>
      <c r="BP237" s="85">
        <f t="shared" si="126"/>
        <v>0.9473445588634245</v>
      </c>
      <c r="BQ237" s="85">
        <f t="shared" si="127"/>
        <v>5.2655441136575637E-2</v>
      </c>
      <c r="BR237" s="85">
        <f t="shared" si="128"/>
        <v>0</v>
      </c>
      <c r="BT237" s="85">
        <f t="shared" si="129"/>
        <v>0.89669217247825073</v>
      </c>
      <c r="BU237" s="85">
        <f t="shared" si="129"/>
        <v>0.10130477277034737</v>
      </c>
      <c r="BV237" s="85">
        <f t="shared" si="130"/>
        <v>2.0030547514019526E-3</v>
      </c>
      <c r="BW237" s="85">
        <f t="shared" si="131"/>
        <v>0</v>
      </c>
      <c r="BX237" s="85">
        <f t="shared" si="132"/>
        <v>0</v>
      </c>
      <c r="BY237" s="85">
        <f t="shared" si="132"/>
        <v>0</v>
      </c>
      <c r="BZ237" s="245">
        <f t="shared" si="133"/>
        <v>0.99939908357457941</v>
      </c>
      <c r="CA237" s="85">
        <f t="shared" si="134"/>
        <v>1</v>
      </c>
    </row>
    <row r="238" spans="10:79"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  <c r="BG238" s="95"/>
      <c r="BH238" s="95"/>
      <c r="BI238" s="95"/>
      <c r="BJ238" s="95"/>
      <c r="BK238" s="95"/>
      <c r="BL238" s="95"/>
      <c r="BM238" s="95"/>
      <c r="BN238" s="65"/>
      <c r="BO238" s="24">
        <f t="shared" si="125"/>
        <v>74</v>
      </c>
      <c r="BP238" s="85">
        <f t="shared" si="126"/>
        <v>0.94806770839849375</v>
      </c>
      <c r="BQ238" s="85">
        <f t="shared" si="127"/>
        <v>5.1932291601506302E-2</v>
      </c>
      <c r="BR238" s="85">
        <f t="shared" si="128"/>
        <v>0</v>
      </c>
      <c r="BT238" s="85">
        <f t="shared" si="129"/>
        <v>0.89814965407664116</v>
      </c>
      <c r="BU238" s="85">
        <f t="shared" si="129"/>
        <v>9.9836108643705193E-2</v>
      </c>
      <c r="BV238" s="85">
        <f t="shared" si="130"/>
        <v>2.0142372796537011E-3</v>
      </c>
      <c r="BW238" s="85">
        <f t="shared" si="131"/>
        <v>0</v>
      </c>
      <c r="BX238" s="85">
        <f t="shared" si="132"/>
        <v>0</v>
      </c>
      <c r="BY238" s="85">
        <f t="shared" si="132"/>
        <v>0</v>
      </c>
      <c r="BZ238" s="245">
        <f t="shared" si="133"/>
        <v>0.99939572881610395</v>
      </c>
      <c r="CA238" s="85">
        <f t="shared" si="134"/>
        <v>1</v>
      </c>
    </row>
    <row r="239" spans="10:79"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  <c r="BG239" s="95"/>
      <c r="BH239" s="95"/>
      <c r="BI239" s="95"/>
      <c r="BJ239" s="95"/>
      <c r="BK239" s="95"/>
      <c r="BL239" s="95"/>
      <c r="BM239" s="95"/>
      <c r="BN239" s="65"/>
      <c r="BO239" s="24">
        <f t="shared" si="125"/>
        <v>75</v>
      </c>
      <c r="BP239" s="85">
        <f t="shared" si="126"/>
        <v>0.94880825210308462</v>
      </c>
      <c r="BQ239" s="85">
        <f t="shared" si="127"/>
        <v>5.1191747896915482E-2</v>
      </c>
      <c r="BR239" s="85">
        <f t="shared" si="128"/>
        <v>0</v>
      </c>
      <c r="BT239" s="85">
        <f t="shared" si="129"/>
        <v>0.89948591267191891</v>
      </c>
      <c r="BU239" s="85">
        <f t="shared" si="129"/>
        <v>9.8644678862331428E-2</v>
      </c>
      <c r="BV239" s="85">
        <f t="shared" si="130"/>
        <v>1.8694084657497666E-3</v>
      </c>
      <c r="BW239" s="85">
        <f t="shared" si="131"/>
        <v>0</v>
      </c>
      <c r="BX239" s="85">
        <f t="shared" si="132"/>
        <v>0</v>
      </c>
      <c r="BY239" s="85">
        <f t="shared" si="132"/>
        <v>0</v>
      </c>
      <c r="BZ239" s="245">
        <f t="shared" si="133"/>
        <v>0.99943917746027511</v>
      </c>
      <c r="CA239" s="85">
        <f t="shared" si="134"/>
        <v>1</v>
      </c>
    </row>
    <row r="240" spans="10:79"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  <c r="BG240" s="95"/>
      <c r="BH240" s="95"/>
      <c r="BI240" s="95"/>
      <c r="BJ240" s="95"/>
      <c r="BK240" s="95"/>
      <c r="BL240" s="95"/>
      <c r="BM240" s="95"/>
      <c r="BN240" s="65"/>
      <c r="BO240" s="24">
        <f t="shared" si="125"/>
        <v>76</v>
      </c>
      <c r="BP240" s="85">
        <f t="shared" si="126"/>
        <v>0.94951441172539752</v>
      </c>
      <c r="BQ240" s="85">
        <f t="shared" si="127"/>
        <v>5.0485588274602394E-2</v>
      </c>
      <c r="BR240" s="85">
        <f t="shared" si="128"/>
        <v>0</v>
      </c>
      <c r="BT240" s="85">
        <f t="shared" si="129"/>
        <v>0.90089989753641908</v>
      </c>
      <c r="BU240" s="85">
        <f t="shared" si="129"/>
        <v>9.7229028377956966E-2</v>
      </c>
      <c r="BV240" s="85">
        <f t="shared" si="130"/>
        <v>1.8710740856239139E-3</v>
      </c>
      <c r="BW240" s="85">
        <f t="shared" si="131"/>
        <v>0</v>
      </c>
      <c r="BX240" s="85">
        <f t="shared" si="132"/>
        <v>0</v>
      </c>
      <c r="BY240" s="85">
        <f t="shared" si="132"/>
        <v>0</v>
      </c>
      <c r="BZ240" s="245">
        <f t="shared" si="133"/>
        <v>0.99943867777431283</v>
      </c>
      <c r="CA240" s="85">
        <f t="shared" si="134"/>
        <v>1</v>
      </c>
    </row>
    <row r="241" spans="10:79"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  <c r="BG241" s="95"/>
      <c r="BH241" s="95"/>
      <c r="BI241" s="95"/>
      <c r="BJ241" s="95"/>
      <c r="BK241" s="95"/>
      <c r="BL241" s="95"/>
      <c r="BM241" s="95"/>
      <c r="BN241" s="65"/>
      <c r="BO241" s="24">
        <f t="shared" si="125"/>
        <v>77</v>
      </c>
      <c r="BP241" s="85">
        <f t="shared" si="126"/>
        <v>0.95023700203569139</v>
      </c>
      <c r="BQ241" s="85">
        <f t="shared" si="127"/>
        <v>4.9762997964308532E-2</v>
      </c>
      <c r="BR241" s="85">
        <f t="shared" si="128"/>
        <v>0</v>
      </c>
      <c r="BT241" s="85">
        <f t="shared" si="129"/>
        <v>0.90224223242544466</v>
      </c>
      <c r="BU241" s="85">
        <f t="shared" si="129"/>
        <v>9.5989539220493608E-2</v>
      </c>
      <c r="BV241" s="85">
        <f t="shared" si="130"/>
        <v>1.7682283540617243E-3</v>
      </c>
      <c r="BW241" s="85">
        <f t="shared" si="131"/>
        <v>0</v>
      </c>
      <c r="BX241" s="85">
        <f t="shared" si="132"/>
        <v>0</v>
      </c>
      <c r="BY241" s="85">
        <f t="shared" si="132"/>
        <v>0</v>
      </c>
      <c r="BZ241" s="245">
        <f t="shared" si="133"/>
        <v>0.99946953149378148</v>
      </c>
      <c r="CA241" s="85">
        <f t="shared" si="134"/>
        <v>1</v>
      </c>
    </row>
    <row r="242" spans="10:79"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  <c r="BG242" s="95"/>
      <c r="BH242" s="95"/>
      <c r="BI242" s="95"/>
      <c r="BJ242" s="95"/>
      <c r="BK242" s="95"/>
      <c r="BL242" s="95"/>
      <c r="BM242" s="95"/>
      <c r="BN242" s="65"/>
      <c r="BO242" s="24">
        <f t="shared" si="125"/>
        <v>78</v>
      </c>
      <c r="BP242" s="85">
        <f t="shared" si="126"/>
        <v>0.95106382978723403</v>
      </c>
      <c r="BQ242" s="85">
        <f t="shared" si="127"/>
        <v>4.8936170212765959E-2</v>
      </c>
      <c r="BR242" s="85">
        <f t="shared" si="128"/>
        <v>0</v>
      </c>
      <c r="BT242" s="85">
        <f t="shared" si="129"/>
        <v>0.90387984981226532</v>
      </c>
      <c r="BU242" s="85">
        <f t="shared" si="129"/>
        <v>9.4367959949937422E-2</v>
      </c>
      <c r="BV242" s="85">
        <f t="shared" si="130"/>
        <v>1.7521902377972466E-3</v>
      </c>
      <c r="BW242" s="85">
        <f t="shared" si="131"/>
        <v>0</v>
      </c>
      <c r="BX242" s="85">
        <f t="shared" si="132"/>
        <v>0</v>
      </c>
      <c r="BY242" s="85">
        <f t="shared" si="132"/>
        <v>0</v>
      </c>
      <c r="BZ242" s="245">
        <f t="shared" si="133"/>
        <v>0.99947434292866077</v>
      </c>
      <c r="CA242" s="85">
        <f t="shared" si="134"/>
        <v>1</v>
      </c>
    </row>
    <row r="243" spans="10:79"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  <c r="BG243" s="95"/>
      <c r="BH243" s="95"/>
      <c r="BI243" s="95"/>
      <c r="BJ243" s="95"/>
      <c r="BK243" s="95"/>
      <c r="BL243" s="95"/>
      <c r="BM243" s="95"/>
      <c r="BN243" s="65"/>
      <c r="BO243" s="24">
        <f t="shared" si="125"/>
        <v>79</v>
      </c>
      <c r="BP243" s="85">
        <f t="shared" si="126"/>
        <v>0.95179243943784286</v>
      </c>
      <c r="BQ243" s="85">
        <f t="shared" si="127"/>
        <v>4.8207560562157109E-2</v>
      </c>
      <c r="BR243" s="85">
        <f t="shared" si="128"/>
        <v>0</v>
      </c>
      <c r="BT243" s="85">
        <f t="shared" si="129"/>
        <v>0.90528003473816931</v>
      </c>
      <c r="BU243" s="85">
        <f t="shared" si="129"/>
        <v>9.3024809399346986E-2</v>
      </c>
      <c r="BV243" s="85">
        <f t="shared" si="130"/>
        <v>1.6951558624836119E-3</v>
      </c>
      <c r="BW243" s="85">
        <f t="shared" si="131"/>
        <v>0</v>
      </c>
      <c r="BX243" s="85">
        <f t="shared" si="132"/>
        <v>0</v>
      </c>
      <c r="BY243" s="85">
        <f t="shared" si="132"/>
        <v>0</v>
      </c>
      <c r="BZ243" s="245">
        <f t="shared" si="133"/>
        <v>0.99949145324125488</v>
      </c>
      <c r="CA243" s="85">
        <f t="shared" si="134"/>
        <v>0.99999999999999989</v>
      </c>
    </row>
    <row r="244" spans="10:79"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  <c r="BG244" s="95"/>
      <c r="BH244" s="95"/>
      <c r="BI244" s="95"/>
      <c r="BJ244" s="95"/>
      <c r="BK244" s="95"/>
      <c r="BL244" s="95"/>
      <c r="BM244" s="95"/>
      <c r="BN244" s="65"/>
      <c r="BO244" s="24">
        <f t="shared" si="125"/>
        <v>80</v>
      </c>
      <c r="BP244" s="85">
        <f t="shared" si="126"/>
        <v>0.95248973406063175</v>
      </c>
      <c r="BQ244" s="85">
        <f t="shared" si="127"/>
        <v>4.7510265939368274E-2</v>
      </c>
      <c r="BR244" s="85">
        <f t="shared" si="128"/>
        <v>0</v>
      </c>
      <c r="BT244" s="85">
        <f t="shared" si="129"/>
        <v>0.90657855881254978</v>
      </c>
      <c r="BU244" s="85">
        <f t="shared" si="129"/>
        <v>9.1822350496163857E-2</v>
      </c>
      <c r="BV244" s="85">
        <f t="shared" si="130"/>
        <v>1.5990906912863485E-3</v>
      </c>
      <c r="BW244" s="85">
        <f t="shared" si="131"/>
        <v>0</v>
      </c>
      <c r="BX244" s="85">
        <f t="shared" si="132"/>
        <v>0</v>
      </c>
      <c r="BY244" s="85">
        <f t="shared" si="132"/>
        <v>0</v>
      </c>
      <c r="BZ244" s="245">
        <f t="shared" si="133"/>
        <v>0.99952027279261402</v>
      </c>
      <c r="CA244" s="85">
        <f t="shared" si="134"/>
        <v>1</v>
      </c>
    </row>
    <row r="245" spans="10:79"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  <c r="BG245" s="95"/>
      <c r="BH245" s="95"/>
      <c r="BI245" s="95"/>
      <c r="BJ245" s="95"/>
      <c r="BK245" s="95"/>
      <c r="BL245" s="95"/>
      <c r="BM245" s="95"/>
      <c r="BN245" s="65"/>
      <c r="BO245" s="24">
        <f t="shared" si="125"/>
        <v>81</v>
      </c>
      <c r="BP245" s="85">
        <f t="shared" si="126"/>
        <v>0.95307639995986571</v>
      </c>
      <c r="BQ245" s="85">
        <f t="shared" si="127"/>
        <v>4.6923600040134225E-2</v>
      </c>
      <c r="BR245" s="85">
        <f t="shared" si="128"/>
        <v>0</v>
      </c>
      <c r="BT245" s="85">
        <f t="shared" si="129"/>
        <v>0.90773958832688584</v>
      </c>
      <c r="BU245" s="85">
        <f t="shared" si="129"/>
        <v>9.067362326595986E-2</v>
      </c>
      <c r="BV245" s="85">
        <f t="shared" si="130"/>
        <v>1.5867884071542975E-3</v>
      </c>
      <c r="BW245" s="85">
        <f t="shared" si="131"/>
        <v>0</v>
      </c>
      <c r="BX245" s="85">
        <f t="shared" si="132"/>
        <v>0</v>
      </c>
      <c r="BY245" s="85">
        <f t="shared" si="132"/>
        <v>0</v>
      </c>
      <c r="BZ245" s="245">
        <f t="shared" si="133"/>
        <v>0.99952396347785366</v>
      </c>
      <c r="CA245" s="85">
        <f t="shared" si="134"/>
        <v>1</v>
      </c>
    </row>
    <row r="246" spans="10:79"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  <c r="BG246" s="95"/>
      <c r="BH246" s="95"/>
      <c r="BI246" s="95"/>
      <c r="BJ246" s="95"/>
      <c r="BK246" s="95"/>
      <c r="BL246" s="95"/>
      <c r="BM246" s="95"/>
      <c r="BN246" s="65"/>
      <c r="BO246" s="24">
        <f t="shared" si="125"/>
        <v>82</v>
      </c>
      <c r="BP246" s="85">
        <f t="shared" si="126"/>
        <v>0.95364370950391519</v>
      </c>
      <c r="BQ246" s="85">
        <f t="shared" si="127"/>
        <v>4.6356290496084855E-2</v>
      </c>
      <c r="BR246" s="85">
        <f t="shared" si="128"/>
        <v>0</v>
      </c>
      <c r="BT246" s="85">
        <f t="shared" ref="BT246:BU261" si="135">BP142/$BV142</f>
        <v>0.90886348285092444</v>
      </c>
      <c r="BU246" s="85">
        <f t="shared" si="135"/>
        <v>8.9560453305981544E-2</v>
      </c>
      <c r="BV246" s="85">
        <f t="shared" si="130"/>
        <v>1.5760638430940884E-3</v>
      </c>
      <c r="BW246" s="85">
        <f t="shared" si="131"/>
        <v>0</v>
      </c>
      <c r="BX246" s="85">
        <f t="shared" ref="BX246:BY261" si="136">BT142/$BV142</f>
        <v>0</v>
      </c>
      <c r="BY246" s="85">
        <f t="shared" si="136"/>
        <v>0</v>
      </c>
      <c r="BZ246" s="245">
        <f t="shared" si="133"/>
        <v>0.99952718084707182</v>
      </c>
      <c r="CA246" s="85">
        <f t="shared" si="134"/>
        <v>1</v>
      </c>
    </row>
    <row r="247" spans="10:79"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  <c r="BG247" s="95"/>
      <c r="BH247" s="95"/>
      <c r="BI247" s="95"/>
      <c r="BJ247" s="95"/>
      <c r="BK247" s="95"/>
      <c r="BL247" s="95"/>
      <c r="BM247" s="95"/>
      <c r="BN247" s="65"/>
      <c r="BO247" s="24">
        <f t="shared" si="125"/>
        <v>83</v>
      </c>
      <c r="BP247" s="85">
        <f t="shared" si="126"/>
        <v>0.95417299444268289</v>
      </c>
      <c r="BQ247" s="85">
        <f t="shared" si="127"/>
        <v>4.5827005557317134E-2</v>
      </c>
      <c r="BR247" s="85">
        <f t="shared" si="128"/>
        <v>0</v>
      </c>
      <c r="BT247" s="85">
        <f t="shared" si="135"/>
        <v>0.90986465512925352</v>
      </c>
      <c r="BU247" s="85">
        <f t="shared" si="135"/>
        <v>8.8616678626858694E-2</v>
      </c>
      <c r="BV247" s="85">
        <f t="shared" si="130"/>
        <v>1.5186662438877857E-3</v>
      </c>
      <c r="BW247" s="85">
        <f t="shared" si="131"/>
        <v>0</v>
      </c>
      <c r="BX247" s="85">
        <f t="shared" si="136"/>
        <v>0</v>
      </c>
      <c r="BY247" s="85">
        <f t="shared" si="136"/>
        <v>0</v>
      </c>
      <c r="BZ247" s="245">
        <f t="shared" si="133"/>
        <v>0.99954440012683365</v>
      </c>
      <c r="CA247" s="85">
        <f t="shared" si="134"/>
        <v>1</v>
      </c>
    </row>
    <row r="248" spans="10:79"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  <c r="AY248" s="95"/>
      <c r="AZ248" s="95"/>
      <c r="BA248" s="95"/>
      <c r="BB248" s="95"/>
      <c r="BC248" s="95"/>
      <c r="BD248" s="95"/>
      <c r="BE248" s="95"/>
      <c r="BF248" s="95"/>
      <c r="BG248" s="95"/>
      <c r="BH248" s="95"/>
      <c r="BI248" s="95"/>
      <c r="BJ248" s="95"/>
      <c r="BK248" s="95"/>
      <c r="BL248" s="95"/>
      <c r="BM248" s="95"/>
      <c r="BN248" s="65"/>
      <c r="BO248" s="24">
        <f t="shared" si="125"/>
        <v>84</v>
      </c>
      <c r="BP248" s="85">
        <f t="shared" si="126"/>
        <v>0.95485192835548338</v>
      </c>
      <c r="BQ248" s="85">
        <f t="shared" si="127"/>
        <v>4.5148071644516702E-2</v>
      </c>
      <c r="BR248" s="85">
        <f t="shared" si="128"/>
        <v>0</v>
      </c>
      <c r="BT248" s="85">
        <f t="shared" si="135"/>
        <v>0.91114587799052393</v>
      </c>
      <c r="BU248" s="85">
        <f t="shared" si="135"/>
        <v>8.7412100729918882E-2</v>
      </c>
      <c r="BV248" s="85">
        <f t="shared" si="130"/>
        <v>1.4420212795572607E-3</v>
      </c>
      <c r="BW248" s="85">
        <f t="shared" si="131"/>
        <v>0</v>
      </c>
      <c r="BX248" s="85">
        <f t="shared" si="136"/>
        <v>0</v>
      </c>
      <c r="BY248" s="85">
        <f t="shared" si="136"/>
        <v>0</v>
      </c>
      <c r="BZ248" s="245">
        <f t="shared" si="133"/>
        <v>0.99956739361613289</v>
      </c>
      <c r="CA248" s="85">
        <f t="shared" si="134"/>
        <v>1</v>
      </c>
    </row>
    <row r="249" spans="10:79"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  <c r="BG249" s="95"/>
      <c r="BH249" s="95"/>
      <c r="BI249" s="95"/>
      <c r="BJ249" s="95"/>
      <c r="BK249" s="95"/>
      <c r="BL249" s="95"/>
      <c r="BM249" s="95"/>
      <c r="BN249" s="65"/>
      <c r="BO249" s="24">
        <f t="shared" si="125"/>
        <v>85</v>
      </c>
      <c r="BP249" s="85">
        <f t="shared" si="126"/>
        <v>0.95541732429672266</v>
      </c>
      <c r="BQ249" s="85">
        <f t="shared" si="127"/>
        <v>4.458267570327732E-2</v>
      </c>
      <c r="BR249" s="85">
        <f t="shared" si="128"/>
        <v>0</v>
      </c>
      <c r="BT249" s="85">
        <f t="shared" si="135"/>
        <v>0.91226441370346301</v>
      </c>
      <c r="BU249" s="85">
        <f t="shared" si="135"/>
        <v>8.6305821186519346E-2</v>
      </c>
      <c r="BV249" s="85">
        <f t="shared" si="130"/>
        <v>1.4297651100176399E-3</v>
      </c>
      <c r="BW249" s="85">
        <f t="shared" si="131"/>
        <v>0</v>
      </c>
      <c r="BX249" s="85">
        <f t="shared" si="136"/>
        <v>0</v>
      </c>
      <c r="BY249" s="85">
        <f t="shared" si="136"/>
        <v>0</v>
      </c>
      <c r="BZ249" s="245">
        <f t="shared" si="133"/>
        <v>0.99957107046699467</v>
      </c>
      <c r="CA249" s="85">
        <f t="shared" si="134"/>
        <v>1</v>
      </c>
    </row>
    <row r="250" spans="10:79"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  <c r="BG250" s="95"/>
      <c r="BH250" s="95"/>
      <c r="BI250" s="95"/>
      <c r="BJ250" s="95"/>
      <c r="BK250" s="95"/>
      <c r="BL250" s="95"/>
      <c r="BM250" s="95"/>
      <c r="BN250" s="65"/>
      <c r="BO250" s="24">
        <f t="shared" si="125"/>
        <v>86</v>
      </c>
      <c r="BP250" s="85">
        <f t="shared" si="126"/>
        <v>0.95614089970593752</v>
      </c>
      <c r="BQ250" s="85">
        <f t="shared" si="127"/>
        <v>4.3859100294062439E-2</v>
      </c>
      <c r="BR250" s="85">
        <f t="shared" si="128"/>
        <v>0</v>
      </c>
      <c r="BT250" s="85">
        <f t="shared" si="135"/>
        <v>0.91359569542639052</v>
      </c>
      <c r="BU250" s="85">
        <f t="shared" si="135"/>
        <v>8.5090408559094041E-2</v>
      </c>
      <c r="BV250" s="85">
        <f t="shared" si="130"/>
        <v>1.3138960145154227E-3</v>
      </c>
      <c r="BW250" s="85">
        <f t="shared" si="131"/>
        <v>0</v>
      </c>
      <c r="BX250" s="85">
        <f t="shared" si="136"/>
        <v>0</v>
      </c>
      <c r="BY250" s="85">
        <f t="shared" si="136"/>
        <v>0</v>
      </c>
      <c r="BZ250" s="245">
        <f t="shared" si="133"/>
        <v>0.99960583119564528</v>
      </c>
      <c r="CA250" s="85">
        <f t="shared" si="134"/>
        <v>0.99999999999999989</v>
      </c>
    </row>
    <row r="251" spans="10:79"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  <c r="BG251" s="95"/>
      <c r="BH251" s="95"/>
      <c r="BI251" s="95"/>
      <c r="BJ251" s="95"/>
      <c r="BK251" s="95"/>
      <c r="BL251" s="95"/>
      <c r="BM251" s="95"/>
      <c r="BN251" s="65"/>
      <c r="BO251" s="24">
        <f t="shared" si="125"/>
        <v>87</v>
      </c>
      <c r="BP251" s="85">
        <f t="shared" si="126"/>
        <v>0.95661391559829057</v>
      </c>
      <c r="BQ251" s="85">
        <f t="shared" si="127"/>
        <v>4.33860844017094E-2</v>
      </c>
      <c r="BR251" s="85">
        <f t="shared" si="128"/>
        <v>0</v>
      </c>
      <c r="BT251" s="85">
        <f t="shared" si="135"/>
        <v>0.91463007478632474</v>
      </c>
      <c r="BU251" s="85">
        <f t="shared" si="135"/>
        <v>8.3967681623931617E-2</v>
      </c>
      <c r="BV251" s="85">
        <f t="shared" si="130"/>
        <v>1.4022435897435897E-3</v>
      </c>
      <c r="BW251" s="85">
        <f t="shared" si="131"/>
        <v>0</v>
      </c>
      <c r="BX251" s="85">
        <f t="shared" si="136"/>
        <v>0</v>
      </c>
      <c r="BY251" s="85">
        <f t="shared" si="136"/>
        <v>0</v>
      </c>
      <c r="BZ251" s="245">
        <f t="shared" si="133"/>
        <v>0.99957932692307694</v>
      </c>
      <c r="CA251" s="85">
        <f t="shared" si="134"/>
        <v>1</v>
      </c>
    </row>
    <row r="252" spans="10:79"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  <c r="BG252" s="95"/>
      <c r="BH252" s="95"/>
      <c r="BI252" s="95"/>
      <c r="BJ252" s="95"/>
      <c r="BK252" s="95"/>
      <c r="BL252" s="95"/>
      <c r="BM252" s="95"/>
      <c r="BN252" s="65"/>
      <c r="BO252" s="24">
        <f t="shared" si="125"/>
        <v>88</v>
      </c>
      <c r="BP252" s="85">
        <f t="shared" si="126"/>
        <v>0.95708670623211478</v>
      </c>
      <c r="BQ252" s="85">
        <f t="shared" si="127"/>
        <v>4.2913293767885177E-2</v>
      </c>
      <c r="BR252" s="85">
        <f t="shared" si="128"/>
        <v>0</v>
      </c>
      <c r="BT252" s="85">
        <f t="shared" si="135"/>
        <v>0.91549844670355973</v>
      </c>
      <c r="BU252" s="85">
        <f t="shared" si="135"/>
        <v>8.3176519057110085E-2</v>
      </c>
      <c r="BV252" s="85">
        <f t="shared" si="130"/>
        <v>1.3250342393301337E-3</v>
      </c>
      <c r="BW252" s="85">
        <f t="shared" si="131"/>
        <v>0</v>
      </c>
      <c r="BX252" s="85">
        <f t="shared" si="136"/>
        <v>0</v>
      </c>
      <c r="BY252" s="85">
        <f t="shared" si="136"/>
        <v>0</v>
      </c>
      <c r="BZ252" s="245">
        <f t="shared" si="133"/>
        <v>0.99960248972820087</v>
      </c>
      <c r="CA252" s="85">
        <f t="shared" si="134"/>
        <v>1</v>
      </c>
    </row>
    <row r="253" spans="10:79"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  <c r="BG253" s="95"/>
      <c r="BH253" s="95"/>
      <c r="BI253" s="95"/>
      <c r="BJ253" s="95"/>
      <c r="BK253" s="95"/>
      <c r="BL253" s="95"/>
      <c r="BM253" s="95"/>
      <c r="BN253" s="65"/>
      <c r="BO253" s="24">
        <f t="shared" si="125"/>
        <v>89</v>
      </c>
      <c r="BP253" s="85">
        <f t="shared" si="126"/>
        <v>0.95764949694153811</v>
      </c>
      <c r="BQ253" s="85">
        <f t="shared" si="127"/>
        <v>4.235050305846174E-2</v>
      </c>
      <c r="BR253" s="85">
        <f t="shared" si="128"/>
        <v>0</v>
      </c>
      <c r="BT253" s="85">
        <f t="shared" si="135"/>
        <v>0.91657288869576192</v>
      </c>
      <c r="BU253" s="85">
        <f t="shared" si="135"/>
        <v>8.215321649155255E-2</v>
      </c>
      <c r="BV253" s="85">
        <f t="shared" si="130"/>
        <v>1.2738948126854667E-3</v>
      </c>
      <c r="BW253" s="85">
        <f t="shared" si="131"/>
        <v>0</v>
      </c>
      <c r="BX253" s="85">
        <f t="shared" si="136"/>
        <v>0</v>
      </c>
      <c r="BY253" s="85">
        <f t="shared" si="136"/>
        <v>0</v>
      </c>
      <c r="BZ253" s="245">
        <f t="shared" si="133"/>
        <v>0.99961783155619421</v>
      </c>
      <c r="CA253" s="85">
        <f t="shared" si="134"/>
        <v>0.99999999999999989</v>
      </c>
    </row>
    <row r="254" spans="10:79"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  <c r="BG254" s="95"/>
      <c r="BH254" s="95"/>
      <c r="BI254" s="95"/>
      <c r="BJ254" s="95"/>
      <c r="BK254" s="95"/>
      <c r="BL254" s="95"/>
      <c r="BM254" s="95"/>
      <c r="BN254" s="65"/>
      <c r="BO254" s="24">
        <f t="shared" si="125"/>
        <v>90</v>
      </c>
      <c r="BP254" s="85">
        <f t="shared" si="126"/>
        <v>0.95832134232554655</v>
      </c>
      <c r="BQ254" s="85">
        <f t="shared" si="127"/>
        <v>4.1678657674453522E-2</v>
      </c>
      <c r="BR254" s="85">
        <f t="shared" si="128"/>
        <v>0</v>
      </c>
      <c r="BT254" s="85">
        <f t="shared" si="135"/>
        <v>0.91778130904267963</v>
      </c>
      <c r="BU254" s="85">
        <f t="shared" si="135"/>
        <v>8.1080066565733661E-2</v>
      </c>
      <c r="BV254" s="85">
        <f t="shared" si="130"/>
        <v>1.1386243915866919E-3</v>
      </c>
      <c r="BW254" s="85">
        <f t="shared" si="131"/>
        <v>0</v>
      </c>
      <c r="BX254" s="85">
        <f t="shared" si="136"/>
        <v>0</v>
      </c>
      <c r="BY254" s="85">
        <f t="shared" si="136"/>
        <v>0</v>
      </c>
      <c r="BZ254" s="245">
        <f t="shared" si="133"/>
        <v>0.99965841268252398</v>
      </c>
      <c r="CA254" s="85">
        <f t="shared" si="134"/>
        <v>1</v>
      </c>
    </row>
    <row r="255" spans="10:79"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  <c r="BG255" s="95"/>
      <c r="BH255" s="95"/>
      <c r="BI255" s="95"/>
      <c r="BJ255" s="95"/>
      <c r="BK255" s="95"/>
      <c r="BL255" s="95"/>
      <c r="BM255" s="95"/>
      <c r="BN255" s="65"/>
      <c r="BO255" s="24">
        <f t="shared" si="125"/>
        <v>91</v>
      </c>
      <c r="BP255" s="85">
        <f t="shared" si="126"/>
        <v>0.9587360408633383</v>
      </c>
      <c r="BQ255" s="85">
        <f t="shared" si="127"/>
        <v>4.1263959136661831E-2</v>
      </c>
      <c r="BR255" s="85">
        <f t="shared" si="128"/>
        <v>0</v>
      </c>
      <c r="BT255" s="85">
        <f t="shared" si="135"/>
        <v>0.91875740731467115</v>
      </c>
      <c r="BU255" s="85">
        <f t="shared" si="135"/>
        <v>7.9957267097334209E-2</v>
      </c>
      <c r="BV255" s="85">
        <f t="shared" si="130"/>
        <v>1.2853255879947251E-3</v>
      </c>
      <c r="BW255" s="85">
        <f t="shared" si="131"/>
        <v>0</v>
      </c>
      <c r="BX255" s="85">
        <f t="shared" si="136"/>
        <v>0</v>
      </c>
      <c r="BY255" s="85">
        <f t="shared" si="136"/>
        <v>0</v>
      </c>
      <c r="BZ255" s="245">
        <f t="shared" si="133"/>
        <v>0.99961440232360166</v>
      </c>
      <c r="CA255" s="85">
        <f t="shared" si="134"/>
        <v>1</v>
      </c>
    </row>
    <row r="256" spans="10:79"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  <c r="BG256" s="95"/>
      <c r="BH256" s="95"/>
      <c r="BI256" s="95"/>
      <c r="BJ256" s="95"/>
      <c r="BK256" s="95"/>
      <c r="BL256" s="95"/>
      <c r="BM256" s="95"/>
      <c r="BN256" s="65"/>
      <c r="BO256" s="24">
        <f t="shared" si="125"/>
        <v>92</v>
      </c>
      <c r="BP256" s="85">
        <f t="shared" si="126"/>
        <v>0.95916334106986822</v>
      </c>
      <c r="BQ256" s="85">
        <f t="shared" si="127"/>
        <v>4.0836658930131851E-2</v>
      </c>
      <c r="BR256" s="85">
        <f t="shared" si="128"/>
        <v>0</v>
      </c>
      <c r="BT256" s="85">
        <f t="shared" si="135"/>
        <v>0.91953447210673078</v>
      </c>
      <c r="BU256" s="85">
        <f t="shared" si="135"/>
        <v>7.9257737926274718E-2</v>
      </c>
      <c r="BV256" s="85">
        <f t="shared" si="130"/>
        <v>1.2077899669944952E-3</v>
      </c>
      <c r="BW256" s="85">
        <f t="shared" si="131"/>
        <v>0</v>
      </c>
      <c r="BX256" s="85">
        <f t="shared" si="136"/>
        <v>0</v>
      </c>
      <c r="BY256" s="85">
        <f t="shared" si="136"/>
        <v>0</v>
      </c>
      <c r="BZ256" s="245">
        <f t="shared" si="133"/>
        <v>0.99963766300990176</v>
      </c>
      <c r="CA256" s="85">
        <f t="shared" si="134"/>
        <v>1</v>
      </c>
    </row>
    <row r="257" spans="11:114"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  <c r="BG257" s="95"/>
      <c r="BH257" s="95"/>
      <c r="BI257" s="95"/>
      <c r="BJ257" s="95"/>
      <c r="BK257" s="95"/>
      <c r="BL257" s="95"/>
      <c r="BM257" s="95"/>
      <c r="BN257" s="65"/>
      <c r="BO257" s="24">
        <f t="shared" si="125"/>
        <v>93</v>
      </c>
      <c r="BP257" s="85">
        <f t="shared" si="126"/>
        <v>0.95968783878105646</v>
      </c>
      <c r="BQ257" s="85">
        <f t="shared" si="127"/>
        <v>4.0312161218943522E-2</v>
      </c>
      <c r="BR257" s="85">
        <f t="shared" si="128"/>
        <v>0</v>
      </c>
      <c r="BT257" s="85">
        <f t="shared" si="135"/>
        <v>0.92051917964863295</v>
      </c>
      <c r="BU257" s="85">
        <f t="shared" si="135"/>
        <v>7.8337318264846967E-2</v>
      </c>
      <c r="BV257" s="85">
        <f t="shared" si="130"/>
        <v>1.1435020865200407E-3</v>
      </c>
      <c r="BW257" s="85">
        <f t="shared" si="131"/>
        <v>0</v>
      </c>
      <c r="BX257" s="85">
        <f t="shared" si="136"/>
        <v>0</v>
      </c>
      <c r="BY257" s="85">
        <f t="shared" si="136"/>
        <v>0</v>
      </c>
      <c r="BZ257" s="245">
        <f t="shared" si="133"/>
        <v>0.99965694937404403</v>
      </c>
      <c r="CA257" s="85">
        <f t="shared" si="134"/>
        <v>1</v>
      </c>
    </row>
    <row r="258" spans="11:114"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  <c r="BH258" s="95"/>
      <c r="BI258" s="95"/>
      <c r="BJ258" s="95"/>
      <c r="BK258" s="95"/>
      <c r="BL258" s="95"/>
      <c r="BM258" s="95"/>
      <c r="BN258" s="65"/>
      <c r="BO258" s="24">
        <f t="shared" si="125"/>
        <v>94</v>
      </c>
      <c r="BP258" s="85">
        <f t="shared" si="126"/>
        <v>0.96041239177218352</v>
      </c>
      <c r="BQ258" s="85">
        <f t="shared" si="127"/>
        <v>3.9587608227816429E-2</v>
      </c>
      <c r="BR258" s="85">
        <f t="shared" si="128"/>
        <v>0</v>
      </c>
      <c r="BT258" s="85">
        <f t="shared" si="135"/>
        <v>0.92187578199289322</v>
      </c>
      <c r="BU258" s="85">
        <f t="shared" si="135"/>
        <v>7.7073219558580652E-2</v>
      </c>
      <c r="BV258" s="85">
        <f t="shared" si="130"/>
        <v>1.0509984485260998E-3</v>
      </c>
      <c r="BW258" s="85">
        <f t="shared" si="131"/>
        <v>0</v>
      </c>
      <c r="BX258" s="85">
        <f t="shared" si="136"/>
        <v>0</v>
      </c>
      <c r="BY258" s="85">
        <f t="shared" si="136"/>
        <v>0</v>
      </c>
      <c r="BZ258" s="245">
        <f t="shared" si="133"/>
        <v>0.99968470046544222</v>
      </c>
      <c r="CA258" s="85">
        <f t="shared" si="134"/>
        <v>1</v>
      </c>
    </row>
    <row r="259" spans="11:114"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  <c r="BG259" s="95"/>
      <c r="BH259" s="95"/>
      <c r="BI259" s="95"/>
      <c r="BJ259" s="95"/>
      <c r="BK259" s="95"/>
      <c r="BL259" s="95"/>
      <c r="BM259" s="95"/>
      <c r="BN259" s="65"/>
      <c r="BO259" s="24">
        <f t="shared" si="125"/>
        <v>95</v>
      </c>
      <c r="BP259" s="85">
        <f t="shared" si="126"/>
        <v>0.96089329527815326</v>
      </c>
      <c r="BQ259" s="85">
        <f t="shared" si="127"/>
        <v>3.9106704721846672E-2</v>
      </c>
      <c r="BR259" s="85">
        <f t="shared" si="128"/>
        <v>0</v>
      </c>
      <c r="BT259" s="85">
        <f t="shared" si="135"/>
        <v>0.92283811526713733</v>
      </c>
      <c r="BU259" s="85">
        <f t="shared" si="135"/>
        <v>7.6110360022031934E-2</v>
      </c>
      <c r="BV259" s="85">
        <f t="shared" si="130"/>
        <v>1.0515247108307043E-3</v>
      </c>
      <c r="BW259" s="85">
        <f t="shared" si="131"/>
        <v>0</v>
      </c>
      <c r="BX259" s="85">
        <f t="shared" si="136"/>
        <v>0</v>
      </c>
      <c r="BY259" s="85">
        <f t="shared" si="136"/>
        <v>0</v>
      </c>
      <c r="BZ259" s="245">
        <f t="shared" si="133"/>
        <v>0.99968454258675077</v>
      </c>
      <c r="CA259" s="85">
        <f t="shared" si="134"/>
        <v>1</v>
      </c>
    </row>
    <row r="260" spans="11:114"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  <c r="BG260" s="95"/>
      <c r="BH260" s="95"/>
      <c r="BI260" s="95"/>
      <c r="BJ260" s="95"/>
      <c r="BK260" s="95"/>
      <c r="BL260" s="95"/>
      <c r="BM260" s="95"/>
      <c r="BN260" s="65"/>
      <c r="BO260" s="24">
        <f t="shared" si="125"/>
        <v>96</v>
      </c>
      <c r="BP260" s="85">
        <f t="shared" si="126"/>
        <v>0.96128587012177469</v>
      </c>
      <c r="BQ260" s="85">
        <f t="shared" si="127"/>
        <v>3.8714129878225249E-2</v>
      </c>
      <c r="BR260" s="85">
        <f t="shared" si="128"/>
        <v>0</v>
      </c>
      <c r="BT260" s="85">
        <f t="shared" si="135"/>
        <v>0.92366259266680018</v>
      </c>
      <c r="BU260" s="85">
        <f t="shared" si="135"/>
        <v>7.5246554909949012E-2</v>
      </c>
      <c r="BV260" s="85">
        <f t="shared" si="130"/>
        <v>1.09085242325074E-3</v>
      </c>
      <c r="BW260" s="85">
        <f t="shared" si="131"/>
        <v>0</v>
      </c>
      <c r="BX260" s="85">
        <f t="shared" si="136"/>
        <v>0</v>
      </c>
      <c r="BY260" s="85">
        <f t="shared" si="136"/>
        <v>0</v>
      </c>
      <c r="BZ260" s="245">
        <f t="shared" si="133"/>
        <v>0.99967274427302477</v>
      </c>
      <c r="CA260" s="85">
        <f t="shared" si="134"/>
        <v>0.99999999999999989</v>
      </c>
    </row>
    <row r="261" spans="11:114"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  <c r="BG261" s="95"/>
      <c r="BH261" s="95"/>
      <c r="BI261" s="95"/>
      <c r="BJ261" s="95"/>
      <c r="BK261" s="95"/>
      <c r="BL261" s="95"/>
      <c r="BM261" s="95"/>
      <c r="BN261" s="65"/>
      <c r="BO261" s="24">
        <f t="shared" si="125"/>
        <v>97</v>
      </c>
      <c r="BP261" s="85">
        <f t="shared" si="126"/>
        <v>0.9616926503340758</v>
      </c>
      <c r="BQ261" s="85">
        <f t="shared" si="127"/>
        <v>3.8307349665924285E-2</v>
      </c>
      <c r="BR261" s="85">
        <f t="shared" si="128"/>
        <v>0</v>
      </c>
      <c r="BT261" s="85">
        <f t="shared" si="135"/>
        <v>0.9244246473645138</v>
      </c>
      <c r="BU261" s="85">
        <f t="shared" si="135"/>
        <v>7.4536005939123989E-2</v>
      </c>
      <c r="BV261" s="85">
        <f t="shared" si="130"/>
        <v>1.0393466963622866E-3</v>
      </c>
      <c r="BW261" s="85">
        <f t="shared" si="131"/>
        <v>0</v>
      </c>
      <c r="BX261" s="85">
        <f t="shared" si="136"/>
        <v>0</v>
      </c>
      <c r="BY261" s="85">
        <f t="shared" si="136"/>
        <v>0</v>
      </c>
      <c r="BZ261" s="245">
        <f t="shared" si="133"/>
        <v>0.99968819599109138</v>
      </c>
      <c r="CA261" s="85">
        <f t="shared" si="134"/>
        <v>1</v>
      </c>
    </row>
    <row r="262" spans="11:114"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  <c r="BG262" s="95"/>
      <c r="BH262" s="95"/>
      <c r="BI262" s="95"/>
      <c r="BJ262" s="95"/>
      <c r="BK262" s="95"/>
      <c r="BL262" s="95"/>
      <c r="BM262" s="95"/>
      <c r="BN262" s="65"/>
      <c r="BO262" s="24">
        <f t="shared" si="125"/>
        <v>98</v>
      </c>
      <c r="BP262" s="85">
        <f t="shared" si="126"/>
        <v>0.96214688559030603</v>
      </c>
      <c r="BQ262" s="85">
        <f t="shared" si="127"/>
        <v>3.7853114409694001E-2</v>
      </c>
      <c r="BR262" s="85">
        <f t="shared" si="128"/>
        <v>0</v>
      </c>
      <c r="BT262" s="85">
        <f t="shared" ref="BT262:BU265" si="137">BP158/$BV158</f>
        <v>0.92525666837570508</v>
      </c>
      <c r="BU262" s="85">
        <f t="shared" si="137"/>
        <v>7.3780434429202055E-2</v>
      </c>
      <c r="BV262" s="85">
        <f t="shared" si="130"/>
        <v>9.6289719509297584E-4</v>
      </c>
      <c r="BW262" s="85">
        <f t="shared" si="131"/>
        <v>0</v>
      </c>
      <c r="BX262" s="85">
        <f t="shared" ref="BX262:BY265" si="138">BT158/$BV158</f>
        <v>0</v>
      </c>
      <c r="BY262" s="85">
        <f t="shared" si="138"/>
        <v>0</v>
      </c>
      <c r="BZ262" s="245">
        <f t="shared" si="133"/>
        <v>0.99971113084147223</v>
      </c>
      <c r="CA262" s="85">
        <f t="shared" si="134"/>
        <v>1</v>
      </c>
    </row>
    <row r="263" spans="11:114"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  <c r="BG263" s="95"/>
      <c r="BH263" s="95"/>
      <c r="BI263" s="95"/>
      <c r="BJ263" s="95"/>
      <c r="BK263" s="95"/>
      <c r="BL263" s="95"/>
      <c r="BM263" s="95"/>
      <c r="BN263" s="65"/>
      <c r="BO263" s="24">
        <f t="shared" si="125"/>
        <v>99</v>
      </c>
      <c r="BP263" s="85">
        <f t="shared" si="126"/>
        <v>0.96276453701849263</v>
      </c>
      <c r="BQ263" s="85">
        <f t="shared" si="127"/>
        <v>3.7235462981507442E-2</v>
      </c>
      <c r="BR263" s="85">
        <f t="shared" si="128"/>
        <v>0</v>
      </c>
      <c r="BT263" s="85">
        <f t="shared" si="137"/>
        <v>0.9264637158688831</v>
      </c>
      <c r="BU263" s="85">
        <f t="shared" si="137"/>
        <v>7.2601642299218908E-2</v>
      </c>
      <c r="BV263" s="85">
        <f t="shared" si="130"/>
        <v>9.3464183189799065E-4</v>
      </c>
      <c r="BW263" s="85">
        <f t="shared" si="131"/>
        <v>0</v>
      </c>
      <c r="BX263" s="85">
        <f t="shared" si="138"/>
        <v>0</v>
      </c>
      <c r="BY263" s="85">
        <f t="shared" si="138"/>
        <v>0</v>
      </c>
      <c r="BZ263" s="245">
        <f t="shared" si="133"/>
        <v>0.99971960745043065</v>
      </c>
      <c r="CA263" s="85">
        <f t="shared" si="134"/>
        <v>1</v>
      </c>
    </row>
    <row r="264" spans="11:114"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  <c r="BG264" s="95"/>
      <c r="BH264" s="95"/>
      <c r="BI264" s="95"/>
      <c r="BJ264" s="95"/>
      <c r="BK264" s="95"/>
      <c r="BL264" s="95"/>
      <c r="BM264" s="95"/>
      <c r="BN264" s="65"/>
      <c r="BO264" s="24">
        <f t="shared" si="125"/>
        <v>100</v>
      </c>
      <c r="BP264" s="85">
        <f t="shared" si="126"/>
        <v>0.96304292184596207</v>
      </c>
      <c r="BQ264" s="85">
        <f t="shared" si="127"/>
        <v>3.6957078154037905E-2</v>
      </c>
      <c r="BR264" s="85">
        <f t="shared" si="128"/>
        <v>0</v>
      </c>
      <c r="BT264" s="85">
        <f t="shared" si="137"/>
        <v>0.92709851882351635</v>
      </c>
      <c r="BU264" s="85">
        <f t="shared" si="137"/>
        <v>7.1888806044891562E-2</v>
      </c>
      <c r="BV264" s="85">
        <f t="shared" si="130"/>
        <v>1.0126751315921256E-3</v>
      </c>
      <c r="BW264" s="85">
        <f t="shared" si="131"/>
        <v>0</v>
      </c>
      <c r="BX264" s="85">
        <f t="shared" si="138"/>
        <v>0</v>
      </c>
      <c r="BY264" s="85">
        <f t="shared" si="138"/>
        <v>0</v>
      </c>
      <c r="BZ264" s="245">
        <f t="shared" si="133"/>
        <v>0.99969619746052241</v>
      </c>
      <c r="CA264" s="85">
        <f t="shared" si="134"/>
        <v>1</v>
      </c>
    </row>
    <row r="265" spans="11:114"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  <c r="BH265" s="95"/>
      <c r="BI265" s="95"/>
      <c r="BJ265" s="95"/>
      <c r="BK265" s="95"/>
      <c r="BL265" s="95"/>
      <c r="BM265" s="95"/>
      <c r="BN265" s="65"/>
      <c r="BO265" s="24">
        <f t="shared" si="125"/>
        <v>101</v>
      </c>
      <c r="BP265" s="85">
        <f t="shared" si="126"/>
        <v>0.96341594647647966</v>
      </c>
      <c r="BQ265" s="85">
        <f t="shared" si="127"/>
        <v>3.6584053523520441E-2</v>
      </c>
      <c r="BR265" s="85">
        <f t="shared" si="128"/>
        <v>0</v>
      </c>
      <c r="BT265" s="85">
        <f t="shared" si="137"/>
        <v>0.92779297114167936</v>
      </c>
      <c r="BU265" s="85">
        <f t="shared" si="137"/>
        <v>7.1245950669600627E-2</v>
      </c>
      <c r="BV265" s="85">
        <f t="shared" si="130"/>
        <v>9.6107818872013335E-4</v>
      </c>
      <c r="BW265" s="85">
        <f t="shared" si="131"/>
        <v>0</v>
      </c>
      <c r="BX265" s="85">
        <f t="shared" si="138"/>
        <v>0</v>
      </c>
      <c r="BY265" s="85">
        <f t="shared" si="138"/>
        <v>0</v>
      </c>
      <c r="BZ265" s="245">
        <f t="shared" si="133"/>
        <v>0.999711676543384</v>
      </c>
      <c r="CA265" s="85">
        <f t="shared" si="134"/>
        <v>1</v>
      </c>
    </row>
    <row r="266" spans="11:114"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  <c r="BG266" s="95"/>
      <c r="BH266" s="95"/>
      <c r="BI266" s="95"/>
      <c r="BJ266" s="95"/>
      <c r="BK266" s="95"/>
      <c r="BL266" s="95"/>
      <c r="BM266" s="95"/>
      <c r="BN266" s="65"/>
      <c r="DJ266" s="22"/>
    </row>
  </sheetData>
  <mergeCells count="4">
    <mergeCell ref="B6:G6"/>
    <mergeCell ref="C7:D7"/>
    <mergeCell ref="G7:H7"/>
    <mergeCell ref="C44:H44"/>
  </mergeCells>
  <pageMargins left="0.56000000000000005" right="0.56000000000000005" top="0.75" bottom="0.75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K266"/>
  <sheetViews>
    <sheetView zoomScale="75" zoomScaleNormal="75" zoomScalePageLayoutView="75" workbookViewId="0">
      <selection activeCell="J29" sqref="J29"/>
    </sheetView>
  </sheetViews>
  <sheetFormatPr baseColWidth="10" defaultRowHeight="12" outlineLevelRow="1" x14ac:dyDescent="0"/>
  <cols>
    <col min="1" max="1" width="7.5" style="29" customWidth="1"/>
    <col min="2" max="8" width="11.33203125" style="22" customWidth="1"/>
    <col min="9" max="9" width="4.5" style="23" customWidth="1"/>
    <col min="10" max="10" width="72.83203125" style="91" customWidth="1"/>
    <col min="11" max="11" width="17.1640625" style="91" customWidth="1"/>
    <col min="12" max="32" width="6.1640625" style="91" customWidth="1"/>
    <col min="33" max="65" width="17.1640625" style="91" customWidth="1"/>
    <col min="66" max="67" width="5.83203125" style="24" customWidth="1"/>
    <col min="68" max="68" width="8.6640625" style="24" customWidth="1"/>
    <col min="69" max="70" width="7.33203125" style="24" customWidth="1"/>
    <col min="71" max="75" width="7.1640625" style="24" customWidth="1"/>
    <col min="76" max="77" width="7" style="24" customWidth="1"/>
    <col min="78" max="78" width="14.5" style="24" customWidth="1"/>
    <col min="79" max="79" width="7.1640625" style="24" customWidth="1"/>
    <col min="80" max="82" width="7" style="24" customWidth="1"/>
    <col min="83" max="88" width="6.83203125" style="24" customWidth="1"/>
    <col min="89" max="89" width="7.6640625" style="24" customWidth="1"/>
    <col min="90" max="90" width="10.83203125" style="24"/>
    <col min="91" max="91" width="7.6640625" style="24" customWidth="1"/>
    <col min="92" max="92" width="7.1640625" style="24" customWidth="1"/>
    <col min="93" max="93" width="6.1640625" style="24" customWidth="1"/>
    <col min="94" max="94" width="8.1640625" style="24" customWidth="1"/>
    <col min="95" max="95" width="6.1640625" style="24" customWidth="1"/>
    <col min="96" max="97" width="7.1640625" style="24" customWidth="1"/>
    <col min="98" max="99" width="6.1640625" style="24" customWidth="1"/>
    <col min="100" max="100" width="7.1640625" style="24" customWidth="1"/>
    <col min="101" max="101" width="5" style="24" customWidth="1"/>
    <col min="102" max="102" width="9.1640625" style="24" customWidth="1"/>
    <col min="103" max="103" width="4.83203125" style="24" customWidth="1"/>
    <col min="104" max="104" width="6.1640625" style="24" customWidth="1"/>
    <col min="105" max="105" width="8.1640625" style="24" customWidth="1"/>
    <col min="106" max="114" width="10.83203125" style="24"/>
    <col min="115" max="16384" width="10.83203125" style="22"/>
  </cols>
  <sheetData>
    <row r="1" spans="1:83" ht="16">
      <c r="A1" s="97"/>
      <c r="B1" s="98" t="s">
        <v>85</v>
      </c>
      <c r="C1" s="98"/>
      <c r="D1" s="99"/>
      <c r="E1" s="99"/>
      <c r="F1" s="99"/>
      <c r="G1" s="99"/>
      <c r="H1" s="99"/>
      <c r="I1" s="100"/>
      <c r="J1" s="123"/>
    </row>
    <row r="2" spans="1:83" ht="16">
      <c r="A2" s="101"/>
      <c r="B2" s="102" t="s">
        <v>168</v>
      </c>
      <c r="C2" s="102"/>
      <c r="D2" s="103"/>
      <c r="E2"/>
      <c r="F2"/>
      <c r="G2"/>
      <c r="H2"/>
      <c r="I2" s="104"/>
      <c r="J2" s="123"/>
      <c r="BT2" s="25" t="s">
        <v>52</v>
      </c>
      <c r="BU2" s="26"/>
      <c r="BV2" s="27" t="s">
        <v>100</v>
      </c>
      <c r="BW2" s="27" t="s">
        <v>101</v>
      </c>
      <c r="BX2" s="27" t="s">
        <v>103</v>
      </c>
      <c r="BY2" s="27" t="s">
        <v>102</v>
      </c>
      <c r="BZ2" s="27" t="s">
        <v>104</v>
      </c>
      <c r="CA2" s="27" t="s">
        <v>105</v>
      </c>
    </row>
    <row r="3" spans="1:83" ht="16">
      <c r="A3" s="19"/>
      <c r="B3" s="102" t="s">
        <v>79</v>
      </c>
      <c r="C3" s="102"/>
      <c r="D3" s="103"/>
      <c r="E3"/>
      <c r="F3"/>
      <c r="G3"/>
      <c r="H3"/>
      <c r="I3" s="104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BT3" s="25"/>
      <c r="BU3" s="28"/>
      <c r="BV3" s="27"/>
      <c r="BW3" s="27"/>
      <c r="BX3" s="27"/>
      <c r="BY3" s="27"/>
      <c r="BZ3" s="27"/>
      <c r="CA3" s="27"/>
    </row>
    <row r="4" spans="1:83" ht="17" thickBot="1">
      <c r="A4" s="105"/>
      <c r="B4" s="106" t="s">
        <v>136</v>
      </c>
      <c r="C4" s="106"/>
      <c r="D4" s="107"/>
      <c r="E4" s="107"/>
      <c r="F4" s="107"/>
      <c r="G4" s="107"/>
      <c r="H4" s="107"/>
      <c r="I4" s="108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BT4" s="25"/>
      <c r="BU4" s="28"/>
      <c r="BV4" s="27"/>
      <c r="BW4" s="27"/>
      <c r="BX4" s="27"/>
      <c r="BY4" s="27"/>
      <c r="BZ4" s="27"/>
      <c r="CA4" s="27"/>
    </row>
    <row r="5" spans="1:83" ht="14" thickBot="1">
      <c r="A5" s="22"/>
      <c r="I5" s="22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BT5" s="25"/>
      <c r="BU5" s="28"/>
      <c r="BV5" s="27"/>
      <c r="BW5" s="27"/>
      <c r="BX5" s="27"/>
      <c r="BY5" s="27"/>
      <c r="BZ5" s="27"/>
      <c r="CA5" s="27"/>
    </row>
    <row r="6" spans="1:83" ht="16">
      <c r="A6" s="165" t="s">
        <v>60</v>
      </c>
      <c r="B6" s="233" t="s">
        <v>172</v>
      </c>
      <c r="C6" s="234"/>
      <c r="D6" s="234"/>
      <c r="E6" s="234"/>
      <c r="F6" s="234"/>
      <c r="G6" s="235"/>
      <c r="H6" s="99"/>
      <c r="I6" s="100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BT6" s="25"/>
      <c r="BU6" s="28"/>
      <c r="BV6" s="27"/>
      <c r="BW6" s="27"/>
      <c r="BX6" s="27"/>
      <c r="BY6" s="27"/>
      <c r="BZ6" s="27"/>
      <c r="CA6" s="27"/>
    </row>
    <row r="7" spans="1:83" ht="16">
      <c r="A7" s="166"/>
      <c r="B7" s="121" t="s">
        <v>120</v>
      </c>
      <c r="C7" s="236" t="s">
        <v>133</v>
      </c>
      <c r="D7" s="237"/>
      <c r="E7" s="103"/>
      <c r="F7" s="121" t="s">
        <v>121</v>
      </c>
      <c r="G7" s="236" t="s">
        <v>134</v>
      </c>
      <c r="H7" s="237"/>
      <c r="I7" s="104"/>
      <c r="J7" s="9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BU7" s="30" t="s">
        <v>100</v>
      </c>
      <c r="BV7" s="31" t="str">
        <f>BV2 &amp; "-" &amp; BU7</f>
        <v>AA-AA</v>
      </c>
      <c r="BW7" s="31" t="str">
        <f>BW2 &amp; "-" &amp; BU7</f>
        <v>AB-AA</v>
      </c>
      <c r="BX7" s="31" t="str">
        <f>BX2 &amp; "-" &amp; BU7</f>
        <v>AC-AA</v>
      </c>
      <c r="BY7" s="31" t="str">
        <f>BY2 &amp; "-" &amp; BU7</f>
        <v>BB-AA</v>
      </c>
      <c r="BZ7" s="31" t="str">
        <f>BZ2 &amp; "-" &amp; BU7</f>
        <v>BC-AA</v>
      </c>
      <c r="CA7" s="31" t="str">
        <f>CA2 &amp; "-" &amp; BU7</f>
        <v>CC-AA</v>
      </c>
    </row>
    <row r="8" spans="1:83" ht="16">
      <c r="A8" s="166"/>
      <c r="B8" s="121" t="s">
        <v>137</v>
      </c>
      <c r="C8" s="121" t="s">
        <v>138</v>
      </c>
      <c r="D8" s="122" t="s">
        <v>133</v>
      </c>
      <c r="E8" s="121" t="s">
        <v>139</v>
      </c>
      <c r="F8" s="122" t="s">
        <v>134</v>
      </c>
      <c r="G8" s="121" t="s">
        <v>140</v>
      </c>
      <c r="H8" s="122" t="s">
        <v>134</v>
      </c>
      <c r="I8" s="104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BU8" s="32"/>
      <c r="BV8" s="31"/>
      <c r="BW8" s="31"/>
      <c r="BX8" s="31"/>
      <c r="BY8" s="31"/>
      <c r="BZ8" s="31"/>
      <c r="CA8" s="31"/>
    </row>
    <row r="9" spans="1:83" ht="16">
      <c r="A9" s="166"/>
      <c r="B9" s="121"/>
      <c r="D9" s="102"/>
      <c r="E9" s="103"/>
      <c r="F9" s="121"/>
      <c r="G9" s="102"/>
      <c r="H9" s="102"/>
      <c r="I9" s="104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BU9" s="32"/>
      <c r="BV9" s="31"/>
      <c r="BW9" s="31"/>
      <c r="BX9" s="31"/>
      <c r="BY9" s="31"/>
      <c r="BZ9" s="31"/>
      <c r="CA9" s="31"/>
    </row>
    <row r="10" spans="1:83" ht="16">
      <c r="A10" s="164" t="s">
        <v>86</v>
      </c>
      <c r="B10" s="135"/>
      <c r="C10" s="135"/>
      <c r="D10" s="135"/>
      <c r="E10" s="127" t="s">
        <v>87</v>
      </c>
      <c r="F10" s="135"/>
      <c r="G10" s="135"/>
      <c r="H10" s="135"/>
      <c r="I10" s="128"/>
      <c r="L10"/>
      <c r="M10"/>
      <c r="N10"/>
      <c r="O10"/>
      <c r="P10"/>
      <c r="Q10"/>
      <c r="BU10" s="32" t="s">
        <v>101</v>
      </c>
      <c r="BV10" s="31" t="str">
        <f>BV2 &amp; "-" &amp; BU10</f>
        <v>AA-AB</v>
      </c>
      <c r="BW10" s="31" t="str">
        <f>BW2 &amp; "-" &amp; BU10</f>
        <v>AB-AB</v>
      </c>
      <c r="BX10" s="31" t="str">
        <f>BX2 &amp; "-" &amp; BU10</f>
        <v>AC-AB</v>
      </c>
      <c r="BY10" s="31" t="str">
        <f>BY2 &amp; "-" &amp; BU10</f>
        <v>BB-AB</v>
      </c>
      <c r="BZ10" s="31" t="str">
        <f>BZ2 &amp; "-" &amp; BU10</f>
        <v>BC-AB</v>
      </c>
      <c r="CA10" s="31" t="str">
        <f>CA2 &amp; "-" &amp; BU10</f>
        <v>CC-AB</v>
      </c>
    </row>
    <row r="11" spans="1:83" ht="14">
      <c r="A11" s="126"/>
      <c r="B11" s="170" t="s">
        <v>97</v>
      </c>
      <c r="C11" s="170" t="s">
        <v>98</v>
      </c>
      <c r="D11" s="170" t="s">
        <v>135</v>
      </c>
      <c r="E11" s="170"/>
      <c r="F11" s="184" t="s">
        <v>100</v>
      </c>
      <c r="G11" s="184" t="s">
        <v>101</v>
      </c>
      <c r="H11" s="184" t="s">
        <v>102</v>
      </c>
      <c r="I11" s="128"/>
      <c r="L11"/>
      <c r="M11"/>
      <c r="N11"/>
      <c r="O11"/>
      <c r="P11"/>
      <c r="Q11"/>
      <c r="BU11" s="32" t="s">
        <v>103</v>
      </c>
      <c r="BV11" s="31" t="str">
        <f>BV2 &amp; "-" &amp; BU11</f>
        <v>AA-AC</v>
      </c>
      <c r="BW11" s="31" t="str">
        <f>BW2 &amp; "-" &amp; BU11</f>
        <v>AB-AC</v>
      </c>
      <c r="BX11" s="31" t="str">
        <f>BX2 &amp; "-" &amp; BU11</f>
        <v>AC-AC</v>
      </c>
      <c r="BY11" s="31" t="str">
        <f>BY2 &amp; "-" &amp; BU11</f>
        <v>BB-AC</v>
      </c>
      <c r="BZ11" s="31" t="str">
        <f>BZ2 &amp; "-" &amp; BU11</f>
        <v>BC-AC</v>
      </c>
      <c r="CA11" s="31" t="str">
        <f>CA2 &amp; "-" &amp; BU11</f>
        <v>CC-AC</v>
      </c>
    </row>
    <row r="12" spans="1:83" ht="14" hidden="1" outlineLevel="1">
      <c r="A12" s="126"/>
      <c r="B12" s="179" t="s">
        <v>20</v>
      </c>
      <c r="C12" s="179" t="s">
        <v>18</v>
      </c>
      <c r="D12" s="180" t="s">
        <v>111</v>
      </c>
      <c r="E12" s="127"/>
      <c r="F12" s="179" t="s">
        <v>115</v>
      </c>
      <c r="G12" s="179" t="s">
        <v>116</v>
      </c>
      <c r="H12" s="179" t="s">
        <v>4</v>
      </c>
      <c r="I12" s="128"/>
      <c r="L12"/>
      <c r="M12"/>
      <c r="N12"/>
      <c r="O12"/>
      <c r="P12"/>
      <c r="Q12"/>
      <c r="BU12" s="32" t="s">
        <v>102</v>
      </c>
      <c r="BV12" s="31" t="str">
        <f>BV2 &amp; "-" &amp; BU12</f>
        <v>AA-BB</v>
      </c>
      <c r="BW12" s="31" t="str">
        <f>BW2 &amp; "-" &amp; BU12</f>
        <v>AB-BB</v>
      </c>
      <c r="BX12" s="31" t="str">
        <f>BX2 &amp; "-" &amp; BU12</f>
        <v>AC-BB</v>
      </c>
      <c r="BY12" s="31" t="str">
        <f>BY2 &amp; "-" &amp; BU12</f>
        <v>BB-BB</v>
      </c>
      <c r="BZ12" s="31" t="str">
        <f>BZ2 &amp; "-" &amp; BU12</f>
        <v>BC-BB</v>
      </c>
      <c r="CA12" s="31" t="str">
        <f>CA2 &amp; "-" &amp; BU12</f>
        <v>CC-BB</v>
      </c>
      <c r="CD12" s="24" t="s">
        <v>108</v>
      </c>
      <c r="CE12" s="24" t="s">
        <v>109</v>
      </c>
    </row>
    <row r="13" spans="1:83" ht="14" collapsed="1">
      <c r="A13" s="126"/>
      <c r="B13" s="14">
        <v>0.1</v>
      </c>
      <c r="C13" s="20">
        <f>1-in.Fr_A</f>
        <v>0.9</v>
      </c>
      <c r="D13" s="88">
        <v>1000</v>
      </c>
      <c r="E13" s="129" t="s">
        <v>128</v>
      </c>
      <c r="F13" s="86">
        <f>ROUND((in.Fr_A^2) * D13, 0)</f>
        <v>10</v>
      </c>
      <c r="G13" s="86">
        <f>ROUND(2*(in.Fr_A*in.Fr_B) * D13, 0)</f>
        <v>180</v>
      </c>
      <c r="H13" s="86">
        <f>ROUND((in.Fr_B^2) * D13, 0)</f>
        <v>810</v>
      </c>
      <c r="I13" s="128"/>
      <c r="L13"/>
      <c r="M13"/>
      <c r="N13"/>
      <c r="O13"/>
      <c r="P13"/>
      <c r="Q13"/>
      <c r="BU13" s="32" t="s">
        <v>104</v>
      </c>
      <c r="BV13" s="31" t="str">
        <f>BV2 &amp; "-" &amp; BU13</f>
        <v>AA-BC</v>
      </c>
      <c r="BW13" s="31" t="str">
        <f>BW2 &amp; "-" &amp; BU13</f>
        <v>AB-BC</v>
      </c>
      <c r="BX13" s="31" t="str">
        <f>BX2 &amp; "-" &amp; BU13</f>
        <v>AC-BC</v>
      </c>
      <c r="BY13" s="31" t="str">
        <f>BY2 &amp; "-" &amp; BU13</f>
        <v>BB-BC</v>
      </c>
      <c r="BZ13" s="31" t="str">
        <f>BZ2 &amp; "-" &amp; BU13</f>
        <v>BC-BC</v>
      </c>
      <c r="CA13" s="31" t="str">
        <f>CA2 &amp; "-" &amp; BU13</f>
        <v>CC-BC</v>
      </c>
      <c r="CC13" s="33" t="s">
        <v>107</v>
      </c>
      <c r="CD13" s="34" t="str">
        <f>CD12&amp;CC13</f>
        <v>BA</v>
      </c>
      <c r="CE13" s="35" t="str">
        <f>CE12&amp;CC13</f>
        <v>CA</v>
      </c>
    </row>
    <row r="14" spans="1:83" ht="14" hidden="1" outlineLevel="1">
      <c r="A14" s="126"/>
      <c r="B14" s="181" t="s">
        <v>19</v>
      </c>
      <c r="C14" s="182" t="s">
        <v>24</v>
      </c>
      <c r="D14" s="183"/>
      <c r="E14" s="129"/>
      <c r="F14" s="179" t="s">
        <v>112</v>
      </c>
      <c r="G14" s="179" t="s">
        <v>113</v>
      </c>
      <c r="H14" s="179" t="s">
        <v>114</v>
      </c>
      <c r="I14" s="128"/>
      <c r="L14"/>
      <c r="M14"/>
      <c r="N14"/>
      <c r="O14"/>
      <c r="P14"/>
      <c r="Q14"/>
      <c r="BU14" s="32" t="s">
        <v>105</v>
      </c>
      <c r="BV14" s="31" t="str">
        <f>BV2 &amp; "-" &amp; BU14</f>
        <v>AA-CC</v>
      </c>
      <c r="BW14" s="31" t="str">
        <f>BW2 &amp; "-" &amp; BU14</f>
        <v>AB-CC</v>
      </c>
      <c r="BX14" s="31" t="str">
        <f>BX2 &amp; "-" &amp; BU14</f>
        <v>AC-CC</v>
      </c>
      <c r="BY14" s="31" t="str">
        <f>BY2 &amp; "-" &amp; BU14</f>
        <v>BB-CC</v>
      </c>
      <c r="BZ14" s="31" t="str">
        <f>BZ2 &amp; "-" &amp; BU14</f>
        <v>BC-CC</v>
      </c>
      <c r="CA14" s="31" t="str">
        <f>CA2 &amp; "-" &amp; BU14</f>
        <v>CC-CC</v>
      </c>
      <c r="CC14" s="33" t="s">
        <v>108</v>
      </c>
      <c r="CD14" s="36" t="str">
        <f>CD12&amp;CC14</f>
        <v>BB</v>
      </c>
      <c r="CE14" s="27" t="str">
        <f>CE12&amp;CC14</f>
        <v>CB</v>
      </c>
    </row>
    <row r="15" spans="1:83" ht="14" collapsed="1">
      <c r="A15" s="138"/>
      <c r="B15" s="137"/>
      <c r="C15" s="137"/>
      <c r="D15" s="137"/>
      <c r="E15" s="136" t="s">
        <v>127</v>
      </c>
      <c r="F15" s="17">
        <f>in.Num_AA / in.Pop</f>
        <v>0.01</v>
      </c>
      <c r="G15" s="17">
        <f>in.Num_AB / in.Pop</f>
        <v>0.18</v>
      </c>
      <c r="H15" s="17">
        <f>in.Num_BB / in.Pop</f>
        <v>0.81</v>
      </c>
      <c r="I15" s="139"/>
      <c r="L15"/>
      <c r="M15"/>
      <c r="N15"/>
      <c r="O15"/>
      <c r="P15"/>
      <c r="Q15"/>
    </row>
    <row r="16" spans="1:83" ht="14" hidden="1" outlineLevel="1">
      <c r="A16" s="1"/>
      <c r="B16" s="125">
        <v>0</v>
      </c>
      <c r="C16" s="124">
        <f>in.Num_AA+in.Num_AB+in.Num_BB+in.Num_AC+in.Num_BC+in.Num_CC</f>
        <v>1000</v>
      </c>
      <c r="D16" s="2"/>
      <c r="E16" s="2"/>
      <c r="F16" s="2"/>
      <c r="G16" s="2"/>
      <c r="H16" s="2"/>
      <c r="I16" s="5"/>
      <c r="L16"/>
      <c r="M16"/>
      <c r="N16"/>
      <c r="O16"/>
      <c r="P16"/>
      <c r="Q16"/>
    </row>
    <row r="17" spans="1:114" ht="14" hidden="1" outlineLevel="1">
      <c r="A17" s="1"/>
      <c r="B17" s="3" t="s">
        <v>5</v>
      </c>
      <c r="C17" s="3" t="s">
        <v>6</v>
      </c>
      <c r="D17" s="3" t="s">
        <v>7</v>
      </c>
      <c r="E17" s="2"/>
      <c r="F17" s="3" t="s">
        <v>21</v>
      </c>
      <c r="G17" s="3" t="s">
        <v>22</v>
      </c>
      <c r="H17" s="2"/>
      <c r="I17" s="5"/>
      <c r="L17"/>
      <c r="M17"/>
      <c r="N17"/>
      <c r="O17"/>
      <c r="P17"/>
      <c r="Q17"/>
    </row>
    <row r="18" spans="1:114" ht="14" hidden="1" outlineLevel="1">
      <c r="A18" s="1"/>
      <c r="B18" s="4">
        <f>ROUND(2*(in.Fr_A*in.Fr_C) * D13, 0)</f>
        <v>0</v>
      </c>
      <c r="C18" s="4">
        <f>ROUND(2*(in.Fr_B*in.Fr_C) * D13, 0)</f>
        <v>0</v>
      </c>
      <c r="D18" s="4">
        <f>ROUND((in.Fr_C^2) * D13, 0)</f>
        <v>0</v>
      </c>
      <c r="E18" s="2"/>
      <c r="F18" s="17">
        <f>in.Num_AC /in.Pop</f>
        <v>0</v>
      </c>
      <c r="G18" s="17">
        <f>in.Num_BC / in.Pop</f>
        <v>0</v>
      </c>
      <c r="H18" s="3" t="s">
        <v>23</v>
      </c>
      <c r="I18" s="5"/>
      <c r="L18"/>
      <c r="M18"/>
      <c r="N18"/>
      <c r="O18"/>
      <c r="P18"/>
      <c r="Q18"/>
    </row>
    <row r="19" spans="1:114" ht="14" hidden="1" outlineLevel="1">
      <c r="A19" s="1"/>
      <c r="B19" s="2"/>
      <c r="C19" s="2"/>
      <c r="D19" s="2"/>
      <c r="E19" s="2"/>
      <c r="F19" s="2"/>
      <c r="G19" s="110">
        <f>in.Fr_AA+in.Fr_AB+in.Fr_BB+in.Fr_AC+in.Fr_BC+in.Fr_CC</f>
        <v>1</v>
      </c>
      <c r="H19" s="17">
        <f>in.Num_CC / in.Pop</f>
        <v>0</v>
      </c>
      <c r="I19" s="5"/>
      <c r="L19"/>
      <c r="M19"/>
      <c r="N19"/>
      <c r="O19"/>
      <c r="P19"/>
      <c r="Q19"/>
    </row>
    <row r="20" spans="1:114" ht="14" hidden="1" outlineLevel="1">
      <c r="A20" s="1"/>
      <c r="B20" s="2"/>
      <c r="C20" s="2"/>
      <c r="D20" s="2"/>
      <c r="E20" s="2"/>
      <c r="F20" s="2"/>
      <c r="G20" s="2"/>
      <c r="H20" s="2"/>
      <c r="I20" s="5"/>
      <c r="L20"/>
      <c r="M20"/>
      <c r="N20"/>
      <c r="O20"/>
      <c r="P20"/>
      <c r="Q20"/>
    </row>
    <row r="21" spans="1:114" ht="14" hidden="1" outlineLevel="1">
      <c r="A21" s="1"/>
      <c r="B21" s="2"/>
      <c r="C21" s="2"/>
      <c r="D21" s="2"/>
      <c r="E21" s="2"/>
      <c r="F21" s="2"/>
      <c r="G21" s="2"/>
      <c r="H21" s="110"/>
      <c r="I21" s="5"/>
      <c r="L21"/>
      <c r="M21"/>
      <c r="N21"/>
      <c r="O21"/>
      <c r="P21"/>
      <c r="Q21"/>
      <c r="BO21" s="37" t="s">
        <v>55</v>
      </c>
    </row>
    <row r="22" spans="1:114" ht="16" collapsed="1">
      <c r="A22" s="140" t="s">
        <v>129</v>
      </c>
      <c r="B22" s="131"/>
      <c r="C22" s="131"/>
      <c r="D22" s="131"/>
      <c r="E22" s="131"/>
      <c r="F22" s="132" t="s">
        <v>122</v>
      </c>
      <c r="G22" s="133" t="s">
        <v>78</v>
      </c>
      <c r="H22" s="131"/>
      <c r="I22" s="141"/>
      <c r="L22"/>
      <c r="M22"/>
      <c r="N22"/>
      <c r="O22"/>
      <c r="P22"/>
      <c r="Q22"/>
      <c r="BP22" s="38" t="s">
        <v>31</v>
      </c>
      <c r="BQ22" s="38" t="s">
        <v>32</v>
      </c>
      <c r="BR22" s="38" t="s">
        <v>33</v>
      </c>
      <c r="BS22" s="38" t="s">
        <v>38</v>
      </c>
      <c r="BT22" s="38" t="s">
        <v>41</v>
      </c>
      <c r="BU22" s="38" t="s">
        <v>46</v>
      </c>
      <c r="BV22" s="38" t="s">
        <v>35</v>
      </c>
      <c r="BW22" s="38" t="s">
        <v>36</v>
      </c>
      <c r="BX22" s="38" t="s">
        <v>39</v>
      </c>
      <c r="BY22" s="38" t="s">
        <v>42</v>
      </c>
      <c r="BZ22" s="38" t="s">
        <v>47</v>
      </c>
      <c r="CA22" s="38" t="s">
        <v>37</v>
      </c>
      <c r="CB22" s="38" t="s">
        <v>40</v>
      </c>
      <c r="CC22" s="38" t="s">
        <v>43</v>
      </c>
      <c r="CD22" s="38" t="s">
        <v>48</v>
      </c>
      <c r="CE22" s="38" t="s">
        <v>34</v>
      </c>
      <c r="CF22" s="38" t="s">
        <v>44</v>
      </c>
      <c r="CG22" s="38" t="s">
        <v>49</v>
      </c>
      <c r="CH22" s="38" t="s">
        <v>45</v>
      </c>
      <c r="CI22" s="38" t="s">
        <v>50</v>
      </c>
      <c r="CJ22" s="38" t="s">
        <v>51</v>
      </c>
      <c r="CM22" s="39" t="s">
        <v>58</v>
      </c>
    </row>
    <row r="23" spans="1:114" ht="14">
      <c r="A23" s="142" t="s">
        <v>130</v>
      </c>
      <c r="B23" s="134"/>
      <c r="C23" s="134"/>
      <c r="D23" s="134"/>
      <c r="E23" s="134"/>
      <c r="F23" s="88">
        <v>10000</v>
      </c>
      <c r="G23" s="88">
        <v>2000</v>
      </c>
      <c r="H23" s="134"/>
      <c r="I23" s="143"/>
      <c r="L23"/>
      <c r="M23"/>
      <c r="N23"/>
      <c r="O23"/>
      <c r="P23"/>
      <c r="Q23"/>
      <c r="BO23" s="24" t="s">
        <v>100</v>
      </c>
      <c r="BP23" s="40">
        <v>1</v>
      </c>
      <c r="BQ23" s="41">
        <v>0.5</v>
      </c>
      <c r="BR23" s="41">
        <v>0.5</v>
      </c>
      <c r="BS23" s="41"/>
      <c r="BT23" s="41"/>
      <c r="BU23" s="42"/>
      <c r="BV23" s="40">
        <v>0.25</v>
      </c>
      <c r="BW23" s="41">
        <v>0.25</v>
      </c>
      <c r="BX23" s="41"/>
      <c r="BY23" s="41"/>
      <c r="BZ23" s="42"/>
      <c r="CA23" s="40">
        <v>0.25</v>
      </c>
      <c r="CB23" s="41"/>
      <c r="CC23" s="41"/>
      <c r="CD23" s="42"/>
      <c r="CE23" s="40"/>
      <c r="CF23" s="41"/>
      <c r="CG23" s="42"/>
      <c r="CH23" s="40"/>
      <c r="CI23" s="42"/>
      <c r="CJ23" s="43"/>
      <c r="CL23" s="33" t="str">
        <f t="shared" ref="CL23:CL29" si="0">BO23</f>
        <v>AA</v>
      </c>
      <c r="CM23" s="24">
        <f>BX$61*((rep.AA+rep.AA)/2)*BP23 +
BY$61*((rep.AA+rep.AB)/2)*BQ23 +
BZ$61*((rep.AA + rep.AC)/2)*BR23 +
CA$61*((rep.AA + rep.BB)/2)*BS23 +
CB$61*((rep.AA+rep.BC)/2)*BT23 +
CC$61*((rep.AA+rep.CC)/2)*BU23 +
CD$61*((rep.AB+rep.AB)/2)*BV23 +
CE$61*((rep.AB+rep.AC)/2)*BV23 +
CF$61*((rep.AB+rep.BB)/2)*BX23 +
CG$61*((rep.AB+rep.BC)/2)*BY23 +
CH$61*((rep.AB+rep.CC)/2)*BZ23 +
CI$61*((rep.AC+rep.AC)/2)*CA23 +
CJ$61*((rep.AC+rep.BB)/2)*CB23 +
CK$61*((rep.AC+rep.BC)/2)*CC23 +
CL$61*((rep.AC+rep.CC)/2)*CD23 +
CM$61*((rep.BB+rep.BB)/2)*CE23 +
CN$61*((rep.BB+rep.BC)/2)*CF23 +
CO$61*((rep.BB+rep.CC)/2)*CG23 +
CP$61*((rep.BC+rep.BC)/2)*CH23 +
CQ$61*((rep.BC+rep.CC)/2)*CI23 +
CR$61*((rep.CC+rep.CC)/2)*CJ23</f>
        <v>50</v>
      </c>
    </row>
    <row r="24" spans="1:114" ht="16">
      <c r="A24" s="144" t="s">
        <v>110</v>
      </c>
      <c r="B24" s="130"/>
      <c r="C24" s="130"/>
      <c r="D24" s="130"/>
      <c r="E24" s="130"/>
      <c r="F24" s="187" t="s">
        <v>100</v>
      </c>
      <c r="G24" s="187" t="s">
        <v>101</v>
      </c>
      <c r="H24" s="187" t="s">
        <v>102</v>
      </c>
      <c r="I24" s="145"/>
      <c r="L24"/>
      <c r="M24"/>
      <c r="N24"/>
      <c r="O24"/>
      <c r="P24"/>
      <c r="Q24"/>
      <c r="BO24" s="24" t="s">
        <v>101</v>
      </c>
      <c r="BP24" s="44"/>
      <c r="BQ24" s="45">
        <v>0.5</v>
      </c>
      <c r="BR24" s="45"/>
      <c r="BS24" s="45">
        <v>1</v>
      </c>
      <c r="BT24" s="45">
        <v>0.5</v>
      </c>
      <c r="BU24" s="46"/>
      <c r="BV24" s="44">
        <v>0.5</v>
      </c>
      <c r="BW24" s="45">
        <v>0.25</v>
      </c>
      <c r="BX24" s="45">
        <v>0.5</v>
      </c>
      <c r="BY24" s="45">
        <v>0.25</v>
      </c>
      <c r="BZ24" s="46"/>
      <c r="CA24" s="44"/>
      <c r="CB24" s="45">
        <v>0.5</v>
      </c>
      <c r="CC24" s="45">
        <v>0.25</v>
      </c>
      <c r="CD24" s="46"/>
      <c r="CE24" s="44"/>
      <c r="CF24" s="45"/>
      <c r="CG24" s="46"/>
      <c r="CH24" s="44"/>
      <c r="CI24" s="46"/>
      <c r="CJ24" s="47"/>
      <c r="CL24" s="33" t="str">
        <f t="shared" si="0"/>
        <v>AB</v>
      </c>
      <c r="CM24" s="24">
        <f>BX$61*((rep.AA+rep.AA)/2)*BP24 +
BY$61*((rep.AA+rep.AB)/2)*BQ24 +
BZ$61*((rep.AA + rep.AC)/2)*BR24 +
CA$61*((rep.AA + rep.BB)/2)*BS24 +
CB$61*((rep.AA+rep.BC)/2)*BT24 +
CC$61*((rep.AA+rep.CC)/2)*BU24 +
CD$61*((rep.AB+rep.AB)/2)*BV24 +
CE$61*((rep.AB+rep.AC)/2)*BV24 +
CF$61*((rep.AB+rep.BB)/2)*BX24 +
CG$61*((rep.AB+rep.BC)/2)*BY24 +
CH$61*((rep.AB+rep.CC)/2)*BZ24 +
CI$61*((rep.AC+rep.AC)/2)*CA24 +
CJ$61*((rep.AC+rep.BB)/2)*CB24 +
CK$61*((rep.AC+rep.BC)/2)*CC24 +
CL$61*((rep.AC+rep.CC)/2)*CD24 +
CM$61*((rep.BB+rep.BB)/2)*CE24 +
CN$61*((rep.BB+rep.BC)/2)*CF24 +
CO$61*((rep.BB+rep.CC)/2)*CG24 +
CP$61*((rep.BC+rep.BC)/2)*CH24 +
CQ$61*((rep.BC+rep.CC)/2)*CI24 +
CR$61*((rep.CC+rep.CC)/2)*CJ24</f>
        <v>900</v>
      </c>
    </row>
    <row r="25" spans="1:114" ht="14" hidden="1" outlineLevel="1">
      <c r="A25" s="9"/>
      <c r="B25" s="174"/>
      <c r="C25" s="174"/>
      <c r="D25" s="174"/>
      <c r="E25" s="174"/>
      <c r="F25" s="188" t="s">
        <v>8</v>
      </c>
      <c r="G25" s="188" t="s">
        <v>9</v>
      </c>
      <c r="H25" s="188" t="s">
        <v>10</v>
      </c>
      <c r="I25" s="175"/>
      <c r="L25"/>
      <c r="M25"/>
      <c r="BO25" s="24" t="s">
        <v>103</v>
      </c>
      <c r="BP25" s="44"/>
      <c r="BQ25" s="45"/>
      <c r="BR25" s="45">
        <v>0.5</v>
      </c>
      <c r="BS25" s="45"/>
      <c r="BT25" s="45">
        <v>0.5</v>
      </c>
      <c r="BU25" s="46">
        <v>1</v>
      </c>
      <c r="BV25" s="44"/>
      <c r="BW25" s="45">
        <v>0.25</v>
      </c>
      <c r="BX25" s="45"/>
      <c r="BY25" s="45">
        <v>0.25</v>
      </c>
      <c r="BZ25" s="46">
        <v>0.5</v>
      </c>
      <c r="CA25" s="44">
        <v>0.5</v>
      </c>
      <c r="CB25" s="45"/>
      <c r="CC25" s="45">
        <v>0.25</v>
      </c>
      <c r="CD25" s="46">
        <v>0.5</v>
      </c>
      <c r="CE25" s="44"/>
      <c r="CF25" s="45"/>
      <c r="CG25" s="46"/>
      <c r="CH25" s="44"/>
      <c r="CI25" s="46"/>
      <c r="CJ25" s="47"/>
      <c r="CL25" s="33" t="str">
        <f t="shared" si="0"/>
        <v>AC</v>
      </c>
      <c r="CM25" s="24">
        <f>BX$61*((rep.AA+rep.AA)/2)*BP25 +
BY$61*((rep.AA+rep.AB)/2)*BQ25 +
BZ$61*((rep.AA + rep.AC)/2)*BR25 +
CA$61*((rep.AA + rep.BB)/2)*BS25 +
CB$61*((rep.AA+rep.BC)/2)*BT25 +
CC$61*((rep.AA+rep.CC)/2)*BU25 +
CD$61*((rep.AB+rep.AB)/2)*BV25 +
CE$61*((rep.AB+rep.AC)/2)*BV25 +
CF$61*((rep.AB+rep.BB)/2)*BX25 +
CG$61*((rep.AB+rep.BC)/2)*BY25 +
CH$61*((rep.AB+rep.CC)/2)*BZ25 +
CI$61*((rep.AC+rep.AC)/2)*CA25 +
CJ$61*((rep.AC+rep.BB)/2)*CB25 +
CK$61*((rep.AC+rep.BC)/2)*CC25 +
CL$61*((rep.AC+rep.CC)/2)*CD25 +
CM$61*((rep.BB+rep.BB)/2)*CE25 +
CN$61*((rep.BB+rep.BC)/2)*CF25 +
CO$61*((rep.BB+rep.CC)/2)*CG25 +
CP$61*((rep.BC+rep.BC)/2)*CH25 +
CQ$61*((rep.BC+rep.CC)/2)*CI25 +
CR$61*((rep.CC+rep.CC)/2)*CJ25</f>
        <v>0</v>
      </c>
    </row>
    <row r="26" spans="1:114" ht="14" hidden="1" outlineLevel="1">
      <c r="A26" s="9"/>
      <c r="B26" s="174"/>
      <c r="C26" s="174"/>
      <c r="D26" s="174"/>
      <c r="E26" s="174"/>
      <c r="F26" s="188" t="str">
        <f>D8</f>
        <v>Red</v>
      </c>
      <c r="G26" s="188" t="str">
        <f>F8</f>
        <v>Yellow</v>
      </c>
      <c r="H26" s="188" t="str">
        <f>H8</f>
        <v>Yellow</v>
      </c>
      <c r="I26" s="175"/>
      <c r="L26"/>
      <c r="M26"/>
      <c r="BP26" s="44"/>
      <c r="BQ26" s="45"/>
      <c r="BR26" s="45"/>
      <c r="BS26" s="45"/>
      <c r="BT26" s="45"/>
      <c r="BU26" s="46"/>
      <c r="BV26" s="44"/>
      <c r="BW26" s="45"/>
      <c r="BX26" s="45"/>
      <c r="BY26" s="45"/>
      <c r="BZ26" s="46"/>
      <c r="CA26" s="44"/>
      <c r="CB26" s="45"/>
      <c r="CC26" s="45"/>
      <c r="CD26" s="46"/>
      <c r="CE26" s="44"/>
      <c r="CF26" s="45"/>
      <c r="CG26" s="46"/>
      <c r="CH26" s="44"/>
      <c r="CI26" s="46"/>
      <c r="CJ26" s="47"/>
      <c r="CL26" s="33"/>
    </row>
    <row r="27" spans="1:114" ht="14" collapsed="1">
      <c r="A27" s="9"/>
      <c r="B27" s="13"/>
      <c r="C27" s="12" t="s">
        <v>167</v>
      </c>
      <c r="D27" s="12"/>
      <c r="E27" s="12"/>
      <c r="F27" s="189">
        <v>0.3</v>
      </c>
      <c r="G27" s="189">
        <v>0.21</v>
      </c>
      <c r="H27" s="189">
        <v>0.21</v>
      </c>
      <c r="I27" s="109"/>
      <c r="J27" s="92"/>
      <c r="L27"/>
      <c r="M27"/>
      <c r="BO27" s="48" t="s">
        <v>102</v>
      </c>
      <c r="BP27" s="49"/>
      <c r="BQ27" s="50"/>
      <c r="BR27" s="50"/>
      <c r="BS27" s="50"/>
      <c r="BT27" s="50"/>
      <c r="BU27" s="51"/>
      <c r="BV27" s="49">
        <v>0.25</v>
      </c>
      <c r="BW27" s="50"/>
      <c r="BX27" s="50">
        <v>0.5</v>
      </c>
      <c r="BY27" s="50">
        <v>0.25</v>
      </c>
      <c r="BZ27" s="51"/>
      <c r="CA27" s="49"/>
      <c r="CB27" s="50"/>
      <c r="CC27" s="50"/>
      <c r="CD27" s="51"/>
      <c r="CE27" s="49">
        <v>1</v>
      </c>
      <c r="CF27" s="50">
        <v>0.5</v>
      </c>
      <c r="CG27" s="51"/>
      <c r="CH27" s="49">
        <v>0.25</v>
      </c>
      <c r="CI27" s="51"/>
      <c r="CJ27" s="52"/>
      <c r="CL27" s="33" t="str">
        <f t="shared" si="0"/>
        <v>BB</v>
      </c>
      <c r="CM27" s="24">
        <f>BX$61*((rep.AA+rep.AA)/2)*BP27 +
BY$61*((rep.AA+rep.AB)/2)*BQ27 +
BZ$61*((rep.AA + rep.AC)/2)*BR27 +
CA$61*((rep.AA + rep.BB)/2)*BS27 +
CB$61*((rep.AA+rep.BC)/2)*BT27 +
CC$61*((rep.AA+rep.CC)/2)*BU27 +
CD$61*((rep.AB+rep.AB)/2)*BV27 +
CE$61*((rep.AB+rep.AC)/2)*BV27 +
CF$61*((rep.AB+rep.BB)/2)*BX27 +
CG$61*((rep.AB+rep.BC)/2)*BY27 +
CH$61*((rep.AB+rep.CC)/2)*BZ27 +
CI$61*((rep.AC+rep.AC)/2)*CA27 +
CJ$61*((rep.AC+rep.BB)/2)*CB27 +
CK$61*((rep.AC+rep.BC)/2)*CC27 +
CL$61*((rep.AC+rep.CC)/2)*CD27 +
CM$61*((rep.BB+rep.BB)/2)*CE27 +
CN$61*((rep.BB+rep.BC)/2)*CF27 +
CO$61*((rep.BB+rep.CC)/2)*CG27 +
CP$61*((rep.BC+rep.BC)/2)*CH27 +
CQ$61*((rep.BC+rep.CC)/2)*CI27 +
CR$61*((rep.CC+rep.CC)/2)*CJ27</f>
        <v>4050</v>
      </c>
    </row>
    <row r="28" spans="1:114" ht="14" hidden="1" outlineLevel="1">
      <c r="A28" s="9"/>
      <c r="B28" s="13"/>
      <c r="C28" s="12"/>
      <c r="D28" s="12"/>
      <c r="E28" s="12"/>
      <c r="F28" s="190" t="s">
        <v>14</v>
      </c>
      <c r="G28" s="190" t="s">
        <v>14</v>
      </c>
      <c r="H28" s="190" t="s">
        <v>15</v>
      </c>
      <c r="I28" s="109"/>
      <c r="J28" s="92"/>
      <c r="L28"/>
      <c r="M28"/>
      <c r="BO28" s="24" t="s">
        <v>104</v>
      </c>
      <c r="BP28" s="44"/>
      <c r="BQ28" s="45"/>
      <c r="BR28" s="45"/>
      <c r="BS28" s="45"/>
      <c r="BT28" s="45"/>
      <c r="BU28" s="46"/>
      <c r="BV28" s="44"/>
      <c r="BW28" s="45">
        <v>0.25</v>
      </c>
      <c r="BX28" s="45"/>
      <c r="BY28" s="45">
        <v>0.25</v>
      </c>
      <c r="BZ28" s="46">
        <v>0.5</v>
      </c>
      <c r="CA28" s="44"/>
      <c r="CB28" s="45">
        <v>0.5</v>
      </c>
      <c r="CC28" s="45">
        <v>0.25</v>
      </c>
      <c r="CD28" s="46"/>
      <c r="CE28" s="44"/>
      <c r="CF28" s="45">
        <v>0.5</v>
      </c>
      <c r="CG28" s="46">
        <v>1</v>
      </c>
      <c r="CH28" s="44">
        <v>0.5</v>
      </c>
      <c r="CI28" s="46">
        <v>0.5</v>
      </c>
      <c r="CJ28" s="47"/>
      <c r="CL28" s="33" t="str">
        <f t="shared" si="0"/>
        <v>BC</v>
      </c>
      <c r="CM28" s="24">
        <f>BX$61*((rep.AA+rep.AA)/2)*BP28 +
BY$61*((rep.AA+rep.AB)/2)*BQ28 +
BZ$61*((rep.AA + rep.AC)/2)*BR28 +
CA$61*((rep.AA + rep.BB)/2)*BS28 +
CB$61*((rep.AA+rep.BC)/2)*BT28 +
CC$61*((rep.AA+rep.CC)/2)*BU28 +
CD$61*((rep.AB+rep.AB)/2)*BV28 +
CE$61*((rep.AB+rep.AC)/2)*BV28 +
CF$61*((rep.AB+rep.BB)/2)*BX28 +
CG$61*((rep.AB+rep.BC)/2)*BY28 +
CH$61*((rep.AB+rep.CC)/2)*BZ28 +
CI$61*((rep.AC+rep.AC)/2)*CA28 +
CJ$61*((rep.AC+rep.BB)/2)*CB28 +
CK$61*((rep.AC+rep.BC)/2)*CC28 +
CL$61*((rep.AC+rep.CC)/2)*CD28 +
CM$61*((rep.BB+rep.BB)/2)*CE28 +
CN$61*((rep.BB+rep.BC)/2)*CF28 +
CO$61*((rep.BB+rep.CC)/2)*CG28 +
CP$61*((rep.BC+rep.BC)/2)*CH28 +
CQ$61*((rep.BC+rep.CC)/2)*CI28 +
CR$61*((rep.CC+rep.CC)/2)*CJ28</f>
        <v>0</v>
      </c>
    </row>
    <row r="29" spans="1:114" ht="14" collapsed="1">
      <c r="A29" s="11"/>
      <c r="B29" s="13"/>
      <c r="C29" s="12" t="s">
        <v>88</v>
      </c>
      <c r="D29" s="12"/>
      <c r="E29" s="12"/>
      <c r="F29" s="191">
        <v>5</v>
      </c>
      <c r="G29" s="191">
        <v>5</v>
      </c>
      <c r="H29" s="191">
        <v>5</v>
      </c>
      <c r="I29" s="109"/>
      <c r="J29" s="92"/>
      <c r="L29"/>
      <c r="M29"/>
      <c r="BO29" s="24" t="s">
        <v>105</v>
      </c>
      <c r="BP29" s="53"/>
      <c r="BQ29" s="54"/>
      <c r="BR29" s="54"/>
      <c r="BS29" s="54"/>
      <c r="BT29" s="54"/>
      <c r="BU29" s="55"/>
      <c r="BV29" s="53"/>
      <c r="BW29" s="54"/>
      <c r="BX29" s="54"/>
      <c r="BY29" s="54"/>
      <c r="BZ29" s="55"/>
      <c r="CA29" s="53">
        <v>0.25</v>
      </c>
      <c r="CB29" s="54"/>
      <c r="CC29" s="54">
        <v>0.25</v>
      </c>
      <c r="CD29" s="55">
        <v>0.5</v>
      </c>
      <c r="CE29" s="53"/>
      <c r="CF29" s="54"/>
      <c r="CG29" s="55"/>
      <c r="CH29" s="53">
        <v>0.25</v>
      </c>
      <c r="CI29" s="55">
        <v>0.5</v>
      </c>
      <c r="CJ29" s="56">
        <v>1</v>
      </c>
      <c r="CL29" s="33" t="str">
        <f t="shared" si="0"/>
        <v>CC</v>
      </c>
      <c r="CM29" s="24">
        <f>BX$61*((rep.AA+rep.AA)/2)*BP29 +
BY$61*((rep.AA+rep.AB)/2)*BQ29 +
BZ$61*((rep.AA + rep.AC)/2)*BR29 +
CA$61*((rep.AA + rep.BB)/2)*BS29 +
CB$61*((rep.AA+rep.BC)/2)*BT29 +
CC$61*((rep.AA+rep.CC)/2)*BU29 +
CD$61*((rep.AB+rep.AB)/2)*BV29 +
CE$61*((rep.AB+rep.AC)/2)*BV29 +
CF$61*((rep.AB+rep.BB)/2)*BX29 +
CG$61*((rep.AB+rep.BC)/2)*BY29 +
CH$61*((rep.AB+rep.CC)/2)*BZ29 +
CI$61*((rep.AC+rep.AC)/2)*CA29 +
CJ$61*((rep.AC+rep.BB)/2)*CB29 +
CK$61*((rep.AC+rep.BC)/2)*CC29 +
CL$61*((rep.AC+rep.CC)/2)*CD29 +
CM$61*((rep.BB+rep.BB)/2)*CE29 +
CN$61*((rep.BB+rep.BC)/2)*CF29 +
CO$61*((rep.BB+rep.CC)/2)*CG29 +
CP$61*((rep.BC+rep.BC)/2)*CH29 +
CQ$61*((rep.BC+rep.CC)/2)*CI29 +
CR$61*((rep.CC+rep.CC)/2)*CJ29</f>
        <v>0</v>
      </c>
    </row>
    <row r="30" spans="1:114" ht="14" hidden="1" outlineLevel="1">
      <c r="A30" s="11"/>
      <c r="B30" s="13"/>
      <c r="C30" s="12"/>
      <c r="D30" s="12"/>
      <c r="E30" s="12"/>
      <c r="F30" s="190" t="s">
        <v>62</v>
      </c>
      <c r="G30" s="190" t="s">
        <v>64</v>
      </c>
      <c r="H30" s="190" t="s">
        <v>65</v>
      </c>
      <c r="I30" s="109"/>
      <c r="J30" s="92"/>
      <c r="BO30" s="38"/>
      <c r="BP30" s="24" t="str">
        <f t="shared" ref="BP30:CJ30" si="1">IF(BP22=BX60,"√","ERROR")</f>
        <v>√</v>
      </c>
      <c r="BQ30" s="24" t="str">
        <f t="shared" si="1"/>
        <v>√</v>
      </c>
      <c r="BR30" s="24" t="str">
        <f t="shared" si="1"/>
        <v>√</v>
      </c>
      <c r="BS30" s="24" t="str">
        <f t="shared" si="1"/>
        <v>√</v>
      </c>
      <c r="BT30" s="24" t="str">
        <f t="shared" si="1"/>
        <v>√</v>
      </c>
      <c r="BU30" s="24" t="str">
        <f t="shared" si="1"/>
        <v>√</v>
      </c>
      <c r="BV30" s="24" t="str">
        <f t="shared" si="1"/>
        <v>√</v>
      </c>
      <c r="BW30" s="24" t="str">
        <f t="shared" si="1"/>
        <v>√</v>
      </c>
      <c r="BX30" s="24" t="str">
        <f t="shared" si="1"/>
        <v>√</v>
      </c>
      <c r="BY30" s="24" t="str">
        <f t="shared" si="1"/>
        <v>√</v>
      </c>
      <c r="BZ30" s="24" t="str">
        <f t="shared" si="1"/>
        <v>√</v>
      </c>
      <c r="CA30" s="24" t="str">
        <f t="shared" si="1"/>
        <v>√</v>
      </c>
      <c r="CB30" s="24" t="str">
        <f t="shared" si="1"/>
        <v>√</v>
      </c>
      <c r="CC30" s="24" t="str">
        <f t="shared" si="1"/>
        <v>√</v>
      </c>
      <c r="CD30" s="24" t="str">
        <f t="shared" si="1"/>
        <v>√</v>
      </c>
      <c r="CE30" s="24" t="str">
        <f t="shared" si="1"/>
        <v>√</v>
      </c>
      <c r="CF30" s="24" t="str">
        <f t="shared" si="1"/>
        <v>√</v>
      </c>
      <c r="CG30" s="24" t="str">
        <f t="shared" si="1"/>
        <v>√</v>
      </c>
      <c r="CH30" s="24" t="str">
        <f t="shared" si="1"/>
        <v>√</v>
      </c>
      <c r="CI30" s="24" t="str">
        <f t="shared" si="1"/>
        <v>√</v>
      </c>
      <c r="CJ30" s="24" t="str">
        <f t="shared" si="1"/>
        <v>√</v>
      </c>
      <c r="CM30" s="57">
        <f>SUM(CM23:CM29)</f>
        <v>5000</v>
      </c>
      <c r="CN30" s="24">
        <f>CM30/8000</f>
        <v>0.625</v>
      </c>
    </row>
    <row r="31" spans="1:114" ht="14" collapsed="1">
      <c r="A31" s="11"/>
      <c r="B31" s="13"/>
      <c r="C31" s="12" t="s">
        <v>61</v>
      </c>
      <c r="D31" s="12"/>
      <c r="E31" s="12"/>
      <c r="F31" s="192">
        <f>rep.AA*sur.AA</f>
        <v>1.5</v>
      </c>
      <c r="G31" s="192">
        <f>rep.AB*sur.AB</f>
        <v>1.05</v>
      </c>
      <c r="H31" s="192">
        <f>rep.BB*sur.BB</f>
        <v>1.05</v>
      </c>
      <c r="I31" s="109"/>
      <c r="J31" s="93"/>
    </row>
    <row r="32" spans="1:114" s="58" customFormat="1" ht="14" hidden="1" outlineLevel="1">
      <c r="A32" s="11"/>
      <c r="B32" s="13"/>
      <c r="C32" s="12"/>
      <c r="D32" s="12"/>
      <c r="E32" s="12"/>
      <c r="F32" s="190" t="s">
        <v>89</v>
      </c>
      <c r="G32" s="190" t="s">
        <v>90</v>
      </c>
      <c r="H32" s="190" t="s">
        <v>91</v>
      </c>
      <c r="I32" s="109"/>
      <c r="J32" s="9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60" t="s">
        <v>57</v>
      </c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</row>
    <row r="33" spans="1:114" s="58" customFormat="1" ht="15" collapsed="1" thickBot="1">
      <c r="A33" s="146"/>
      <c r="B33" s="147"/>
      <c r="C33" s="148" t="s">
        <v>69</v>
      </c>
      <c r="D33" s="148"/>
      <c r="E33" s="148"/>
      <c r="F33" s="193">
        <f>F31/MAX($F$31:$H$31,$E$36:$F$36,$F$38)</f>
        <v>1</v>
      </c>
      <c r="G33" s="193">
        <f>G31/MAX($F$31:$H$31,$E$36:$F$36,$F$38)</f>
        <v>0.70000000000000007</v>
      </c>
      <c r="H33" s="193">
        <f>H31/MAX($F$31:$H$31,$E$36:$F$36,$F$38)</f>
        <v>0.70000000000000007</v>
      </c>
      <c r="I33" s="120"/>
      <c r="J33" s="9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61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 t="str">
        <f>CL23</f>
        <v>AA</v>
      </c>
      <c r="CV33" s="59">
        <f>CM23*sur.AA</f>
        <v>15</v>
      </c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</row>
    <row r="34" spans="1:114" s="58" customFormat="1" ht="15" hidden="1" outlineLevel="1" thickBot="1">
      <c r="A34" s="11"/>
      <c r="B34" s="12"/>
      <c r="C34" s="12"/>
      <c r="D34" s="12"/>
      <c r="E34" s="12"/>
      <c r="F34" s="167"/>
      <c r="G34" s="167"/>
      <c r="H34" s="167"/>
      <c r="I34" s="109"/>
      <c r="J34" s="9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61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 t="str">
        <f>CL24</f>
        <v>AB</v>
      </c>
      <c r="CV34" s="59">
        <f>CM24*sur.AB</f>
        <v>189</v>
      </c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</row>
    <row r="35" spans="1:114" s="58" customFormat="1" ht="15" hidden="1" outlineLevel="1" thickBot="1">
      <c r="A35" s="11"/>
      <c r="B35" s="12"/>
      <c r="C35" s="10" t="s">
        <v>11</v>
      </c>
      <c r="D35" s="10" t="s">
        <v>12</v>
      </c>
      <c r="E35" s="10" t="s">
        <v>66</v>
      </c>
      <c r="F35" s="10" t="s">
        <v>67</v>
      </c>
      <c r="G35" s="167"/>
      <c r="H35" s="167"/>
      <c r="I35" s="109"/>
      <c r="J35" s="9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61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 t="str">
        <f>CL25</f>
        <v>AC</v>
      </c>
      <c r="CV35" s="59">
        <f>CM25*sur.AC</f>
        <v>0</v>
      </c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</row>
    <row r="36" spans="1:114" s="58" customFormat="1" ht="15" hidden="1" outlineLevel="1" thickBot="1">
      <c r="A36" s="146"/>
      <c r="B36" s="148"/>
      <c r="C36" s="168">
        <v>0</v>
      </c>
      <c r="D36" s="168">
        <v>0</v>
      </c>
      <c r="E36" s="149">
        <f>rep.AC*sur.AC</f>
        <v>0</v>
      </c>
      <c r="F36" s="149">
        <f>rep.BC*sur.BC</f>
        <v>0</v>
      </c>
      <c r="G36" s="169"/>
      <c r="H36" s="169"/>
      <c r="I36" s="120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61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</row>
    <row r="37" spans="1:114" s="58" customFormat="1" ht="15" hidden="1" outlineLevel="1" thickBot="1">
      <c r="A37" s="11"/>
      <c r="B37" s="12"/>
      <c r="C37" s="10"/>
      <c r="D37" s="10" t="s">
        <v>13</v>
      </c>
      <c r="E37" s="10"/>
      <c r="F37" s="10" t="s">
        <v>68</v>
      </c>
      <c r="G37" s="90"/>
      <c r="H37" s="90"/>
      <c r="I37" s="109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61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</row>
    <row r="38" spans="1:114" s="58" customFormat="1" ht="15" hidden="1" outlineLevel="1" thickBot="1">
      <c r="A38" s="11"/>
      <c r="B38" s="12"/>
      <c r="C38" s="10"/>
      <c r="D38" s="15">
        <v>0</v>
      </c>
      <c r="E38" s="10"/>
      <c r="F38" s="18">
        <f>rep.CC*sur.CC</f>
        <v>0</v>
      </c>
      <c r="G38" s="13"/>
      <c r="H38" s="13"/>
      <c r="I38" s="109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61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</row>
    <row r="39" spans="1:114" s="58" customFormat="1" ht="15" hidden="1" outlineLevel="1" thickBot="1">
      <c r="A39" s="11"/>
      <c r="B39" s="12"/>
      <c r="C39" s="10" t="s">
        <v>16</v>
      </c>
      <c r="D39" s="10" t="s">
        <v>17</v>
      </c>
      <c r="E39" s="10" t="s">
        <v>92</v>
      </c>
      <c r="F39" s="10" t="s">
        <v>93</v>
      </c>
      <c r="G39" s="13"/>
      <c r="H39" s="13"/>
      <c r="I39" s="109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61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</row>
    <row r="40" spans="1:114" s="58" customFormat="1" ht="15" hidden="1" outlineLevel="1" thickBot="1">
      <c r="A40" s="11"/>
      <c r="B40" s="12"/>
      <c r="C40" s="16">
        <v>0</v>
      </c>
      <c r="D40" s="16">
        <v>0</v>
      </c>
      <c r="E40" s="18">
        <f>E36/MAX($F$31:$H$31,$E$36:$F$36,$F$38)</f>
        <v>0</v>
      </c>
      <c r="F40" s="18">
        <f>F36/MAX($F$31:$H$31,$E$36:$F$36,$F$38)</f>
        <v>0</v>
      </c>
      <c r="G40" s="13"/>
      <c r="H40" s="13"/>
      <c r="I40" s="109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61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</row>
    <row r="41" spans="1:114" s="58" customFormat="1" ht="15" hidden="1" outlineLevel="1" thickBot="1">
      <c r="A41" s="11"/>
      <c r="B41" s="12"/>
      <c r="C41" s="10"/>
      <c r="D41" s="10" t="s">
        <v>63</v>
      </c>
      <c r="E41" s="10"/>
      <c r="F41" s="10" t="s">
        <v>94</v>
      </c>
      <c r="G41" s="13"/>
      <c r="H41" s="13"/>
      <c r="I41" s="109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61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</row>
    <row r="42" spans="1:114" s="58" customFormat="1" ht="15" hidden="1" outlineLevel="1" thickBot="1">
      <c r="A42" s="11"/>
      <c r="B42" s="12"/>
      <c r="C42" s="10"/>
      <c r="D42" s="16">
        <v>0</v>
      </c>
      <c r="E42" s="10"/>
      <c r="F42" s="18">
        <f>F38/MAX($F$31:$H$31,$E$36:$F$36,$F$38)</f>
        <v>0</v>
      </c>
      <c r="G42" s="13"/>
      <c r="H42" s="13"/>
      <c r="I42" s="109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61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</row>
    <row r="43" spans="1:114" s="58" customFormat="1" ht="13" collapsed="1" thickBot="1">
      <c r="A43" s="67"/>
      <c r="B43" s="23"/>
      <c r="C43" s="150"/>
      <c r="D43" s="150"/>
      <c r="E43" s="150"/>
      <c r="F43" s="150"/>
      <c r="G43" s="150"/>
      <c r="H43" s="150"/>
      <c r="I43" s="62"/>
      <c r="J43" s="162" t="s">
        <v>131</v>
      </c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61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</row>
    <row r="44" spans="1:114" s="58" customFormat="1" ht="15" thickTop="1">
      <c r="A44" s="151" t="s">
        <v>132</v>
      </c>
      <c r="B44" s="152"/>
      <c r="C44" s="238" t="str">
        <f>B6</f>
        <v>Lab06.1b: Selection for Red as a Recessive Phenotype</v>
      </c>
      <c r="D44" s="239"/>
      <c r="E44" s="239"/>
      <c r="F44" s="239"/>
      <c r="G44" s="239"/>
      <c r="H44" s="240"/>
      <c r="I44" s="171"/>
      <c r="J44" s="15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61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</row>
    <row r="45" spans="1:114" s="58" customFormat="1" ht="14">
      <c r="A45" s="154"/>
      <c r="B45" s="89" t="str">
        <f>B7</f>
        <v>A allele name</v>
      </c>
      <c r="C45" s="172" t="str">
        <f>C7</f>
        <v>Red</v>
      </c>
      <c r="D45" s="173"/>
      <c r="E45" s="173"/>
      <c r="F45" s="89" t="str">
        <f>F7</f>
        <v>B alllele name</v>
      </c>
      <c r="G45" s="172" t="str">
        <f>G7</f>
        <v>Yellow</v>
      </c>
      <c r="H45" s="2"/>
      <c r="I45" s="5"/>
      <c r="J45" s="155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61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</row>
    <row r="46" spans="1:114" s="58" customFormat="1" ht="14">
      <c r="A46" s="176" t="s">
        <v>119</v>
      </c>
      <c r="B46" s="177"/>
      <c r="C46" s="177"/>
      <c r="D46" s="177"/>
      <c r="E46" s="177"/>
      <c r="F46" s="177"/>
      <c r="G46" s="177"/>
      <c r="H46" s="177"/>
      <c r="I46" s="178"/>
      <c r="J46" s="155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61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</row>
    <row r="47" spans="1:114" s="58" customFormat="1" ht="14">
      <c r="A47" s="156"/>
      <c r="B47" s="89" t="s">
        <v>83</v>
      </c>
      <c r="C47" s="89" t="s">
        <v>84</v>
      </c>
      <c r="D47" s="2"/>
      <c r="E47" s="89" t="s">
        <v>80</v>
      </c>
      <c r="F47" s="89" t="s">
        <v>81</v>
      </c>
      <c r="G47" s="89" t="s">
        <v>82</v>
      </c>
      <c r="H47" s="89" t="s">
        <v>106</v>
      </c>
      <c r="I47" s="5"/>
      <c r="J47" s="155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61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</row>
    <row r="48" spans="1:114" s="58" customFormat="1" ht="14">
      <c r="A48" s="156"/>
      <c r="B48" s="192">
        <f>in.Fr_A</f>
        <v>0.1</v>
      </c>
      <c r="C48" s="192">
        <f>in.Fr_B</f>
        <v>0.9</v>
      </c>
      <c r="D48" s="2"/>
      <c r="E48" s="86">
        <f>in.Num_AA</f>
        <v>10</v>
      </c>
      <c r="F48" s="86">
        <f>in.Num_AB</f>
        <v>180</v>
      </c>
      <c r="G48" s="86">
        <f>in.Num_BB</f>
        <v>810</v>
      </c>
      <c r="H48" s="86">
        <f>SUM(E48:G48)</f>
        <v>1000</v>
      </c>
      <c r="I48" s="5"/>
      <c r="J48" s="155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61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</row>
    <row r="49" spans="1:114" s="58" customFormat="1" ht="14">
      <c r="A49" s="154"/>
      <c r="B49" s="89" t="str">
        <f>F22</f>
        <v>Max Pop (K)</v>
      </c>
      <c r="C49" s="2" t="str">
        <f>G22</f>
        <v>Post-crash Pop</v>
      </c>
      <c r="D49" s="2"/>
      <c r="E49" s="2"/>
      <c r="F49" s="89" t="s">
        <v>100</v>
      </c>
      <c r="G49" s="89" t="s">
        <v>101</v>
      </c>
      <c r="H49" s="89" t="s">
        <v>102</v>
      </c>
      <c r="I49" s="5"/>
      <c r="J49" s="155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61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</row>
    <row r="50" spans="1:114" s="58" customFormat="1" ht="14">
      <c r="A50" s="154"/>
      <c r="B50" s="185">
        <f>max_Pop</f>
        <v>10000</v>
      </c>
      <c r="C50" s="185">
        <f>post_Pop</f>
        <v>2000</v>
      </c>
      <c r="D50" s="2"/>
      <c r="E50" s="2"/>
      <c r="F50" s="89" t="str">
        <f>D8</f>
        <v>Red</v>
      </c>
      <c r="G50" s="89" t="str">
        <f>F8</f>
        <v>Yellow</v>
      </c>
      <c r="H50" s="89" t="str">
        <f>H8</f>
        <v>Yellow</v>
      </c>
      <c r="I50" s="5"/>
      <c r="J50" s="15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61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</row>
    <row r="51" spans="1:114" s="58" customFormat="1" ht="14">
      <c r="A51" s="154"/>
      <c r="B51" s="2"/>
      <c r="C51" s="2"/>
      <c r="D51" s="2"/>
      <c r="E51" s="89" t="s">
        <v>123</v>
      </c>
      <c r="F51" s="192">
        <f>sur.AA</f>
        <v>0.3</v>
      </c>
      <c r="G51" s="192">
        <f>sur.AB</f>
        <v>0.21</v>
      </c>
      <c r="H51" s="192">
        <f>sur.BB</f>
        <v>0.21</v>
      </c>
      <c r="I51" s="5"/>
      <c r="J51" s="155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61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</row>
    <row r="52" spans="1:114" ht="14">
      <c r="A52" s="154"/>
      <c r="B52" s="2"/>
      <c r="C52" s="2"/>
      <c r="D52" s="2"/>
      <c r="E52" s="89" t="s">
        <v>124</v>
      </c>
      <c r="F52" s="192">
        <f>rep.AA</f>
        <v>5</v>
      </c>
      <c r="G52" s="192">
        <f>rep.AB</f>
        <v>5</v>
      </c>
      <c r="H52" s="192">
        <f>rep.BB</f>
        <v>5</v>
      </c>
      <c r="I52" s="5"/>
      <c r="J52" s="155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28"/>
      <c r="CU52" s="24" t="str">
        <f>CL27</f>
        <v>BB</v>
      </c>
      <c r="CV52" s="24">
        <f>CM27*sur.BB</f>
        <v>850.5</v>
      </c>
    </row>
    <row r="53" spans="1:114" ht="14">
      <c r="A53" s="154"/>
      <c r="B53" s="2"/>
      <c r="C53" s="2"/>
      <c r="D53" s="2"/>
      <c r="E53" s="89" t="s">
        <v>125</v>
      </c>
      <c r="F53" s="192">
        <f>F31</f>
        <v>1.5</v>
      </c>
      <c r="G53" s="192">
        <f>G31</f>
        <v>1.05</v>
      </c>
      <c r="H53" s="192">
        <f>H31</f>
        <v>1.05</v>
      </c>
      <c r="I53" s="5"/>
      <c r="J53" s="155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28"/>
      <c r="CU53" s="24" t="str">
        <f>CL28</f>
        <v>BC</v>
      </c>
      <c r="CV53" s="24">
        <f>CM28*sur.BC</f>
        <v>0</v>
      </c>
    </row>
    <row r="54" spans="1:114" ht="14">
      <c r="A54" s="154"/>
      <c r="B54" s="2"/>
      <c r="C54" s="2"/>
      <c r="D54" s="2"/>
      <c r="E54" s="89" t="s">
        <v>126</v>
      </c>
      <c r="F54" s="192">
        <f>F33</f>
        <v>1</v>
      </c>
      <c r="G54" s="192">
        <f>G33</f>
        <v>0.70000000000000007</v>
      </c>
      <c r="H54" s="192">
        <f>H33</f>
        <v>0.70000000000000007</v>
      </c>
      <c r="I54" s="5"/>
      <c r="J54" s="155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28"/>
      <c r="CU54" s="24" t="str">
        <f>CL29</f>
        <v>CC</v>
      </c>
      <c r="CV54" s="24">
        <f>CM29*sur.CC</f>
        <v>0</v>
      </c>
    </row>
    <row r="55" spans="1:114" ht="14">
      <c r="A55" s="176" t="s">
        <v>118</v>
      </c>
      <c r="B55" s="177"/>
      <c r="C55" s="177"/>
      <c r="D55" s="177"/>
      <c r="E55" s="177"/>
      <c r="F55" s="177"/>
      <c r="G55" s="177"/>
      <c r="H55" s="177"/>
      <c r="I55" s="178"/>
      <c r="J55" s="155"/>
      <c r="CV55" s="57">
        <f>SUM(CV33:CV54)</f>
        <v>1054.5</v>
      </c>
    </row>
    <row r="56" spans="1:114" ht="14">
      <c r="A56" s="154"/>
      <c r="B56" s="89" t="s">
        <v>80</v>
      </c>
      <c r="C56" s="89" t="s">
        <v>81</v>
      </c>
      <c r="D56" s="89" t="s">
        <v>82</v>
      </c>
      <c r="E56" s="2"/>
      <c r="F56" s="2"/>
      <c r="G56" s="89" t="s">
        <v>83</v>
      </c>
      <c r="H56" s="89" t="s">
        <v>84</v>
      </c>
      <c r="I56" s="5"/>
      <c r="J56" s="155"/>
      <c r="BT56" s="63"/>
      <c r="BX56" s="63"/>
      <c r="BY56" s="63"/>
      <c r="BZ56" s="33"/>
      <c r="CA56" s="45"/>
      <c r="CB56" s="64"/>
      <c r="CM56" s="57"/>
    </row>
    <row r="57" spans="1:114" s="66" customFormat="1" ht="14">
      <c r="A57" s="154"/>
      <c r="B57" s="89" t="str">
        <f>D8</f>
        <v>Red</v>
      </c>
      <c r="C57" s="89" t="str">
        <f>F8</f>
        <v>Yellow</v>
      </c>
      <c r="D57" s="89" t="str">
        <f>H8</f>
        <v>Yellow</v>
      </c>
      <c r="E57" s="2" t="s">
        <v>106</v>
      </c>
      <c r="F57" s="2"/>
      <c r="G57" s="89" t="str">
        <f>C7</f>
        <v>Red</v>
      </c>
      <c r="H57" s="186" t="str">
        <f>G7</f>
        <v>Yellow</v>
      </c>
      <c r="I57" s="5"/>
      <c r="J57" s="15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</row>
    <row r="58" spans="1:114" ht="14">
      <c r="A58" s="154"/>
      <c r="B58" s="87">
        <f>BP161</f>
        <v>6750</v>
      </c>
      <c r="C58" s="87">
        <f>BQ161</f>
        <v>0</v>
      </c>
      <c r="D58" s="87">
        <f>BS161</f>
        <v>0</v>
      </c>
      <c r="E58" s="87">
        <f>BV161</f>
        <v>6750</v>
      </c>
      <c r="F58" s="2"/>
      <c r="G58" s="21">
        <f>BP265</f>
        <v>1</v>
      </c>
      <c r="H58" s="21">
        <f>BQ265</f>
        <v>0</v>
      </c>
      <c r="I58" s="5"/>
      <c r="J58" s="157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65"/>
      <c r="BQ58" s="28"/>
      <c r="BX58" s="24">
        <f>in.Fr_AA*in.Fr_AA*in.Total_Pop</f>
        <v>0.1</v>
      </c>
      <c r="BY58" s="24">
        <f>(in.Fr_AA*in.Fr_AB*2)*in.Total_Pop</f>
        <v>3.6</v>
      </c>
      <c r="BZ58" s="24">
        <f>(in.Fr_AA*in.Fr_AC*2)*in.Total_Pop</f>
        <v>0</v>
      </c>
      <c r="CA58" s="24">
        <f>(in.Fr_AA*in.Fr_BB*2)*in.Total_Pop</f>
        <v>16.200000000000003</v>
      </c>
      <c r="CB58" s="24">
        <f>(in.Fr_AA*in.Fr_BC*2)*in.Total_Pop</f>
        <v>0</v>
      </c>
      <c r="CC58" s="24">
        <f>(in.Fr_AA*in.Fr_CC*2)*in.Total_Pop</f>
        <v>0</v>
      </c>
      <c r="CD58" s="24">
        <f>in.Fr_AB*in.Fr_AB*in.Total_Pop</f>
        <v>32.4</v>
      </c>
      <c r="CE58" s="24">
        <f>(in.Fr_AB*in.Fr_AC*2)*in.Total_Pop</f>
        <v>0</v>
      </c>
      <c r="CF58" s="24">
        <f>(in.Fr_AB*in.Fr_BB*2)*in.Total_Pop</f>
        <v>291.60000000000002</v>
      </c>
      <c r="CG58" s="24">
        <f>(in.Fr_AB*in.Fr_BC*2)*in.Total_Pop</f>
        <v>0</v>
      </c>
      <c r="CH58" s="24">
        <f>(in.Fr_AB*in.Fr_CC*2)*in.Total_Pop</f>
        <v>0</v>
      </c>
      <c r="CI58" s="24">
        <f>in.Fr_AC*in.Fr_AC*in.Total_Pop</f>
        <v>0</v>
      </c>
      <c r="CJ58" s="24">
        <f>(in.Fr_AC*in.Fr_BB*2)*in.Total_Pop</f>
        <v>0</v>
      </c>
      <c r="CK58" s="24">
        <f>(in.Fr_AC*in.Fr_BC*2)*in.Total_Pop</f>
        <v>0</v>
      </c>
      <c r="CL58" s="24">
        <f>(in.Fr_AC*in.Fr_CC*2)*in.Total_Pop</f>
        <v>0</v>
      </c>
      <c r="CM58" s="24">
        <f>in.Fr_BB*in.Fr_BB*in.Total_Pop</f>
        <v>656.10000000000014</v>
      </c>
      <c r="CN58" s="24">
        <f>(in.Fr_BB*in.Fr_BC*2)*in.Total_Pop</f>
        <v>0</v>
      </c>
      <c r="CO58" s="24">
        <f>(in.Fr_BB*in.Fr_CC*2)*in.Total_Pop</f>
        <v>0</v>
      </c>
      <c r="CP58" s="24">
        <f>(in.Fr_BC*in.Fr_BC*2)*in.Total_Pop</f>
        <v>0</v>
      </c>
      <c r="CQ58" s="24">
        <f>(in.Fr_BC*in.Fr_CC*2)*in.Total_Pop</f>
        <v>0</v>
      </c>
      <c r="CR58" s="24">
        <f>(in.Fr_CC*in.Fr_CC*2)*in.Total_Pop</f>
        <v>0</v>
      </c>
      <c r="CS58" s="24">
        <f>SUM(BX58:CR58)</f>
        <v>1000.0000000000002</v>
      </c>
      <c r="CU58" s="38" t="s">
        <v>56</v>
      </c>
    </row>
    <row r="59" spans="1:114" ht="14">
      <c r="A59" s="154"/>
      <c r="B59" s="2"/>
      <c r="C59" s="2"/>
      <c r="D59" s="2"/>
      <c r="E59" s="2"/>
      <c r="F59" s="2"/>
      <c r="G59" s="2"/>
      <c r="H59" s="110"/>
      <c r="I59" s="5"/>
      <c r="J59" s="15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65"/>
      <c r="BX59" s="38" t="s">
        <v>53</v>
      </c>
      <c r="CU59" s="24" t="str">
        <f>IF(CU61=CM23, "√", "X")</f>
        <v>√</v>
      </c>
      <c r="CV59" s="24" t="str">
        <f>IF(CV61=CM24, "√", "X")</f>
        <v>√</v>
      </c>
      <c r="CW59" s="24" t="str">
        <f>IF(CW61=CM25, "√", "X")</f>
        <v>√</v>
      </c>
      <c r="CX59" s="24" t="str">
        <f>IF(CX61=CM27, "√", "X")</f>
        <v>√</v>
      </c>
      <c r="CY59" s="24" t="str">
        <f>IF(CY61=CM28, "√", "X")</f>
        <v>√</v>
      </c>
      <c r="CZ59" s="24" t="str">
        <f>IF(CZ61=CM29, "√", "X")</f>
        <v>√</v>
      </c>
      <c r="DA59" s="24" t="str">
        <f>IF(DA61=CM30, "√", "X")</f>
        <v>√</v>
      </c>
      <c r="DC59" s="24" t="str">
        <f>IF(DC61=CV33, "√", "X")</f>
        <v>√</v>
      </c>
      <c r="DD59" s="24" t="str">
        <f>IF(DD61=CV34, "√", "X")</f>
        <v>√</v>
      </c>
      <c r="DE59" s="24" t="str">
        <f>IF(DE61=CV35, "√", "X")</f>
        <v>√</v>
      </c>
      <c r="DF59" s="24" t="str">
        <f>IF(DF61=CV52, "√", "X")</f>
        <v>√</v>
      </c>
      <c r="DG59" s="24" t="str">
        <f>IF(DG61=CV53, "√", "X")</f>
        <v>√</v>
      </c>
      <c r="DH59" s="24" t="str">
        <f>IF(DH61=CV54, "√", "X")</f>
        <v>√</v>
      </c>
      <c r="DI59" s="24" t="str">
        <f>IF(DI61=CV55, "√", "X")</f>
        <v>√</v>
      </c>
    </row>
    <row r="60" spans="1:114" ht="14">
      <c r="A60" s="154"/>
      <c r="B60" s="114" t="s">
        <v>2</v>
      </c>
      <c r="C60" s="115"/>
      <c r="D60" s="116"/>
      <c r="E60" s="2"/>
      <c r="F60" s="114" t="s">
        <v>3</v>
      </c>
      <c r="G60" s="115"/>
      <c r="H60" s="116"/>
      <c r="I60" s="5"/>
      <c r="J60" s="15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65"/>
      <c r="BO60" s="38" t="s">
        <v>96</v>
      </c>
      <c r="BP60" s="68" t="s">
        <v>25</v>
      </c>
      <c r="BQ60" s="68" t="s">
        <v>26</v>
      </c>
      <c r="BR60" s="68" t="s">
        <v>27</v>
      </c>
      <c r="BS60" s="68" t="s">
        <v>28</v>
      </c>
      <c r="BT60" s="68" t="s">
        <v>29</v>
      </c>
      <c r="BU60" s="68" t="s">
        <v>30</v>
      </c>
      <c r="BV60" s="68" t="s">
        <v>59</v>
      </c>
      <c r="BX60" s="69" t="s">
        <v>31</v>
      </c>
      <c r="BY60" s="70" t="s">
        <v>32</v>
      </c>
      <c r="BZ60" s="70" t="s">
        <v>33</v>
      </c>
      <c r="CA60" s="70" t="s">
        <v>38</v>
      </c>
      <c r="CB60" s="70" t="s">
        <v>41</v>
      </c>
      <c r="CC60" s="71" t="s">
        <v>46</v>
      </c>
      <c r="CD60" s="69" t="s">
        <v>35</v>
      </c>
      <c r="CE60" s="70" t="s">
        <v>36</v>
      </c>
      <c r="CF60" s="70" t="s">
        <v>39</v>
      </c>
      <c r="CG60" s="70" t="s">
        <v>42</v>
      </c>
      <c r="CH60" s="71" t="s">
        <v>47</v>
      </c>
      <c r="CI60" s="69" t="s">
        <v>37</v>
      </c>
      <c r="CJ60" s="70" t="s">
        <v>40</v>
      </c>
      <c r="CK60" s="70" t="s">
        <v>43</v>
      </c>
      <c r="CL60" s="71" t="s">
        <v>48</v>
      </c>
      <c r="CM60" s="69" t="s">
        <v>34</v>
      </c>
      <c r="CN60" s="70" t="s">
        <v>44</v>
      </c>
      <c r="CO60" s="71" t="s">
        <v>49</v>
      </c>
      <c r="CP60" s="69" t="s">
        <v>45</v>
      </c>
      <c r="CQ60" s="71" t="s">
        <v>50</v>
      </c>
      <c r="CR60" s="72" t="s">
        <v>51</v>
      </c>
      <c r="CS60" s="73" t="s">
        <v>54</v>
      </c>
      <c r="CU60" s="74" t="s">
        <v>100</v>
      </c>
      <c r="CV60" s="75" t="s">
        <v>101</v>
      </c>
      <c r="CW60" s="75" t="s">
        <v>103</v>
      </c>
      <c r="CX60" s="75" t="s">
        <v>102</v>
      </c>
      <c r="CY60" s="75" t="s">
        <v>104</v>
      </c>
      <c r="CZ60" s="75" t="s">
        <v>105</v>
      </c>
      <c r="DA60" s="76" t="s">
        <v>95</v>
      </c>
      <c r="DB60" s="77"/>
      <c r="DC60" s="78" t="s">
        <v>25</v>
      </c>
      <c r="DD60" s="79" t="s">
        <v>26</v>
      </c>
      <c r="DE60" s="79" t="s">
        <v>27</v>
      </c>
      <c r="DF60" s="79" t="s">
        <v>28</v>
      </c>
      <c r="DG60" s="79" t="s">
        <v>29</v>
      </c>
      <c r="DH60" s="79" t="s">
        <v>30</v>
      </c>
      <c r="DI60" s="80" t="s">
        <v>106</v>
      </c>
      <c r="DJ60" s="81"/>
    </row>
    <row r="61" spans="1:114" ht="14">
      <c r="A61" s="154"/>
      <c r="B61" s="194" t="s">
        <v>0</v>
      </c>
      <c r="C61" s="113" t="s">
        <v>117</v>
      </c>
      <c r="D61" s="117" t="s">
        <v>1</v>
      </c>
      <c r="E61" s="2"/>
      <c r="F61" s="194" t="s">
        <v>0</v>
      </c>
      <c r="G61" s="113" t="s">
        <v>117</v>
      </c>
      <c r="H61" s="117" t="s">
        <v>1</v>
      </c>
      <c r="I61" s="5"/>
      <c r="J61" s="15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65"/>
      <c r="BO61" s="24">
        <v>1</v>
      </c>
      <c r="BP61" s="82">
        <f>in.Num_AA</f>
        <v>10</v>
      </c>
      <c r="BQ61" s="82">
        <f>in.Num_AB</f>
        <v>180</v>
      </c>
      <c r="BR61" s="82">
        <f>in.Num_AC</f>
        <v>0</v>
      </c>
      <c r="BS61" s="82">
        <f>in.Num_BB</f>
        <v>810</v>
      </c>
      <c r="BT61" s="82">
        <f>in.Num_BC</f>
        <v>0</v>
      </c>
      <c r="BU61" s="83">
        <f>in.Num_CC</f>
        <v>0</v>
      </c>
      <c r="BV61" s="82">
        <f t="shared" ref="BV61:BV92" si="2">SUM(BP61:BU61)</f>
        <v>1000</v>
      </c>
      <c r="BX61" s="24">
        <f>ROUND((BP$61/BV$61 * BP$61/BV$61) * BV$61, 0)</f>
        <v>0</v>
      </c>
      <c r="BY61" s="24">
        <f>ROUND(2 * (BP$61/BV$61 * BQ$61/BV$61) * BV$61, 0)</f>
        <v>4</v>
      </c>
      <c r="BZ61" s="24">
        <f>ROUND(2 * (BP$61/BV$61 * BR$61/BV$61) * BV$61, 0)</f>
        <v>0</v>
      </c>
      <c r="CA61" s="24">
        <f>ROUND(2 * (BP$61/BV$61 * BS$61/BV$61) * BV$61, 0)</f>
        <v>16</v>
      </c>
      <c r="CB61" s="24">
        <f>ROUND(2 * (BP$61/BV$61 * BT$61/BV$61) * BV$61, 0)</f>
        <v>0</v>
      </c>
      <c r="CC61" s="24">
        <f>ROUND(2 * (BP$61/BV$61 * BU$61/BV$61) * in.Pop, 0)</f>
        <v>0</v>
      </c>
      <c r="CD61" s="24">
        <f>ROUND((BQ$61/BV$61 * BQ$61/BV$61) * BV$61, 0)</f>
        <v>32</v>
      </c>
      <c r="CE61" s="24">
        <f>ROUND(2 * (BQ$61/BV$61 * BR$61/BV$61) * BV$61, 0)</f>
        <v>0</v>
      </c>
      <c r="CF61" s="24">
        <f>ROUND(2 * (BQ$61/BV$61 * BS$61/BV$61) * BV$61, 0)</f>
        <v>292</v>
      </c>
      <c r="CG61" s="24">
        <f>ROUND(2 * (BQ$61/BV$61 * BT$61/BV$61) * BV$61, 0)</f>
        <v>0</v>
      </c>
      <c r="CH61" s="24">
        <f>ROUND(2 * (BQ$61/BV$61 * BU$61/BV$61) * BV$61, 0)</f>
        <v>0</v>
      </c>
      <c r="CI61" s="24">
        <f>ROUND((BR$61/BV$61 * BR$61/BV$61) * BV$61, 0)</f>
        <v>0</v>
      </c>
      <c r="CJ61" s="24">
        <f>ROUND(2 * (BR$61/BV$61 * BS$61/BV$61) * BV$61, 0)</f>
        <v>0</v>
      </c>
      <c r="CK61" s="24">
        <f>ROUND(2 * (BR$61/BV$61 * BT$61/BV$61) * BV$61, 0)</f>
        <v>0</v>
      </c>
      <c r="CL61" s="24">
        <f>ROUND(2 * (BR$61/BV$61 * BU$61/BV$61) * BV$61, 0)</f>
        <v>0</v>
      </c>
      <c r="CM61" s="24">
        <f>ROUND((BS$61/BV$61 * BS$61/BV$61) * BV$61, 0)</f>
        <v>656</v>
      </c>
      <c r="CN61" s="24">
        <f>ROUND(2 * (BS$61/BV$61 * BT$61/BV$61) * BV$61, 0)</f>
        <v>0</v>
      </c>
      <c r="CO61" s="24">
        <f>ROUND(2 * (BS$61/BV$61 * BU$61/BV$61) * BV$61, 0)</f>
        <v>0</v>
      </c>
      <c r="CP61" s="24">
        <f>ROUND((BT$61/BV$61 * BT$61/BV$61) * BV$61, 0)</f>
        <v>0</v>
      </c>
      <c r="CQ61" s="24">
        <f>ROUND(2 * (BT$61/BV$61 * BU$61/BV$61) * BV$61, 0)</f>
        <v>0</v>
      </c>
      <c r="CR61" s="24">
        <f>ROUND((BU$61/BV$61 * BU$61/BV$61) * BV$61, 0)</f>
        <v>0</v>
      </c>
      <c r="CS61" s="24">
        <f>SUM(BX$61:CR$61)</f>
        <v>1000</v>
      </c>
      <c r="CU61" s="83">
        <f>BX61*((rep.AA+rep.AA)/2)*BP$23 +
BY61*((rep.AA+rep.AB)/2)*BQ$23 +
BZ61*((rep.AA + rep.AC)/2)*BR$23 +
CA61*((rep.AA + rep.BB)/2)*BS$23 +
CB61*((rep.AA+rep.BC)/2)*BT$23 +
CC61*((rep.AA+rep.CC)/2)*BU$23 +
CD61*((rep.AB+rep.AB)/2)*BV$23 +
CE61*((rep.AB+rep.AC)/2)*BW$23 +
CF61*((rep.AB+rep.BB)/2)*BX$23 +
CG61*((rep.AB+rep.BC)/2)*BY$23 +
CH61*((rep.AB+rep.CC)/2)*BZ$23 +
CI61*((rep.AC+rep.AC)/2)*CA$23 +
CJ61*((rep.AC+rep.BB)/2)*CB$23 +
CK61*((rep.AC+rep.BC)/2)*CC$23 +
CL61*((rep.AC+rep.CC)/2)*CD$23 +
CM61*((rep.BB+rep.BB)/2)*CE$23 +
CN61*((rep.BB+rep.BC)/2)*CF$23 +
CO61*((rep.BB+rep.CC)/2)*CG$23 +
CP61*((rep.BC+rep.BC)/2)*CH$23 +
CQ61*((rep.BC+rep.CC)/2)*CI$23 +
CR61*((rep.CC+rep.CC)/2)*CJ$23</f>
        <v>50</v>
      </c>
      <c r="CV61" s="84">
        <f>BX61*((rep.AA+rep.AA)/2)*BP$24 +
BY61*((rep.AA+rep.AB)/2)*BQ$24 +
BZ61*((rep.AA + rep.AC)/2)*BR$24 +
CA61*((rep.AA + rep.BB)/2)*BS$24 +
CB61*((rep.AA+rep.BC)/2)*BT$24 +
CC61*((rep.AA+rep.CC)/2)*BU$24 +
CD61*((rep.AB+rep.AB)/2)*BV$24 +
CE61*((rep.AB+rep.AC)/2)*BW$24 +
CF61*((rep.AB+rep.BB)/2)*BX$24 +
CG61*((rep.AB+rep.BC)/2)*BY$24 +
CH61*((rep.AB+rep.CC)/2)*BZ$24 +
CI61*((rep.AC+rep.AC)/2)*CA$24 +
CJ61*((rep.AC+rep.BB)/2)*CB$24 +
CK61*((rep.AC+rep.BC)/2)*CC$24 +
CL61*((rep.AC+rep.CC)/2)*CD$24 +
CM61*((rep.BB+rep.BB)/2)*CE$24 +
CN61*((rep.BB+rep.BC)/2)*CF$24 +
CO61*((rep.BB+rep.CC)/2)*CG$24 +
CP61*((rep.BC+rep.BC)/2)*CH$24 +
CQ61*((rep.BC+rep.CC)/2)*CI$24 +
CR61*((rep.CC+rep.CC)/2)*CJ$24</f>
        <v>900</v>
      </c>
      <c r="CW61" s="84">
        <f>BX61*((rep.AA+rep.AA)/2)*BP$25 +
BY61*((rep.AA+rep.AB)/2)*BQ$25 +
BZ61*((rep.AA + rep.AC)/2)*BR$25 +
CA61*((rep.AA + rep.BB)/2)*BS$25 +
CB61*((rep.AA+rep.BC)/2)*BT$25 +
CC61*((rep.AA+rep.CC)/2)*BU$25 +
CD61*((rep.AB+rep.AB)/2)*BV$25 +
CE61*((rep.AB+rep.AC)/2)*BW$25 +
CF61*((rep.AB+rep.BB)/2)*BX$25 +
CG61*((rep.AB+rep.BC)/2)*BY$25 +
CH61*((rep.AB+rep.CC)/2)*BZ$25 +
CI61*((rep.AC+rep.AC)/2)*CA$25 +
CJ61*((rep.AC+rep.BB)/2)*CB$25 +
CK61*((rep.AC+rep.BC)/2)*CC$25 +
CL61*((rep.AC+rep.CC)/2)*CD$25 +
CM61*((rep.BB+rep.BB)/2)*CE$25 +
CN61*((rep.BB+rep.BC)/2)*CF$25 +
CO61*((rep.BB+rep.CC)/2)*CG$25 +
CP61*((rep.BC+rep.BC)/2)*CH$25 +
CQ61*((rep.BC+rep.CC)/2)*CI$25 +
CR61*((rep.CC+rep.CC)/2)*CJ$25</f>
        <v>0</v>
      </c>
      <c r="CX61" s="84">
        <f>BX61*((rep.AA+rep.AA)/2)*BP$27 +
BY61*((rep.AA+rep.AB)/2)*BQ$27 +
BZ61*((rep.AA + rep.AC)/2)*BR$27 +
CA61*((rep.AA + rep.BB)/2)*BS$27 +
CB61*((rep.AA+rep.BC)/2)*BT$27 +
CC61*((rep.AA+rep.CC)/2)*BU$27 +
CD61*((rep.AB+rep.AB)/2)*BV$27 +
CE61*((rep.AB+rep.AC)/2)*BW$27 +
CF61*((rep.AB+rep.BB)/2)*BX$27 +
CG61*((rep.AB+rep.BC)/2)*BY$27 +
CH61*((rep.AB+rep.CC)/2)*BZ$27 +
CI61*((rep.AC+rep.AC)/2)*CA$27 +
CJ61*((rep.AC+rep.BB)/2)*CB$27 +
CK61*((rep.AC+rep.BC)/2)*CC$27 +
CL61*((rep.AC+rep.CC)/2)*CD$27 +
CM61*((rep.BB+rep.BB)/2)*CE$27 +
CN61*((rep.BB+rep.BC)/2)*CF$27 +
CO61*((rep.BB+rep.CC)/2)*CG$27 +
CP61*((rep.BC+rep.BC)/2)*CH$27 +
CQ61*((rep.BC+rep.CC)/2)*CI$27 +
CR61*((rep.CC+rep.CC)/2)*CJ$27</f>
        <v>4050</v>
      </c>
      <c r="CY61" s="24">
        <f>BX61*((rep.AA+rep.AA)/2)*BP$28 +
BY61*((rep.AA+rep.AB)/2)*BQ$28 +
BZ61*((rep.AA + rep.AC)/2)*BR$28 +
CA61*((rep.AA + rep.BB)/2)*BS$28 +
CB61*((rep.AA+rep.BC)/2)*BT$28 +
CC61*((rep.AA+rep.CC)/2)*BU$28 +
CD61*((rep.AB+rep.AB)/2)*BV$28 +
CE61*((rep.AB+rep.AC)/2)*BW$28 +
CF61*((rep.AB+rep.BB)/2)*BX$28 +
CG61*((rep.AB+rep.BC)/2)*BY$28 +
CH61*((rep.AB+rep.CC)/2)*BZ$28 +
CI61*((rep.AC+rep.AC)/2)*CA$28 +
CJ61*((rep.AC+rep.BB)/2)*CB$28 +
CK61*((rep.AC+rep.BC)/2)*CC$28 +
CL61*((rep.AC+rep.CC)/2)*CD$28 +
CM61*((rep.BB+rep.BB)/2)*CE$28 +
CN61*((rep.BB+rep.BC)/2)*CF$28 +
CO61*((rep.BB+rep.CC)/2)*CG$28 +
CP61*((rep.BC+rep.BC)/2)*CH$28 +
CQ61*((rep.BC+rep.CC)/2)*CI$28 +
CR61*((rep.CC+rep.CC)/2)*CJ$28</f>
        <v>0</v>
      </c>
      <c r="CZ61" s="84">
        <f>BX61*((rep.AA+rep.AA)/2)*BP$29 +
BY61*((rep.AA+rep.AB)/2)*BQ$29 +
BZ61*((rep.AA + rep.AC)/2)*BR$29 +
CA61*((rep.AA + rep.BB)/2)*BS$29 +
CB61*((rep.AA+rep.BC)/2)*BT$29 +
CC61*((rep.AA+rep.CC)/2)*BU$29 +
CD61*((rep.AB+rep.AB)/2)*BV$29 +
CE61*((rep.AB+rep.AC)/2)*BW$29 +
CF61*((rep.AB+rep.BB)/2)*BX$29 +
CG61*((rep.AB+rep.BC)/2)*BY$29 +
CH61*((rep.AB+rep.CC)/2)*BZ$29 +
CI61*((rep.AC+rep.AC)/2)*CA$29 +
CJ61*((rep.AC+rep.BB)/2)*CB$29 +
CK61*((rep.AC+rep.BC)/2)*CC$29 +
CL61*((rep.AC+rep.CC)/2)*CD$29 +
CM61*((rep.BB+rep.BB)/2)*CE$29 +
CN61*((rep.BB+rep.BC)/2)*CF$29 +
CO61*((rep.BB+rep.CC)/2)*CG$29 +
CP61*((rep.BC+rep.BC)/2)*CH$29 +
CQ61*((rep.BC+rep.CC)/2)*CI$29 +
CR61*((rep.CC+rep.CC)/2)*CJ$29</f>
        <v>0</v>
      </c>
      <c r="DA61" s="82">
        <f t="shared" ref="DA61:DA109" si="3">SUM(CU61:CZ61)</f>
        <v>5000</v>
      </c>
      <c r="DC61" s="24">
        <f t="shared" ref="DC61:DC92" si="4">sur.AA * CU61</f>
        <v>15</v>
      </c>
      <c r="DD61" s="24">
        <f t="shared" ref="DD61:DD92" si="5">sur.AB * CV61</f>
        <v>189</v>
      </c>
      <c r="DE61" s="24">
        <f t="shared" ref="DE61:DE92" si="6">sur.AC * CW61</f>
        <v>0</v>
      </c>
      <c r="DF61" s="24">
        <f t="shared" ref="DF61:DF92" si="7">sur.BB * CX61</f>
        <v>850.5</v>
      </c>
      <c r="DG61" s="24">
        <f t="shared" ref="DG61:DG92" si="8">sur.BC * CY61</f>
        <v>0</v>
      </c>
      <c r="DH61" s="24">
        <f t="shared" ref="DH61:DH92" si="9">sur.CC * CZ61</f>
        <v>0</v>
      </c>
      <c r="DI61" s="24">
        <f t="shared" ref="DI61:DI124" si="10">SUM(DC61:DH61)</f>
        <v>1054.5</v>
      </c>
    </row>
    <row r="62" spans="1:114" ht="14">
      <c r="A62" s="154"/>
      <c r="B62" s="195">
        <v>1</v>
      </c>
      <c r="C62" s="112">
        <f t="shared" ref="C62:C82" si="11">LOOKUP(Gen,BO165:BO264,BP165:BP264)</f>
        <v>0.1</v>
      </c>
      <c r="D62" s="111">
        <f t="shared" ref="D62:D82" si="12">LOOKUP(Gen,BO165:BO264,BQ165:BQ264)</f>
        <v>0.9</v>
      </c>
      <c r="E62" s="2"/>
      <c r="F62" s="195">
        <f t="shared" ref="F62:H93" si="13">BO165</f>
        <v>1</v>
      </c>
      <c r="G62" s="112">
        <f t="shared" si="13"/>
        <v>0.1</v>
      </c>
      <c r="H62" s="111">
        <f t="shared" si="13"/>
        <v>0.9</v>
      </c>
      <c r="I62" s="5"/>
      <c r="J62" s="15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65"/>
      <c r="BO62" s="24">
        <f>BO61+1</f>
        <v>2</v>
      </c>
      <c r="BP62" s="83">
        <f t="shared" ref="BP62:BU62" si="14">IF($DI61 &gt; max_Pop, (DC61 * (post_Pop/$DI61)), DC61)</f>
        <v>15</v>
      </c>
      <c r="BQ62" s="83">
        <f t="shared" si="14"/>
        <v>189</v>
      </c>
      <c r="BR62" s="83">
        <f t="shared" si="14"/>
        <v>0</v>
      </c>
      <c r="BS62" s="83">
        <f t="shared" si="14"/>
        <v>850.5</v>
      </c>
      <c r="BT62" s="83">
        <f t="shared" si="14"/>
        <v>0</v>
      </c>
      <c r="BU62" s="83">
        <f t="shared" si="14"/>
        <v>0</v>
      </c>
      <c r="BV62" s="82">
        <f t="shared" si="2"/>
        <v>1054.5</v>
      </c>
      <c r="BX62" s="24">
        <f t="shared" ref="BX62:BX125" si="15">ROUND((BP62/BV62 * BP62/BV62) * BV62, 0)</f>
        <v>0</v>
      </c>
      <c r="BY62" s="24">
        <f t="shared" ref="BY62:BY125" si="16">ROUND(2 * (BP62/BV62 * BQ62/BV62) * BV62, 0)</f>
        <v>5</v>
      </c>
      <c r="BZ62" s="24">
        <f t="shared" ref="BZ62:BZ125" si="17">ROUND(2 * (BP62/BV62 * BR62/BV62) * BV62, 0)</f>
        <v>0</v>
      </c>
      <c r="CA62" s="24">
        <f t="shared" ref="CA62:CA125" si="18">ROUND(2 * (BP62/BV62 * BS62/BV62) * BV62, 0)</f>
        <v>24</v>
      </c>
      <c r="CB62" s="24">
        <f t="shared" ref="CB62:CB125" si="19">ROUND(2 * (BP62/BV62 * BT62/BV62) * BV62, 0)</f>
        <v>0</v>
      </c>
      <c r="CC62" s="24">
        <f t="shared" ref="CC62:CC109" si="20">ROUND(2 * (BP62/BV62 * BU62/BV62) * in.Pop, 0)</f>
        <v>0</v>
      </c>
      <c r="CD62" s="24">
        <f t="shared" ref="CD62:CD125" si="21">ROUND((BQ62/BV62 * BQ62/BV62) * BV62, 0)</f>
        <v>34</v>
      </c>
      <c r="CE62" s="24">
        <f t="shared" ref="CE62:CE125" si="22">ROUND(2 * (BQ62/BV62 * BR62/BV62) * BV62, 0)</f>
        <v>0</v>
      </c>
      <c r="CF62" s="24">
        <f t="shared" ref="CF62:CF125" si="23">ROUND(2 * (BQ62/BV62 * BS62/BV62) * BV62, 0)</f>
        <v>305</v>
      </c>
      <c r="CG62" s="24">
        <f t="shared" ref="CG62:CG125" si="24">ROUND(2 * (BQ62/BV62 * BT62/BV62) * BV62, 0)</f>
        <v>0</v>
      </c>
      <c r="CH62" s="24">
        <f t="shared" ref="CH62:CH125" si="25">ROUND(2 * (BQ62/BV62 * BU62/BV62) * BV62, 0)</f>
        <v>0</v>
      </c>
      <c r="CI62" s="24">
        <f t="shared" ref="CI62:CI125" si="26">ROUND((BR62/BV62 * BR62/BV62) * BV62, 0)</f>
        <v>0</v>
      </c>
      <c r="CJ62" s="24">
        <f t="shared" ref="CJ62:CJ125" si="27">ROUND(2 * (BR62/BV62 * BS62/BV62) * BV62, 0)</f>
        <v>0</v>
      </c>
      <c r="CK62" s="24">
        <f t="shared" ref="CK62:CK125" si="28">ROUND(2 * (BR62/BV62 * BT62/BV62) * BV62, 0)</f>
        <v>0</v>
      </c>
      <c r="CL62" s="24">
        <f t="shared" ref="CL62:CL125" si="29">ROUND(2 * (BR62/BV62 * BU62/BV62) * BV62, 0)</f>
        <v>0</v>
      </c>
      <c r="CM62" s="24">
        <f t="shared" ref="CM62:CM125" si="30">ROUND((BS62/BV62 * BS62/BV62) * BV62, 0)</f>
        <v>686</v>
      </c>
      <c r="CN62" s="24">
        <f t="shared" ref="CN62:CN125" si="31">ROUND(2 * (BS62/BV62 * BT62/BV62) * BV62, 0)</f>
        <v>0</v>
      </c>
      <c r="CO62" s="24">
        <f t="shared" ref="CO62:CO125" si="32">ROUND(2 * (BS62/BV62 * BU62/BV62) * BV62, 0)</f>
        <v>0</v>
      </c>
      <c r="CP62" s="24">
        <f t="shared" ref="CP62:CP125" si="33">ROUND((BT62/BV62 * BT62/BV62) * BV62, 0)</f>
        <v>0</v>
      </c>
      <c r="CQ62" s="24">
        <f t="shared" ref="CQ62:CQ125" si="34">ROUND(2 * (BT62/BV62 * BU62/BV62) * BV62, 0)</f>
        <v>0</v>
      </c>
      <c r="CR62" s="24">
        <f t="shared" ref="CR62:CR125" si="35">ROUND((BU62/BV62 * BU62/BV62) * BV62, 0)</f>
        <v>0</v>
      </c>
      <c r="CS62" s="24">
        <f t="shared" ref="CS62:CS125" si="36">SUM(BX62:CR62)</f>
        <v>1054</v>
      </c>
      <c r="CU62" s="83">
        <f t="shared" ref="CU62:CU92" si="37">BX62*((rep.AA+rep.AA)/2)*BP$23 +
BY62*((rep.AA+rep.AB)/2)*BQ$23 +
BZ62*((rep.AA + rep.AC)/2)*BR$23 +
CA62*((rep.AA + rep.BB)/2)*BS$23 +
CB62*((rep.AA+rep.BC)/2)*BT$23 +
CC62*((rep.AA+rep.CC)/2)*BU$23 +
CD62*((rep.AB+rep.AB)/2)*BV$23 +
CE62*((rep.AB+rep.AC)/2)*BW$23 +
CF62*((rep.AB+rep.BB)/2)*BX$23 +
CG62*((rep.AB+rep.BC)/2)*BY$23 +
CH62*((rep.AB+rep.CC)/2)*BZ$23 +
CI62*((rep.AC+rep.AC)/2)*CA$23 +
CJ62*((rep.AC+rep.BB)/2)*CB$23 +
CK62*((rep.AC+rep.BC)/2)*CC$23 +
CL62*((rep.AC+rep.CC)/2)*CD$23 +
CM62*((rep.BB+rep.BB)/2)*CE$23 +
CN62*((rep.BB+rep.BC)/2)*CF$23 +
CO62*((rep.BB+rep.CC)/2)*CG$23 +
CP62*((rep.BC+rep.BC)/2)*CH$23 +
CQ62*((rep.BC+rep.CC)/2)*CI$23 +
CR62*((rep.CC+rep.CC)/2)*CJ$23</f>
        <v>55</v>
      </c>
      <c r="CV62" s="84">
        <f t="shared" ref="CV62:CV92" si="38">BX62*((rep.AA+rep.AA)/2)*BP$24 +
BY62*((rep.AA+rep.AB)/2)*BQ$24 +
BZ62*((rep.AA + rep.AC)/2)*BR$24 +
CA62*((rep.AA + rep.BB)/2)*BS$24 +
CB62*((rep.AA+rep.BC)/2)*BT$24 +
CC62*((rep.AA+rep.CC)/2)*BU$24 +
CD62*((rep.AB+rep.AB)/2)*BV$24 +
CE62*((rep.AB+rep.AC)/2)*BW$24 +
CF62*((rep.AB+rep.BB)/2)*BX$24 +
CG62*((rep.AB+rep.BC)/2)*BY$24 +
CH62*((rep.AB+rep.CC)/2)*BZ$24 +
CI62*((rep.AC+rep.AC)/2)*CA$24 +
CJ62*((rep.AC+rep.BB)/2)*CB$24 +
CK62*((rep.AC+rep.BC)/2)*CC$24 +
CL62*((rep.AC+rep.CC)/2)*CD$24 +
CM62*((rep.BB+rep.BB)/2)*CE$24 +
CN62*((rep.BB+rep.BC)/2)*CF$24 +
CO62*((rep.BB+rep.CC)/2)*CG$24 +
CP62*((rep.BC+rep.BC)/2)*CH$24 +
CQ62*((rep.BC+rep.CC)/2)*CI$24 +
CR62*((rep.CC+rep.CC)/2)*CJ$24</f>
        <v>980</v>
      </c>
      <c r="CW62" s="84">
        <f t="shared" ref="CW62:CW92" si="39">BX62*((rep.AA+rep.AA)/2)*BP$25 +
BY62*((rep.AA+rep.AB)/2)*BQ$25 +
BZ62*((rep.AA + rep.AC)/2)*BR$25 +
CA62*((rep.AA + rep.BB)/2)*BS$25 +
CB62*((rep.AA+rep.BC)/2)*BT$25 +
CC62*((rep.AA+rep.CC)/2)*BU$25 +
CD62*((rep.AB+rep.AB)/2)*BV$25 +
CE62*((rep.AB+rep.AC)/2)*BW$25 +
CF62*((rep.AB+rep.BB)/2)*BX$25 +
CG62*((rep.AB+rep.BC)/2)*BY$25 +
CH62*((rep.AB+rep.CC)/2)*BZ$25 +
CI62*((rep.AC+rep.AC)/2)*CA$25 +
CJ62*((rep.AC+rep.BB)/2)*CB$25 +
CK62*((rep.AC+rep.BC)/2)*CC$25 +
CL62*((rep.AC+rep.CC)/2)*CD$25 +
CM62*((rep.BB+rep.BB)/2)*CE$25 +
CN62*((rep.BB+rep.BC)/2)*CF$25 +
CO62*((rep.BB+rep.CC)/2)*CG$25 +
CP62*((rep.BC+rep.BC)/2)*CH$25 +
CQ62*((rep.BC+rep.CC)/2)*CI$25 +
CR62*((rep.CC+rep.CC)/2)*CJ$25</f>
        <v>0</v>
      </c>
      <c r="CX62" s="84">
        <f t="shared" ref="CX62:CX92" si="40">BX62*((rep.AA+rep.AA)/2)*BP$27 +
BY62*((rep.AA+rep.AB)/2)*BQ$27 +
BZ62*((rep.AA + rep.AC)/2)*BR$27 +
CA62*((rep.AA + rep.BB)/2)*BS$27 +
CB62*((rep.AA+rep.BC)/2)*BT$27 +
CC62*((rep.AA+rep.CC)/2)*BU$27 +
CD62*((rep.AB+rep.AB)/2)*BV$27 +
CE62*((rep.AB+rep.AC)/2)*BW$27 +
CF62*((rep.AB+rep.BB)/2)*BX$27 +
CG62*((rep.AB+rep.BC)/2)*BY$27 +
CH62*((rep.AB+rep.CC)/2)*BZ$27 +
CI62*((rep.AC+rep.AC)/2)*CA$27 +
CJ62*((rep.AC+rep.BB)/2)*CB$27 +
CK62*((rep.AC+rep.BC)/2)*CC$27 +
CL62*((rep.AC+rep.CC)/2)*CD$27 +
CM62*((rep.BB+rep.BB)/2)*CE$27 +
CN62*((rep.BB+rep.BC)/2)*CF$27 +
CO62*((rep.BB+rep.CC)/2)*CG$27 +
CP62*((rep.BC+rep.BC)/2)*CH$27 +
CQ62*((rep.BC+rep.CC)/2)*CI$27 +
CR62*((rep.CC+rep.CC)/2)*CJ$27</f>
        <v>4235</v>
      </c>
      <c r="CY62" s="24">
        <f t="shared" ref="CY62:CY92" si="41">BX62*((rep.AA+rep.AA)/2)*BP$28 +
BY62*((rep.AA+rep.AB)/2)*BQ$28 +
BZ62*((rep.AA + rep.AC)/2)*BR$28 +
CA62*((rep.AA + rep.BB)/2)*BS$28 +
CB62*((rep.AA+rep.BC)/2)*BT$28 +
CC62*((rep.AA+rep.CC)/2)*BU$28 +
CD62*((rep.AB+rep.AB)/2)*BV$28 +
CE62*((rep.AB+rep.AC)/2)*BW$28 +
CF62*((rep.AB+rep.BB)/2)*BX$28 +
CG62*((rep.AB+rep.BC)/2)*BY$28 +
CH62*((rep.AB+rep.CC)/2)*BZ$28 +
CI62*((rep.AC+rep.AC)/2)*CA$28 +
CJ62*((rep.AC+rep.BB)/2)*CB$28 +
CK62*((rep.AC+rep.BC)/2)*CC$28 +
CL62*((rep.AC+rep.CC)/2)*CD$28 +
CM62*((rep.BB+rep.BB)/2)*CE$28 +
CN62*((rep.BB+rep.BC)/2)*CF$28 +
CO62*((rep.BB+rep.CC)/2)*CG$28 +
CP62*((rep.BC+rep.BC)/2)*CH$28 +
CQ62*((rep.BC+rep.CC)/2)*CI$28 +
CR62*((rep.CC+rep.CC)/2)*CJ$28</f>
        <v>0</v>
      </c>
      <c r="CZ62" s="84">
        <f t="shared" ref="CZ62:CZ92" si="42">BX62*((rep.AA+rep.AA)/2)*BP$29 +
BY62*((rep.AA+rep.AB)/2)*BQ$29 +
BZ62*((rep.AA + rep.AC)/2)*BR$29 +
CA62*((rep.AA + rep.BB)/2)*BS$29 +
CB62*((rep.AA+rep.BC)/2)*BT$29 +
CC62*((rep.AA+rep.CC)/2)*BU$29 +
CD62*((rep.AB+rep.AB)/2)*BV$29 +
CE62*((rep.AB+rep.AC)/2)*BW$29 +
CF62*((rep.AB+rep.BB)/2)*BX$29 +
CG62*((rep.AB+rep.BC)/2)*BY$29 +
CH62*((rep.AB+rep.CC)/2)*BZ$29 +
CI62*((rep.AC+rep.AC)/2)*CA$29 +
CJ62*((rep.AC+rep.BB)/2)*CB$29 +
CK62*((rep.AC+rep.BC)/2)*CC$29 +
CL62*((rep.AC+rep.CC)/2)*CD$29 +
CM62*((rep.BB+rep.BB)/2)*CE$29 +
CN62*((rep.BB+rep.BC)/2)*CF$29 +
CO62*((rep.BB+rep.CC)/2)*CG$29 +
CP62*((rep.BC+rep.BC)/2)*CH$29 +
CQ62*((rep.BC+rep.CC)/2)*CI$29 +
CR62*((rep.CC+rep.CC)/2)*CJ$29</f>
        <v>0</v>
      </c>
      <c r="DA62" s="82">
        <f t="shared" si="3"/>
        <v>5270</v>
      </c>
      <c r="DC62" s="24">
        <f t="shared" si="4"/>
        <v>16.5</v>
      </c>
      <c r="DD62" s="24">
        <f t="shared" si="5"/>
        <v>205.79999999999998</v>
      </c>
      <c r="DE62" s="24">
        <f t="shared" si="6"/>
        <v>0</v>
      </c>
      <c r="DF62" s="24">
        <f t="shared" si="7"/>
        <v>889.35</v>
      </c>
      <c r="DG62" s="24">
        <f t="shared" si="8"/>
        <v>0</v>
      </c>
      <c r="DH62" s="24">
        <f t="shared" si="9"/>
        <v>0</v>
      </c>
      <c r="DI62" s="24">
        <f t="shared" si="10"/>
        <v>1111.6500000000001</v>
      </c>
    </row>
    <row r="63" spans="1:114" ht="14">
      <c r="A63" s="154"/>
      <c r="B63" s="195">
        <v>5</v>
      </c>
      <c r="C63" s="112">
        <f t="shared" si="11"/>
        <v>0.11533559898045879</v>
      </c>
      <c r="D63" s="111">
        <f t="shared" si="12"/>
        <v>0.88466440101954125</v>
      </c>
      <c r="E63" s="2"/>
      <c r="F63" s="195">
        <f t="shared" si="13"/>
        <v>2</v>
      </c>
      <c r="G63" s="112">
        <f t="shared" si="13"/>
        <v>0.10384068278805121</v>
      </c>
      <c r="H63" s="111">
        <f t="shared" si="13"/>
        <v>0.89615931721194875</v>
      </c>
      <c r="I63" s="5"/>
      <c r="J63" s="15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65"/>
      <c r="BO63" s="24">
        <f t="shared" ref="BO63:BO126" si="43">BO62+1</f>
        <v>3</v>
      </c>
      <c r="BP63" s="83">
        <f t="shared" ref="BP63:BP109" si="44">IF($DI62 &gt; max_Pop, (DC62 * (post_Pop/$DI62)), DC62)</f>
        <v>16.5</v>
      </c>
      <c r="BQ63" s="83">
        <f t="shared" ref="BQ63:BQ109" si="45">IF($DI62 &gt; max_Pop, (DD62 * (post_Pop/$DI62)), DD62)</f>
        <v>205.79999999999998</v>
      </c>
      <c r="BR63" s="83">
        <f t="shared" ref="BR63:BR109" si="46">IF($DI62 &gt; max_Pop, (DE62 * (post_Pop/$DI62)), DE62)</f>
        <v>0</v>
      </c>
      <c r="BS63" s="83">
        <f t="shared" ref="BS63:BS109" si="47">IF($DI62 &gt; max_Pop, (DF62 * (post_Pop/$DI62)), DF62)</f>
        <v>889.35</v>
      </c>
      <c r="BT63" s="83">
        <f t="shared" ref="BT63:BT109" si="48">IF($DI62 &gt; max_Pop, (DG62 * (post_Pop/$DI62)), DG62)</f>
        <v>0</v>
      </c>
      <c r="BU63" s="83">
        <f t="shared" ref="BU63:BU109" si="49">IF($DI62 &gt; max_Pop, (DH62 * (post_Pop/$DI62)), DH62)</f>
        <v>0</v>
      </c>
      <c r="BV63" s="82">
        <f t="shared" si="2"/>
        <v>1111.6500000000001</v>
      </c>
      <c r="BW63" s="28"/>
      <c r="BX63" s="24">
        <f t="shared" si="15"/>
        <v>0</v>
      </c>
      <c r="BY63" s="24">
        <f t="shared" si="16"/>
        <v>6</v>
      </c>
      <c r="BZ63" s="24">
        <f t="shared" si="17"/>
        <v>0</v>
      </c>
      <c r="CA63" s="24">
        <f t="shared" si="18"/>
        <v>26</v>
      </c>
      <c r="CB63" s="24">
        <f t="shared" si="19"/>
        <v>0</v>
      </c>
      <c r="CC63" s="24">
        <f t="shared" si="20"/>
        <v>0</v>
      </c>
      <c r="CD63" s="24">
        <f t="shared" si="21"/>
        <v>38</v>
      </c>
      <c r="CE63" s="24">
        <f t="shared" si="22"/>
        <v>0</v>
      </c>
      <c r="CF63" s="24">
        <f t="shared" si="23"/>
        <v>329</v>
      </c>
      <c r="CG63" s="24">
        <f t="shared" si="24"/>
        <v>0</v>
      </c>
      <c r="CH63" s="24">
        <f t="shared" si="25"/>
        <v>0</v>
      </c>
      <c r="CI63" s="24">
        <f t="shared" si="26"/>
        <v>0</v>
      </c>
      <c r="CJ63" s="24">
        <f t="shared" si="27"/>
        <v>0</v>
      </c>
      <c r="CK63" s="24">
        <f t="shared" si="28"/>
        <v>0</v>
      </c>
      <c r="CL63" s="24">
        <f t="shared" si="29"/>
        <v>0</v>
      </c>
      <c r="CM63" s="24">
        <f t="shared" si="30"/>
        <v>712</v>
      </c>
      <c r="CN63" s="24">
        <f t="shared" si="31"/>
        <v>0</v>
      </c>
      <c r="CO63" s="24">
        <f t="shared" si="32"/>
        <v>0</v>
      </c>
      <c r="CP63" s="24">
        <f t="shared" si="33"/>
        <v>0</v>
      </c>
      <c r="CQ63" s="24">
        <f t="shared" si="34"/>
        <v>0</v>
      </c>
      <c r="CR63" s="24">
        <f t="shared" si="35"/>
        <v>0</v>
      </c>
      <c r="CS63" s="24">
        <f t="shared" si="36"/>
        <v>1111</v>
      </c>
      <c r="CU63" s="83">
        <f t="shared" si="37"/>
        <v>62.5</v>
      </c>
      <c r="CV63" s="84">
        <f t="shared" si="38"/>
        <v>1062.5</v>
      </c>
      <c r="CW63" s="84">
        <f t="shared" si="39"/>
        <v>0</v>
      </c>
      <c r="CX63" s="84">
        <f t="shared" si="40"/>
        <v>4430</v>
      </c>
      <c r="CY63" s="24">
        <f t="shared" si="41"/>
        <v>0</v>
      </c>
      <c r="CZ63" s="84">
        <f t="shared" si="42"/>
        <v>0</v>
      </c>
      <c r="DA63" s="82">
        <f t="shared" si="3"/>
        <v>5555</v>
      </c>
      <c r="DC63" s="24">
        <f t="shared" si="4"/>
        <v>18.75</v>
      </c>
      <c r="DD63" s="24">
        <f t="shared" si="5"/>
        <v>223.125</v>
      </c>
      <c r="DE63" s="24">
        <f t="shared" si="6"/>
        <v>0</v>
      </c>
      <c r="DF63" s="24">
        <f t="shared" si="7"/>
        <v>930.3</v>
      </c>
      <c r="DG63" s="24">
        <f t="shared" si="8"/>
        <v>0</v>
      </c>
      <c r="DH63" s="24">
        <f t="shared" si="9"/>
        <v>0</v>
      </c>
      <c r="DI63" s="24">
        <f t="shared" si="10"/>
        <v>1172.175</v>
      </c>
    </row>
    <row r="64" spans="1:114" ht="14">
      <c r="A64" s="154"/>
      <c r="B64" s="195">
        <v>10</v>
      </c>
      <c r="C64" s="112">
        <f t="shared" si="11"/>
        <v>0.14603596990273443</v>
      </c>
      <c r="D64" s="111">
        <f t="shared" si="12"/>
        <v>0.85396403009726551</v>
      </c>
      <c r="E64" s="2"/>
      <c r="F64" s="195">
        <f t="shared" si="13"/>
        <v>3</v>
      </c>
      <c r="G64" s="112">
        <f t="shared" si="13"/>
        <v>0.10740790716502495</v>
      </c>
      <c r="H64" s="111">
        <f t="shared" si="13"/>
        <v>0.89259209283497498</v>
      </c>
      <c r="I64" s="5"/>
      <c r="J64" s="15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65"/>
      <c r="BO64" s="24">
        <f t="shared" si="43"/>
        <v>4</v>
      </c>
      <c r="BP64" s="83">
        <f t="shared" si="44"/>
        <v>18.75</v>
      </c>
      <c r="BQ64" s="83">
        <f t="shared" si="45"/>
        <v>223.125</v>
      </c>
      <c r="BR64" s="83">
        <f t="shared" si="46"/>
        <v>0</v>
      </c>
      <c r="BS64" s="83">
        <f t="shared" si="47"/>
        <v>930.3</v>
      </c>
      <c r="BT64" s="83">
        <f t="shared" si="48"/>
        <v>0</v>
      </c>
      <c r="BU64" s="83">
        <f t="shared" si="49"/>
        <v>0</v>
      </c>
      <c r="BV64" s="82">
        <f t="shared" si="2"/>
        <v>1172.175</v>
      </c>
      <c r="BW64" s="28"/>
      <c r="BX64" s="24">
        <f t="shared" si="15"/>
        <v>0</v>
      </c>
      <c r="BY64" s="24">
        <f t="shared" si="16"/>
        <v>7</v>
      </c>
      <c r="BZ64" s="24">
        <f t="shared" si="17"/>
        <v>0</v>
      </c>
      <c r="CA64" s="24">
        <f t="shared" si="18"/>
        <v>30</v>
      </c>
      <c r="CB64" s="24">
        <f t="shared" si="19"/>
        <v>0</v>
      </c>
      <c r="CC64" s="24">
        <f t="shared" si="20"/>
        <v>0</v>
      </c>
      <c r="CD64" s="24">
        <f t="shared" si="21"/>
        <v>42</v>
      </c>
      <c r="CE64" s="24">
        <f t="shared" si="22"/>
        <v>0</v>
      </c>
      <c r="CF64" s="24">
        <f t="shared" si="23"/>
        <v>354</v>
      </c>
      <c r="CG64" s="24">
        <f t="shared" si="24"/>
        <v>0</v>
      </c>
      <c r="CH64" s="24">
        <f t="shared" si="25"/>
        <v>0</v>
      </c>
      <c r="CI64" s="24">
        <f t="shared" si="26"/>
        <v>0</v>
      </c>
      <c r="CJ64" s="24">
        <f t="shared" si="27"/>
        <v>0</v>
      </c>
      <c r="CK64" s="24">
        <f t="shared" si="28"/>
        <v>0</v>
      </c>
      <c r="CL64" s="24">
        <f t="shared" si="29"/>
        <v>0</v>
      </c>
      <c r="CM64" s="24">
        <f t="shared" si="30"/>
        <v>738</v>
      </c>
      <c r="CN64" s="24">
        <f t="shared" si="31"/>
        <v>0</v>
      </c>
      <c r="CO64" s="24">
        <f t="shared" si="32"/>
        <v>0</v>
      </c>
      <c r="CP64" s="24">
        <f t="shared" si="33"/>
        <v>0</v>
      </c>
      <c r="CQ64" s="24">
        <f t="shared" si="34"/>
        <v>0</v>
      </c>
      <c r="CR64" s="24">
        <f t="shared" si="35"/>
        <v>0</v>
      </c>
      <c r="CS64" s="24">
        <f t="shared" si="36"/>
        <v>1171</v>
      </c>
      <c r="CU64" s="83">
        <f t="shared" si="37"/>
        <v>70</v>
      </c>
      <c r="CV64" s="84">
        <f t="shared" si="38"/>
        <v>1157.5</v>
      </c>
      <c r="CW64" s="84">
        <f t="shared" si="39"/>
        <v>0</v>
      </c>
      <c r="CX64" s="84">
        <f t="shared" si="40"/>
        <v>4627.5</v>
      </c>
      <c r="CY64" s="24">
        <f t="shared" si="41"/>
        <v>0</v>
      </c>
      <c r="CZ64" s="84">
        <f t="shared" si="42"/>
        <v>0</v>
      </c>
      <c r="DA64" s="82">
        <f t="shared" si="3"/>
        <v>5855</v>
      </c>
      <c r="DC64" s="24">
        <f t="shared" si="4"/>
        <v>21</v>
      </c>
      <c r="DD64" s="24">
        <f t="shared" si="5"/>
        <v>243.07499999999999</v>
      </c>
      <c r="DE64" s="24">
        <f t="shared" si="6"/>
        <v>0</v>
      </c>
      <c r="DF64" s="24">
        <f t="shared" si="7"/>
        <v>971.77499999999998</v>
      </c>
      <c r="DG64" s="24">
        <f t="shared" si="8"/>
        <v>0</v>
      </c>
      <c r="DH64" s="24">
        <f t="shared" si="9"/>
        <v>0</v>
      </c>
      <c r="DI64" s="24">
        <f t="shared" si="10"/>
        <v>1235.8499999999999</v>
      </c>
    </row>
    <row r="65" spans="1:113" ht="14">
      <c r="A65" s="154"/>
      <c r="B65" s="195">
        <v>15</v>
      </c>
      <c r="C65" s="112">
        <f t="shared" si="11"/>
        <v>0.19391422274961856</v>
      </c>
      <c r="D65" s="111">
        <f t="shared" si="12"/>
        <v>0.80608577725038133</v>
      </c>
      <c r="E65" s="2"/>
      <c r="F65" s="195">
        <f t="shared" si="13"/>
        <v>4</v>
      </c>
      <c r="G65" s="112">
        <f t="shared" si="13"/>
        <v>0.11117154008573805</v>
      </c>
      <c r="H65" s="111">
        <f t="shared" si="13"/>
        <v>0.88882845991426196</v>
      </c>
      <c r="I65" s="5"/>
      <c r="J65" s="15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65"/>
      <c r="BO65" s="24">
        <f t="shared" si="43"/>
        <v>5</v>
      </c>
      <c r="BP65" s="83">
        <f t="shared" si="44"/>
        <v>21</v>
      </c>
      <c r="BQ65" s="83">
        <f t="shared" si="45"/>
        <v>243.07499999999999</v>
      </c>
      <c r="BR65" s="83">
        <f t="shared" si="46"/>
        <v>0</v>
      </c>
      <c r="BS65" s="83">
        <f t="shared" si="47"/>
        <v>971.77499999999998</v>
      </c>
      <c r="BT65" s="83">
        <f t="shared" si="48"/>
        <v>0</v>
      </c>
      <c r="BU65" s="83">
        <f t="shared" si="49"/>
        <v>0</v>
      </c>
      <c r="BV65" s="82">
        <f t="shared" si="2"/>
        <v>1235.8499999999999</v>
      </c>
      <c r="BW65" s="28"/>
      <c r="BX65" s="24">
        <f t="shared" si="15"/>
        <v>0</v>
      </c>
      <c r="BY65" s="24">
        <f t="shared" si="16"/>
        <v>8</v>
      </c>
      <c r="BZ65" s="24">
        <f t="shared" si="17"/>
        <v>0</v>
      </c>
      <c r="CA65" s="24">
        <f t="shared" si="18"/>
        <v>33</v>
      </c>
      <c r="CB65" s="24">
        <f t="shared" si="19"/>
        <v>0</v>
      </c>
      <c r="CC65" s="24">
        <f t="shared" si="20"/>
        <v>0</v>
      </c>
      <c r="CD65" s="24">
        <f t="shared" si="21"/>
        <v>48</v>
      </c>
      <c r="CE65" s="24">
        <f t="shared" si="22"/>
        <v>0</v>
      </c>
      <c r="CF65" s="24">
        <f t="shared" si="23"/>
        <v>382</v>
      </c>
      <c r="CG65" s="24">
        <f t="shared" si="24"/>
        <v>0</v>
      </c>
      <c r="CH65" s="24">
        <f t="shared" si="25"/>
        <v>0</v>
      </c>
      <c r="CI65" s="24">
        <f t="shared" si="26"/>
        <v>0</v>
      </c>
      <c r="CJ65" s="24">
        <f t="shared" si="27"/>
        <v>0</v>
      </c>
      <c r="CK65" s="24">
        <f t="shared" si="28"/>
        <v>0</v>
      </c>
      <c r="CL65" s="24">
        <f t="shared" si="29"/>
        <v>0</v>
      </c>
      <c r="CM65" s="24">
        <f t="shared" si="30"/>
        <v>764</v>
      </c>
      <c r="CN65" s="24">
        <f t="shared" si="31"/>
        <v>0</v>
      </c>
      <c r="CO65" s="24">
        <f t="shared" si="32"/>
        <v>0</v>
      </c>
      <c r="CP65" s="24">
        <f t="shared" si="33"/>
        <v>0</v>
      </c>
      <c r="CQ65" s="24">
        <f t="shared" si="34"/>
        <v>0</v>
      </c>
      <c r="CR65" s="24">
        <f t="shared" si="35"/>
        <v>0</v>
      </c>
      <c r="CS65" s="24">
        <f t="shared" si="36"/>
        <v>1235</v>
      </c>
      <c r="CU65" s="83">
        <f t="shared" si="37"/>
        <v>80</v>
      </c>
      <c r="CV65" s="84">
        <f t="shared" si="38"/>
        <v>1260</v>
      </c>
      <c r="CW65" s="84">
        <f t="shared" si="39"/>
        <v>0</v>
      </c>
      <c r="CX65" s="84">
        <f t="shared" si="40"/>
        <v>4835</v>
      </c>
      <c r="CY65" s="24">
        <f t="shared" si="41"/>
        <v>0</v>
      </c>
      <c r="CZ65" s="84">
        <f t="shared" si="42"/>
        <v>0</v>
      </c>
      <c r="DA65" s="82">
        <f t="shared" si="3"/>
        <v>6175</v>
      </c>
      <c r="DC65" s="24">
        <f t="shared" si="4"/>
        <v>24</v>
      </c>
      <c r="DD65" s="24">
        <f t="shared" si="5"/>
        <v>264.59999999999997</v>
      </c>
      <c r="DE65" s="24">
        <f t="shared" si="6"/>
        <v>0</v>
      </c>
      <c r="DF65" s="24">
        <f t="shared" si="7"/>
        <v>1015.3499999999999</v>
      </c>
      <c r="DG65" s="24">
        <f t="shared" si="8"/>
        <v>0</v>
      </c>
      <c r="DH65" s="24">
        <f t="shared" si="9"/>
        <v>0</v>
      </c>
      <c r="DI65" s="24">
        <f t="shared" si="10"/>
        <v>1303.9499999999998</v>
      </c>
    </row>
    <row r="66" spans="1:113" ht="14">
      <c r="A66" s="154"/>
      <c r="B66" s="195">
        <v>20</v>
      </c>
      <c r="C66" s="112">
        <f t="shared" si="11"/>
        <v>0.27557099705099275</v>
      </c>
      <c r="D66" s="111">
        <f t="shared" si="12"/>
        <v>0.72442900294900725</v>
      </c>
      <c r="E66" s="2"/>
      <c r="F66" s="195">
        <f t="shared" si="13"/>
        <v>5</v>
      </c>
      <c r="G66" s="112">
        <f t="shared" si="13"/>
        <v>0.11533559898045879</v>
      </c>
      <c r="H66" s="111">
        <f t="shared" si="13"/>
        <v>0.88466440101954125</v>
      </c>
      <c r="I66" s="5"/>
      <c r="J66" s="15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65"/>
      <c r="BO66" s="24">
        <f t="shared" si="43"/>
        <v>6</v>
      </c>
      <c r="BP66" s="83">
        <f t="shared" si="44"/>
        <v>24</v>
      </c>
      <c r="BQ66" s="83">
        <f t="shared" si="45"/>
        <v>264.59999999999997</v>
      </c>
      <c r="BR66" s="83">
        <f t="shared" si="46"/>
        <v>0</v>
      </c>
      <c r="BS66" s="83">
        <f t="shared" si="47"/>
        <v>1015.3499999999999</v>
      </c>
      <c r="BT66" s="83">
        <f t="shared" si="48"/>
        <v>0</v>
      </c>
      <c r="BU66" s="83">
        <f t="shared" si="49"/>
        <v>0</v>
      </c>
      <c r="BV66" s="82">
        <f t="shared" si="2"/>
        <v>1303.9499999999998</v>
      </c>
      <c r="BW66" s="28"/>
      <c r="BX66" s="24">
        <f t="shared" si="15"/>
        <v>0</v>
      </c>
      <c r="BY66" s="24">
        <f t="shared" si="16"/>
        <v>10</v>
      </c>
      <c r="BZ66" s="24">
        <f t="shared" si="17"/>
        <v>0</v>
      </c>
      <c r="CA66" s="24">
        <f t="shared" si="18"/>
        <v>37</v>
      </c>
      <c r="CB66" s="24">
        <f t="shared" si="19"/>
        <v>0</v>
      </c>
      <c r="CC66" s="24">
        <f t="shared" si="20"/>
        <v>0</v>
      </c>
      <c r="CD66" s="24">
        <f t="shared" si="21"/>
        <v>54</v>
      </c>
      <c r="CE66" s="24">
        <f t="shared" si="22"/>
        <v>0</v>
      </c>
      <c r="CF66" s="24">
        <f t="shared" si="23"/>
        <v>412</v>
      </c>
      <c r="CG66" s="24">
        <f t="shared" si="24"/>
        <v>0</v>
      </c>
      <c r="CH66" s="24">
        <f t="shared" si="25"/>
        <v>0</v>
      </c>
      <c r="CI66" s="24">
        <f t="shared" si="26"/>
        <v>0</v>
      </c>
      <c r="CJ66" s="24">
        <f t="shared" si="27"/>
        <v>0</v>
      </c>
      <c r="CK66" s="24">
        <f t="shared" si="28"/>
        <v>0</v>
      </c>
      <c r="CL66" s="24">
        <f t="shared" si="29"/>
        <v>0</v>
      </c>
      <c r="CM66" s="24">
        <f t="shared" si="30"/>
        <v>791</v>
      </c>
      <c r="CN66" s="24">
        <f t="shared" si="31"/>
        <v>0</v>
      </c>
      <c r="CO66" s="24">
        <f t="shared" si="32"/>
        <v>0</v>
      </c>
      <c r="CP66" s="24">
        <f t="shared" si="33"/>
        <v>0</v>
      </c>
      <c r="CQ66" s="24">
        <f t="shared" si="34"/>
        <v>0</v>
      </c>
      <c r="CR66" s="24">
        <f t="shared" si="35"/>
        <v>0</v>
      </c>
      <c r="CS66" s="24">
        <f t="shared" si="36"/>
        <v>1304</v>
      </c>
      <c r="CU66" s="83">
        <f t="shared" si="37"/>
        <v>92.5</v>
      </c>
      <c r="CV66" s="84">
        <f t="shared" si="38"/>
        <v>1375</v>
      </c>
      <c r="CW66" s="84">
        <f t="shared" si="39"/>
        <v>0</v>
      </c>
      <c r="CX66" s="84">
        <f t="shared" si="40"/>
        <v>5052.5</v>
      </c>
      <c r="CY66" s="24">
        <f t="shared" si="41"/>
        <v>0</v>
      </c>
      <c r="CZ66" s="84">
        <f t="shared" si="42"/>
        <v>0</v>
      </c>
      <c r="DA66" s="82">
        <f t="shared" si="3"/>
        <v>6520</v>
      </c>
      <c r="DC66" s="24">
        <f t="shared" si="4"/>
        <v>27.75</v>
      </c>
      <c r="DD66" s="24">
        <f t="shared" si="5"/>
        <v>288.75</v>
      </c>
      <c r="DE66" s="24">
        <f t="shared" si="6"/>
        <v>0</v>
      </c>
      <c r="DF66" s="24">
        <f t="shared" si="7"/>
        <v>1061.0249999999999</v>
      </c>
      <c r="DG66" s="24">
        <f t="shared" si="8"/>
        <v>0</v>
      </c>
      <c r="DH66" s="24">
        <f t="shared" si="9"/>
        <v>0</v>
      </c>
      <c r="DI66" s="24">
        <f t="shared" si="10"/>
        <v>1377.5249999999999</v>
      </c>
    </row>
    <row r="67" spans="1:113" ht="14">
      <c r="A67" s="154"/>
      <c r="B67" s="195">
        <v>25</v>
      </c>
      <c r="C67" s="112">
        <f t="shared" si="11"/>
        <v>0.42325591785371225</v>
      </c>
      <c r="D67" s="111">
        <f t="shared" si="12"/>
        <v>0.5767440821462877</v>
      </c>
      <c r="E67" s="2"/>
      <c r="F67" s="195">
        <f t="shared" si="13"/>
        <v>6</v>
      </c>
      <c r="G67" s="112">
        <f t="shared" si="13"/>
        <v>0.11986655930058668</v>
      </c>
      <c r="H67" s="111">
        <f t="shared" si="13"/>
        <v>0.88013344069941335</v>
      </c>
      <c r="I67" s="5"/>
      <c r="J67" s="15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65"/>
      <c r="BO67" s="24">
        <f t="shared" si="43"/>
        <v>7</v>
      </c>
      <c r="BP67" s="83">
        <f t="shared" si="44"/>
        <v>27.75</v>
      </c>
      <c r="BQ67" s="83">
        <f t="shared" si="45"/>
        <v>288.75</v>
      </c>
      <c r="BR67" s="83">
        <f t="shared" si="46"/>
        <v>0</v>
      </c>
      <c r="BS67" s="83">
        <f t="shared" si="47"/>
        <v>1061.0249999999999</v>
      </c>
      <c r="BT67" s="83">
        <f t="shared" si="48"/>
        <v>0</v>
      </c>
      <c r="BU67" s="83">
        <f t="shared" si="49"/>
        <v>0</v>
      </c>
      <c r="BV67" s="82">
        <f t="shared" si="2"/>
        <v>1377.5249999999999</v>
      </c>
      <c r="BW67" s="28"/>
      <c r="BX67" s="24">
        <f t="shared" si="15"/>
        <v>1</v>
      </c>
      <c r="BY67" s="24">
        <f t="shared" si="16"/>
        <v>12</v>
      </c>
      <c r="BZ67" s="24">
        <f t="shared" si="17"/>
        <v>0</v>
      </c>
      <c r="CA67" s="24">
        <f t="shared" si="18"/>
        <v>43</v>
      </c>
      <c r="CB67" s="24">
        <f t="shared" si="19"/>
        <v>0</v>
      </c>
      <c r="CC67" s="24">
        <f t="shared" si="20"/>
        <v>0</v>
      </c>
      <c r="CD67" s="24">
        <f t="shared" si="21"/>
        <v>61</v>
      </c>
      <c r="CE67" s="24">
        <f t="shared" si="22"/>
        <v>0</v>
      </c>
      <c r="CF67" s="24">
        <f t="shared" si="23"/>
        <v>445</v>
      </c>
      <c r="CG67" s="24">
        <f t="shared" si="24"/>
        <v>0</v>
      </c>
      <c r="CH67" s="24">
        <f t="shared" si="25"/>
        <v>0</v>
      </c>
      <c r="CI67" s="24">
        <f t="shared" si="26"/>
        <v>0</v>
      </c>
      <c r="CJ67" s="24">
        <f t="shared" si="27"/>
        <v>0</v>
      </c>
      <c r="CK67" s="24">
        <f t="shared" si="28"/>
        <v>0</v>
      </c>
      <c r="CL67" s="24">
        <f t="shared" si="29"/>
        <v>0</v>
      </c>
      <c r="CM67" s="24">
        <f t="shared" si="30"/>
        <v>817</v>
      </c>
      <c r="CN67" s="24">
        <f t="shared" si="31"/>
        <v>0</v>
      </c>
      <c r="CO67" s="24">
        <f t="shared" si="32"/>
        <v>0</v>
      </c>
      <c r="CP67" s="24">
        <f t="shared" si="33"/>
        <v>0</v>
      </c>
      <c r="CQ67" s="24">
        <f t="shared" si="34"/>
        <v>0</v>
      </c>
      <c r="CR67" s="24">
        <f t="shared" si="35"/>
        <v>0</v>
      </c>
      <c r="CS67" s="24">
        <f t="shared" si="36"/>
        <v>1379</v>
      </c>
      <c r="CU67" s="83">
        <f t="shared" si="37"/>
        <v>111.25</v>
      </c>
      <c r="CV67" s="84">
        <f t="shared" si="38"/>
        <v>1510</v>
      </c>
      <c r="CW67" s="84">
        <f t="shared" si="39"/>
        <v>0</v>
      </c>
      <c r="CX67" s="84">
        <f t="shared" si="40"/>
        <v>5273.75</v>
      </c>
      <c r="CY67" s="24">
        <f t="shared" si="41"/>
        <v>0</v>
      </c>
      <c r="CZ67" s="84">
        <f t="shared" si="42"/>
        <v>0</v>
      </c>
      <c r="DA67" s="82">
        <f t="shared" si="3"/>
        <v>6895</v>
      </c>
      <c r="DC67" s="24">
        <f t="shared" si="4"/>
        <v>33.375</v>
      </c>
      <c r="DD67" s="24">
        <f t="shared" si="5"/>
        <v>317.09999999999997</v>
      </c>
      <c r="DE67" s="24">
        <f t="shared" si="6"/>
        <v>0</v>
      </c>
      <c r="DF67" s="24">
        <f t="shared" si="7"/>
        <v>1107.4875</v>
      </c>
      <c r="DG67" s="24">
        <f t="shared" si="8"/>
        <v>0</v>
      </c>
      <c r="DH67" s="24">
        <f t="shared" si="9"/>
        <v>0</v>
      </c>
      <c r="DI67" s="24">
        <f t="shared" si="10"/>
        <v>1457.9624999999999</v>
      </c>
    </row>
    <row r="68" spans="1:113" ht="14">
      <c r="A68" s="154"/>
      <c r="B68" s="195">
        <v>30</v>
      </c>
      <c r="C68" s="112">
        <f t="shared" si="11"/>
        <v>0.66447218915242967</v>
      </c>
      <c r="D68" s="111">
        <f t="shared" si="12"/>
        <v>0.33552781084757033</v>
      </c>
      <c r="E68" s="2"/>
      <c r="F68" s="195">
        <f t="shared" si="13"/>
        <v>7</v>
      </c>
      <c r="G68" s="112">
        <f t="shared" si="13"/>
        <v>0.12495236021124845</v>
      </c>
      <c r="H68" s="111">
        <f t="shared" si="13"/>
        <v>0.87504763978875155</v>
      </c>
      <c r="I68" s="5"/>
      <c r="J68" s="15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65"/>
      <c r="BO68" s="24">
        <f t="shared" si="43"/>
        <v>8</v>
      </c>
      <c r="BP68" s="83">
        <f t="shared" si="44"/>
        <v>33.375</v>
      </c>
      <c r="BQ68" s="83">
        <f t="shared" si="45"/>
        <v>317.09999999999997</v>
      </c>
      <c r="BR68" s="83">
        <f t="shared" si="46"/>
        <v>0</v>
      </c>
      <c r="BS68" s="83">
        <f t="shared" si="47"/>
        <v>1107.4875</v>
      </c>
      <c r="BT68" s="83">
        <f t="shared" si="48"/>
        <v>0</v>
      </c>
      <c r="BU68" s="83">
        <f t="shared" si="49"/>
        <v>0</v>
      </c>
      <c r="BV68" s="82">
        <f t="shared" si="2"/>
        <v>1457.9624999999999</v>
      </c>
      <c r="BW68" s="28"/>
      <c r="BX68" s="24">
        <f t="shared" si="15"/>
        <v>1</v>
      </c>
      <c r="BY68" s="24">
        <f t="shared" si="16"/>
        <v>15</v>
      </c>
      <c r="BZ68" s="24">
        <f t="shared" si="17"/>
        <v>0</v>
      </c>
      <c r="CA68" s="24">
        <f t="shared" si="18"/>
        <v>51</v>
      </c>
      <c r="CB68" s="24">
        <f t="shared" si="19"/>
        <v>0</v>
      </c>
      <c r="CC68" s="24">
        <f t="shared" si="20"/>
        <v>0</v>
      </c>
      <c r="CD68" s="24">
        <f t="shared" si="21"/>
        <v>69</v>
      </c>
      <c r="CE68" s="24">
        <f t="shared" si="22"/>
        <v>0</v>
      </c>
      <c r="CF68" s="24">
        <f t="shared" si="23"/>
        <v>482</v>
      </c>
      <c r="CG68" s="24">
        <f t="shared" si="24"/>
        <v>0</v>
      </c>
      <c r="CH68" s="24">
        <f t="shared" si="25"/>
        <v>0</v>
      </c>
      <c r="CI68" s="24">
        <f t="shared" si="26"/>
        <v>0</v>
      </c>
      <c r="CJ68" s="24">
        <f t="shared" si="27"/>
        <v>0</v>
      </c>
      <c r="CK68" s="24">
        <f t="shared" si="28"/>
        <v>0</v>
      </c>
      <c r="CL68" s="24">
        <f t="shared" si="29"/>
        <v>0</v>
      </c>
      <c r="CM68" s="24">
        <f t="shared" si="30"/>
        <v>841</v>
      </c>
      <c r="CN68" s="24">
        <f t="shared" si="31"/>
        <v>0</v>
      </c>
      <c r="CO68" s="24">
        <f t="shared" si="32"/>
        <v>0</v>
      </c>
      <c r="CP68" s="24">
        <f t="shared" si="33"/>
        <v>0</v>
      </c>
      <c r="CQ68" s="24">
        <f t="shared" si="34"/>
        <v>0</v>
      </c>
      <c r="CR68" s="24">
        <f t="shared" si="35"/>
        <v>0</v>
      </c>
      <c r="CS68" s="24">
        <f t="shared" si="36"/>
        <v>1459</v>
      </c>
      <c r="CU68" s="83">
        <f t="shared" si="37"/>
        <v>128.75</v>
      </c>
      <c r="CV68" s="84">
        <f t="shared" si="38"/>
        <v>1670</v>
      </c>
      <c r="CW68" s="84">
        <f t="shared" si="39"/>
        <v>0</v>
      </c>
      <c r="CX68" s="84">
        <f t="shared" si="40"/>
        <v>5496.25</v>
      </c>
      <c r="CY68" s="24">
        <f t="shared" si="41"/>
        <v>0</v>
      </c>
      <c r="CZ68" s="84">
        <f t="shared" si="42"/>
        <v>0</v>
      </c>
      <c r="DA68" s="82">
        <f t="shared" si="3"/>
        <v>7295</v>
      </c>
      <c r="DC68" s="24">
        <f t="shared" si="4"/>
        <v>38.625</v>
      </c>
      <c r="DD68" s="24">
        <f t="shared" si="5"/>
        <v>350.7</v>
      </c>
      <c r="DE68" s="24">
        <f t="shared" si="6"/>
        <v>0</v>
      </c>
      <c r="DF68" s="24">
        <f t="shared" si="7"/>
        <v>1154.2124999999999</v>
      </c>
      <c r="DG68" s="24">
        <f t="shared" si="8"/>
        <v>0</v>
      </c>
      <c r="DH68" s="24">
        <f t="shared" si="9"/>
        <v>0</v>
      </c>
      <c r="DI68" s="24">
        <f t="shared" si="10"/>
        <v>1543.5374999999999</v>
      </c>
    </row>
    <row r="69" spans="1:113" ht="14">
      <c r="A69" s="154"/>
      <c r="B69" s="195">
        <v>35</v>
      </c>
      <c r="C69" s="112">
        <f t="shared" si="11"/>
        <v>0.89075417298212223</v>
      </c>
      <c r="D69" s="111">
        <f t="shared" si="12"/>
        <v>0.10924582701787772</v>
      </c>
      <c r="E69" s="2"/>
      <c r="F69" s="195">
        <f t="shared" si="13"/>
        <v>8</v>
      </c>
      <c r="G69" s="112">
        <f t="shared" si="13"/>
        <v>0.13163918825072662</v>
      </c>
      <c r="H69" s="111">
        <f t="shared" si="13"/>
        <v>0.86836081174927338</v>
      </c>
      <c r="I69" s="5"/>
      <c r="J69" s="15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65"/>
      <c r="BO69" s="24">
        <f t="shared" si="43"/>
        <v>9</v>
      </c>
      <c r="BP69" s="83">
        <f t="shared" si="44"/>
        <v>38.625</v>
      </c>
      <c r="BQ69" s="83">
        <f t="shared" si="45"/>
        <v>350.7</v>
      </c>
      <c r="BR69" s="83">
        <f t="shared" si="46"/>
        <v>0</v>
      </c>
      <c r="BS69" s="83">
        <f t="shared" si="47"/>
        <v>1154.2124999999999</v>
      </c>
      <c r="BT69" s="83">
        <f t="shared" si="48"/>
        <v>0</v>
      </c>
      <c r="BU69" s="83">
        <f t="shared" si="49"/>
        <v>0</v>
      </c>
      <c r="BV69" s="82">
        <f t="shared" si="2"/>
        <v>1543.5374999999999</v>
      </c>
      <c r="BW69" s="28"/>
      <c r="BX69" s="24">
        <f t="shared" si="15"/>
        <v>1</v>
      </c>
      <c r="BY69" s="24">
        <f t="shared" si="16"/>
        <v>18</v>
      </c>
      <c r="BZ69" s="24">
        <f t="shared" si="17"/>
        <v>0</v>
      </c>
      <c r="CA69" s="24">
        <f t="shared" si="18"/>
        <v>58</v>
      </c>
      <c r="CB69" s="24">
        <f t="shared" si="19"/>
        <v>0</v>
      </c>
      <c r="CC69" s="24">
        <f t="shared" si="20"/>
        <v>0</v>
      </c>
      <c r="CD69" s="24">
        <f t="shared" si="21"/>
        <v>80</v>
      </c>
      <c r="CE69" s="24">
        <f t="shared" si="22"/>
        <v>0</v>
      </c>
      <c r="CF69" s="24">
        <f t="shared" si="23"/>
        <v>524</v>
      </c>
      <c r="CG69" s="24">
        <f t="shared" si="24"/>
        <v>0</v>
      </c>
      <c r="CH69" s="24">
        <f t="shared" si="25"/>
        <v>0</v>
      </c>
      <c r="CI69" s="24">
        <f t="shared" si="26"/>
        <v>0</v>
      </c>
      <c r="CJ69" s="24">
        <f t="shared" si="27"/>
        <v>0</v>
      </c>
      <c r="CK69" s="24">
        <f t="shared" si="28"/>
        <v>0</v>
      </c>
      <c r="CL69" s="24">
        <f t="shared" si="29"/>
        <v>0</v>
      </c>
      <c r="CM69" s="24">
        <f t="shared" si="30"/>
        <v>863</v>
      </c>
      <c r="CN69" s="24">
        <f t="shared" si="31"/>
        <v>0</v>
      </c>
      <c r="CO69" s="24">
        <f t="shared" si="32"/>
        <v>0</v>
      </c>
      <c r="CP69" s="24">
        <f t="shared" si="33"/>
        <v>0</v>
      </c>
      <c r="CQ69" s="24">
        <f t="shared" si="34"/>
        <v>0</v>
      </c>
      <c r="CR69" s="24">
        <f t="shared" si="35"/>
        <v>0</v>
      </c>
      <c r="CS69" s="24">
        <f t="shared" si="36"/>
        <v>1544</v>
      </c>
      <c r="CU69" s="83">
        <f t="shared" si="37"/>
        <v>150</v>
      </c>
      <c r="CV69" s="84">
        <f t="shared" si="38"/>
        <v>1845</v>
      </c>
      <c r="CW69" s="84">
        <f t="shared" si="39"/>
        <v>0</v>
      </c>
      <c r="CX69" s="84">
        <f t="shared" si="40"/>
        <v>5725</v>
      </c>
      <c r="CY69" s="24">
        <f t="shared" si="41"/>
        <v>0</v>
      </c>
      <c r="CZ69" s="84">
        <f t="shared" si="42"/>
        <v>0</v>
      </c>
      <c r="DA69" s="82">
        <f t="shared" si="3"/>
        <v>7720</v>
      </c>
      <c r="DC69" s="24">
        <f t="shared" si="4"/>
        <v>45</v>
      </c>
      <c r="DD69" s="24">
        <f t="shared" si="5"/>
        <v>387.45</v>
      </c>
      <c r="DE69" s="24">
        <f t="shared" si="6"/>
        <v>0</v>
      </c>
      <c r="DF69" s="24">
        <f t="shared" si="7"/>
        <v>1202.25</v>
      </c>
      <c r="DG69" s="24">
        <f t="shared" si="8"/>
        <v>0</v>
      </c>
      <c r="DH69" s="24">
        <f t="shared" si="9"/>
        <v>0</v>
      </c>
      <c r="DI69" s="24">
        <f t="shared" si="10"/>
        <v>1634.7</v>
      </c>
    </row>
    <row r="70" spans="1:113" ht="14">
      <c r="A70" s="154"/>
      <c r="B70" s="195">
        <v>40</v>
      </c>
      <c r="C70" s="112">
        <f t="shared" si="11"/>
        <v>0.97789371297196925</v>
      </c>
      <c r="D70" s="111">
        <f t="shared" si="12"/>
        <v>2.2106287028030774E-2</v>
      </c>
      <c r="E70" s="2"/>
      <c r="F70" s="195">
        <f t="shared" si="13"/>
        <v>9</v>
      </c>
      <c r="G70" s="112">
        <f t="shared" si="13"/>
        <v>0.13862636962172931</v>
      </c>
      <c r="H70" s="111">
        <f t="shared" si="13"/>
        <v>0.86137363037827064</v>
      </c>
      <c r="I70" s="5"/>
      <c r="J70" s="15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65"/>
      <c r="BO70" s="24">
        <f t="shared" si="43"/>
        <v>10</v>
      </c>
      <c r="BP70" s="83">
        <f t="shared" si="44"/>
        <v>45</v>
      </c>
      <c r="BQ70" s="83">
        <f t="shared" si="45"/>
        <v>387.45</v>
      </c>
      <c r="BR70" s="83">
        <f t="shared" si="46"/>
        <v>0</v>
      </c>
      <c r="BS70" s="83">
        <f t="shared" si="47"/>
        <v>1202.25</v>
      </c>
      <c r="BT70" s="83">
        <f t="shared" si="48"/>
        <v>0</v>
      </c>
      <c r="BU70" s="83">
        <f t="shared" si="49"/>
        <v>0</v>
      </c>
      <c r="BV70" s="82">
        <f t="shared" si="2"/>
        <v>1634.7</v>
      </c>
      <c r="BW70" s="28"/>
      <c r="BX70" s="24">
        <f t="shared" si="15"/>
        <v>1</v>
      </c>
      <c r="BY70" s="24">
        <f t="shared" si="16"/>
        <v>21</v>
      </c>
      <c r="BZ70" s="24">
        <f t="shared" si="17"/>
        <v>0</v>
      </c>
      <c r="CA70" s="24">
        <f t="shared" si="18"/>
        <v>66</v>
      </c>
      <c r="CB70" s="24">
        <f t="shared" si="19"/>
        <v>0</v>
      </c>
      <c r="CC70" s="24">
        <f t="shared" si="20"/>
        <v>0</v>
      </c>
      <c r="CD70" s="24">
        <f t="shared" si="21"/>
        <v>92</v>
      </c>
      <c r="CE70" s="24">
        <f t="shared" si="22"/>
        <v>0</v>
      </c>
      <c r="CF70" s="24">
        <f t="shared" si="23"/>
        <v>570</v>
      </c>
      <c r="CG70" s="24">
        <f t="shared" si="24"/>
        <v>0</v>
      </c>
      <c r="CH70" s="24">
        <f t="shared" si="25"/>
        <v>0</v>
      </c>
      <c r="CI70" s="24">
        <f t="shared" si="26"/>
        <v>0</v>
      </c>
      <c r="CJ70" s="24">
        <f t="shared" si="27"/>
        <v>0</v>
      </c>
      <c r="CK70" s="24">
        <f t="shared" si="28"/>
        <v>0</v>
      </c>
      <c r="CL70" s="24">
        <f t="shared" si="29"/>
        <v>0</v>
      </c>
      <c r="CM70" s="24">
        <f t="shared" si="30"/>
        <v>884</v>
      </c>
      <c r="CN70" s="24">
        <f t="shared" si="31"/>
        <v>0</v>
      </c>
      <c r="CO70" s="24">
        <f t="shared" si="32"/>
        <v>0</v>
      </c>
      <c r="CP70" s="24">
        <f t="shared" si="33"/>
        <v>0</v>
      </c>
      <c r="CQ70" s="24">
        <f t="shared" si="34"/>
        <v>0</v>
      </c>
      <c r="CR70" s="24">
        <f t="shared" si="35"/>
        <v>0</v>
      </c>
      <c r="CS70" s="24">
        <f t="shared" si="36"/>
        <v>1634</v>
      </c>
      <c r="CU70" s="83">
        <f t="shared" si="37"/>
        <v>172.5</v>
      </c>
      <c r="CV70" s="84">
        <f t="shared" si="38"/>
        <v>2037.5</v>
      </c>
      <c r="CW70" s="84">
        <f t="shared" si="39"/>
        <v>0</v>
      </c>
      <c r="CX70" s="84">
        <f t="shared" si="40"/>
        <v>5960</v>
      </c>
      <c r="CY70" s="24">
        <f t="shared" si="41"/>
        <v>0</v>
      </c>
      <c r="CZ70" s="84">
        <f t="shared" si="42"/>
        <v>0</v>
      </c>
      <c r="DA70" s="82">
        <f t="shared" si="3"/>
        <v>8170</v>
      </c>
      <c r="DC70" s="24">
        <f t="shared" si="4"/>
        <v>51.75</v>
      </c>
      <c r="DD70" s="24">
        <f t="shared" si="5"/>
        <v>427.875</v>
      </c>
      <c r="DE70" s="24">
        <f t="shared" si="6"/>
        <v>0</v>
      </c>
      <c r="DF70" s="24">
        <f t="shared" si="7"/>
        <v>1251.5999999999999</v>
      </c>
      <c r="DG70" s="24">
        <f t="shared" si="8"/>
        <v>0</v>
      </c>
      <c r="DH70" s="24">
        <f t="shared" si="9"/>
        <v>0</v>
      </c>
      <c r="DI70" s="24">
        <f t="shared" si="10"/>
        <v>1731.2249999999999</v>
      </c>
    </row>
    <row r="71" spans="1:113" ht="14">
      <c r="A71" s="154"/>
      <c r="B71" s="195">
        <v>45</v>
      </c>
      <c r="C71" s="112">
        <f t="shared" si="11"/>
        <v>0.99614848994243588</v>
      </c>
      <c r="D71" s="111">
        <f t="shared" si="12"/>
        <v>3.8515100575639478E-3</v>
      </c>
      <c r="E71" s="2"/>
      <c r="F71" s="195">
        <f t="shared" si="13"/>
        <v>10</v>
      </c>
      <c r="G71" s="112">
        <f t="shared" si="13"/>
        <v>0.14603596990273443</v>
      </c>
      <c r="H71" s="111">
        <f t="shared" si="13"/>
        <v>0.85396403009726551</v>
      </c>
      <c r="I71" s="5"/>
      <c r="J71" s="155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65"/>
      <c r="BO71" s="24">
        <f t="shared" si="43"/>
        <v>11</v>
      </c>
      <c r="BP71" s="83">
        <f t="shared" si="44"/>
        <v>51.75</v>
      </c>
      <c r="BQ71" s="83">
        <f t="shared" si="45"/>
        <v>427.875</v>
      </c>
      <c r="BR71" s="83">
        <f t="shared" si="46"/>
        <v>0</v>
      </c>
      <c r="BS71" s="83">
        <f t="shared" si="47"/>
        <v>1251.5999999999999</v>
      </c>
      <c r="BT71" s="83">
        <f t="shared" si="48"/>
        <v>0</v>
      </c>
      <c r="BU71" s="83">
        <f t="shared" si="49"/>
        <v>0</v>
      </c>
      <c r="BV71" s="82">
        <f t="shared" si="2"/>
        <v>1731.2249999999999</v>
      </c>
      <c r="BW71" s="28"/>
      <c r="BX71" s="24">
        <f t="shared" si="15"/>
        <v>2</v>
      </c>
      <c r="BY71" s="24">
        <f t="shared" si="16"/>
        <v>26</v>
      </c>
      <c r="BZ71" s="24">
        <f t="shared" si="17"/>
        <v>0</v>
      </c>
      <c r="CA71" s="24">
        <f t="shared" si="18"/>
        <v>75</v>
      </c>
      <c r="CB71" s="24">
        <f t="shared" si="19"/>
        <v>0</v>
      </c>
      <c r="CC71" s="24">
        <f t="shared" si="20"/>
        <v>0</v>
      </c>
      <c r="CD71" s="24">
        <f t="shared" si="21"/>
        <v>106</v>
      </c>
      <c r="CE71" s="24">
        <f t="shared" si="22"/>
        <v>0</v>
      </c>
      <c r="CF71" s="24">
        <f t="shared" si="23"/>
        <v>619</v>
      </c>
      <c r="CG71" s="24">
        <f t="shared" si="24"/>
        <v>0</v>
      </c>
      <c r="CH71" s="24">
        <f t="shared" si="25"/>
        <v>0</v>
      </c>
      <c r="CI71" s="24">
        <f t="shared" si="26"/>
        <v>0</v>
      </c>
      <c r="CJ71" s="24">
        <f t="shared" si="27"/>
        <v>0</v>
      </c>
      <c r="CK71" s="24">
        <f t="shared" si="28"/>
        <v>0</v>
      </c>
      <c r="CL71" s="24">
        <f t="shared" si="29"/>
        <v>0</v>
      </c>
      <c r="CM71" s="24">
        <f t="shared" si="30"/>
        <v>905</v>
      </c>
      <c r="CN71" s="24">
        <f t="shared" si="31"/>
        <v>0</v>
      </c>
      <c r="CO71" s="24">
        <f t="shared" si="32"/>
        <v>0</v>
      </c>
      <c r="CP71" s="24">
        <f t="shared" si="33"/>
        <v>0</v>
      </c>
      <c r="CQ71" s="24">
        <f t="shared" si="34"/>
        <v>0</v>
      </c>
      <c r="CR71" s="24">
        <f t="shared" si="35"/>
        <v>0</v>
      </c>
      <c r="CS71" s="24">
        <f t="shared" si="36"/>
        <v>1733</v>
      </c>
      <c r="CU71" s="83">
        <f t="shared" si="37"/>
        <v>207.5</v>
      </c>
      <c r="CV71" s="84">
        <f t="shared" si="38"/>
        <v>2252.5</v>
      </c>
      <c r="CW71" s="84">
        <f t="shared" si="39"/>
        <v>0</v>
      </c>
      <c r="CX71" s="84">
        <f t="shared" si="40"/>
        <v>6205</v>
      </c>
      <c r="CY71" s="24">
        <f t="shared" si="41"/>
        <v>0</v>
      </c>
      <c r="CZ71" s="84">
        <f t="shared" si="42"/>
        <v>0</v>
      </c>
      <c r="DA71" s="82">
        <f t="shared" si="3"/>
        <v>8665</v>
      </c>
      <c r="DC71" s="24">
        <f t="shared" si="4"/>
        <v>62.25</v>
      </c>
      <c r="DD71" s="24">
        <f t="shared" si="5"/>
        <v>473.02499999999998</v>
      </c>
      <c r="DE71" s="24">
        <f t="shared" si="6"/>
        <v>0</v>
      </c>
      <c r="DF71" s="24">
        <f t="shared" si="7"/>
        <v>1303.05</v>
      </c>
      <c r="DG71" s="24">
        <f t="shared" si="8"/>
        <v>0</v>
      </c>
      <c r="DH71" s="24">
        <f t="shared" si="9"/>
        <v>0</v>
      </c>
      <c r="DI71" s="24">
        <f t="shared" si="10"/>
        <v>1838.3249999999998</v>
      </c>
    </row>
    <row r="72" spans="1:113" ht="14">
      <c r="A72" s="154"/>
      <c r="B72" s="195">
        <v>50</v>
      </c>
      <c r="C72" s="112">
        <f t="shared" si="11"/>
        <v>0.99934907941231177</v>
      </c>
      <c r="D72" s="111">
        <f t="shared" si="12"/>
        <v>6.5092058768830192E-4</v>
      </c>
      <c r="E72" s="2"/>
      <c r="F72" s="195">
        <f t="shared" si="13"/>
        <v>11</v>
      </c>
      <c r="G72" s="112">
        <f t="shared" si="13"/>
        <v>0.15346792011436988</v>
      </c>
      <c r="H72" s="111">
        <f t="shared" si="13"/>
        <v>0.84653207988563006</v>
      </c>
      <c r="I72" s="5"/>
      <c r="J72" s="15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65"/>
      <c r="BO72" s="24">
        <f t="shared" si="43"/>
        <v>12</v>
      </c>
      <c r="BP72" s="83">
        <f t="shared" si="44"/>
        <v>62.25</v>
      </c>
      <c r="BQ72" s="83">
        <f t="shared" si="45"/>
        <v>473.02499999999998</v>
      </c>
      <c r="BR72" s="83">
        <f t="shared" si="46"/>
        <v>0</v>
      </c>
      <c r="BS72" s="83">
        <f t="shared" si="47"/>
        <v>1303.05</v>
      </c>
      <c r="BT72" s="83">
        <f t="shared" si="48"/>
        <v>0</v>
      </c>
      <c r="BU72" s="83">
        <f t="shared" si="49"/>
        <v>0</v>
      </c>
      <c r="BV72" s="82">
        <f t="shared" si="2"/>
        <v>1838.3249999999998</v>
      </c>
      <c r="BW72" s="28"/>
      <c r="BX72" s="24">
        <f t="shared" si="15"/>
        <v>2</v>
      </c>
      <c r="BY72" s="24">
        <f t="shared" si="16"/>
        <v>32</v>
      </c>
      <c r="BZ72" s="24">
        <f t="shared" si="17"/>
        <v>0</v>
      </c>
      <c r="CA72" s="24">
        <f t="shared" si="18"/>
        <v>88</v>
      </c>
      <c r="CB72" s="24">
        <f t="shared" si="19"/>
        <v>0</v>
      </c>
      <c r="CC72" s="24">
        <f t="shared" si="20"/>
        <v>0</v>
      </c>
      <c r="CD72" s="24">
        <f t="shared" si="21"/>
        <v>122</v>
      </c>
      <c r="CE72" s="24">
        <f t="shared" si="22"/>
        <v>0</v>
      </c>
      <c r="CF72" s="24">
        <f t="shared" si="23"/>
        <v>671</v>
      </c>
      <c r="CG72" s="24">
        <f t="shared" si="24"/>
        <v>0</v>
      </c>
      <c r="CH72" s="24">
        <f t="shared" si="25"/>
        <v>0</v>
      </c>
      <c r="CI72" s="24">
        <f t="shared" si="26"/>
        <v>0</v>
      </c>
      <c r="CJ72" s="24">
        <f t="shared" si="27"/>
        <v>0</v>
      </c>
      <c r="CK72" s="24">
        <f t="shared" si="28"/>
        <v>0</v>
      </c>
      <c r="CL72" s="24">
        <f t="shared" si="29"/>
        <v>0</v>
      </c>
      <c r="CM72" s="24">
        <f t="shared" si="30"/>
        <v>924</v>
      </c>
      <c r="CN72" s="24">
        <f t="shared" si="31"/>
        <v>0</v>
      </c>
      <c r="CO72" s="24">
        <f t="shared" si="32"/>
        <v>0</v>
      </c>
      <c r="CP72" s="24">
        <f t="shared" si="33"/>
        <v>0</v>
      </c>
      <c r="CQ72" s="24">
        <f t="shared" si="34"/>
        <v>0</v>
      </c>
      <c r="CR72" s="24">
        <f t="shared" si="35"/>
        <v>0</v>
      </c>
      <c r="CS72" s="24">
        <f t="shared" si="36"/>
        <v>1839</v>
      </c>
      <c r="CU72" s="83">
        <f t="shared" si="37"/>
        <v>242.5</v>
      </c>
      <c r="CV72" s="84">
        <f t="shared" si="38"/>
        <v>2502.5</v>
      </c>
      <c r="CW72" s="84">
        <f t="shared" si="39"/>
        <v>0</v>
      </c>
      <c r="CX72" s="84">
        <f t="shared" si="40"/>
        <v>6450</v>
      </c>
      <c r="CY72" s="24">
        <f t="shared" si="41"/>
        <v>0</v>
      </c>
      <c r="CZ72" s="84">
        <f t="shared" si="42"/>
        <v>0</v>
      </c>
      <c r="DA72" s="82">
        <f t="shared" si="3"/>
        <v>9195</v>
      </c>
      <c r="DC72" s="24">
        <f t="shared" si="4"/>
        <v>72.75</v>
      </c>
      <c r="DD72" s="24">
        <f t="shared" si="5"/>
        <v>525.52499999999998</v>
      </c>
      <c r="DE72" s="24">
        <f t="shared" si="6"/>
        <v>0</v>
      </c>
      <c r="DF72" s="24">
        <f t="shared" si="7"/>
        <v>1354.5</v>
      </c>
      <c r="DG72" s="24">
        <f t="shared" si="8"/>
        <v>0</v>
      </c>
      <c r="DH72" s="24">
        <f t="shared" si="9"/>
        <v>0</v>
      </c>
      <c r="DI72" s="24">
        <f t="shared" si="10"/>
        <v>1952.7750000000001</v>
      </c>
    </row>
    <row r="73" spans="1:113" ht="14">
      <c r="A73" s="154"/>
      <c r="B73" s="195">
        <v>55</v>
      </c>
      <c r="C73" s="112">
        <f t="shared" si="11"/>
        <v>0.99991249343700772</v>
      </c>
      <c r="D73" s="111">
        <f t="shared" si="12"/>
        <v>8.7506562992224413E-5</v>
      </c>
      <c r="E73" s="2"/>
      <c r="F73" s="195">
        <f t="shared" si="13"/>
        <v>12</v>
      </c>
      <c r="G73" s="112">
        <f t="shared" si="13"/>
        <v>0.16251886907918894</v>
      </c>
      <c r="H73" s="111">
        <f t="shared" si="13"/>
        <v>0.83748113092081111</v>
      </c>
      <c r="I73" s="5"/>
      <c r="J73" s="15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65"/>
      <c r="BO73" s="24">
        <f t="shared" si="43"/>
        <v>13</v>
      </c>
      <c r="BP73" s="83">
        <f t="shared" si="44"/>
        <v>72.75</v>
      </c>
      <c r="BQ73" s="83">
        <f t="shared" si="45"/>
        <v>525.52499999999998</v>
      </c>
      <c r="BR73" s="83">
        <f t="shared" si="46"/>
        <v>0</v>
      </c>
      <c r="BS73" s="83">
        <f t="shared" si="47"/>
        <v>1354.5</v>
      </c>
      <c r="BT73" s="83">
        <f t="shared" si="48"/>
        <v>0</v>
      </c>
      <c r="BU73" s="83">
        <f t="shared" si="49"/>
        <v>0</v>
      </c>
      <c r="BV73" s="82">
        <f t="shared" si="2"/>
        <v>1952.7750000000001</v>
      </c>
      <c r="BW73" s="28"/>
      <c r="BX73" s="24">
        <f t="shared" si="15"/>
        <v>3</v>
      </c>
      <c r="BY73" s="24">
        <f t="shared" si="16"/>
        <v>39</v>
      </c>
      <c r="BZ73" s="24">
        <f t="shared" si="17"/>
        <v>0</v>
      </c>
      <c r="CA73" s="24">
        <f t="shared" si="18"/>
        <v>101</v>
      </c>
      <c r="CB73" s="24">
        <f t="shared" si="19"/>
        <v>0</v>
      </c>
      <c r="CC73" s="24">
        <f t="shared" si="20"/>
        <v>0</v>
      </c>
      <c r="CD73" s="24">
        <f t="shared" si="21"/>
        <v>141</v>
      </c>
      <c r="CE73" s="24">
        <f t="shared" si="22"/>
        <v>0</v>
      </c>
      <c r="CF73" s="24">
        <f t="shared" si="23"/>
        <v>729</v>
      </c>
      <c r="CG73" s="24">
        <f t="shared" si="24"/>
        <v>0</v>
      </c>
      <c r="CH73" s="24">
        <f t="shared" si="25"/>
        <v>0</v>
      </c>
      <c r="CI73" s="24">
        <f t="shared" si="26"/>
        <v>0</v>
      </c>
      <c r="CJ73" s="24">
        <f t="shared" si="27"/>
        <v>0</v>
      </c>
      <c r="CK73" s="24">
        <f t="shared" si="28"/>
        <v>0</v>
      </c>
      <c r="CL73" s="24">
        <f t="shared" si="29"/>
        <v>0</v>
      </c>
      <c r="CM73" s="24">
        <f t="shared" si="30"/>
        <v>940</v>
      </c>
      <c r="CN73" s="24">
        <f t="shared" si="31"/>
        <v>0</v>
      </c>
      <c r="CO73" s="24">
        <f t="shared" si="32"/>
        <v>0</v>
      </c>
      <c r="CP73" s="24">
        <f t="shared" si="33"/>
        <v>0</v>
      </c>
      <c r="CQ73" s="24">
        <f t="shared" si="34"/>
        <v>0</v>
      </c>
      <c r="CR73" s="24">
        <f t="shared" si="35"/>
        <v>0</v>
      </c>
      <c r="CS73" s="24">
        <f t="shared" si="36"/>
        <v>1953</v>
      </c>
      <c r="CU73" s="83">
        <f t="shared" si="37"/>
        <v>288.75</v>
      </c>
      <c r="CV73" s="84">
        <f t="shared" si="38"/>
        <v>2777.5</v>
      </c>
      <c r="CW73" s="84">
        <f t="shared" si="39"/>
        <v>0</v>
      </c>
      <c r="CX73" s="84">
        <f t="shared" si="40"/>
        <v>6698.75</v>
      </c>
      <c r="CY73" s="24">
        <f t="shared" si="41"/>
        <v>0</v>
      </c>
      <c r="CZ73" s="84">
        <f t="shared" si="42"/>
        <v>0</v>
      </c>
      <c r="DA73" s="82">
        <f t="shared" si="3"/>
        <v>9765</v>
      </c>
      <c r="DC73" s="24">
        <f t="shared" si="4"/>
        <v>86.625</v>
      </c>
      <c r="DD73" s="24">
        <f t="shared" si="5"/>
        <v>583.27499999999998</v>
      </c>
      <c r="DE73" s="24">
        <f t="shared" si="6"/>
        <v>0</v>
      </c>
      <c r="DF73" s="24">
        <f t="shared" si="7"/>
        <v>1406.7375</v>
      </c>
      <c r="DG73" s="24">
        <f t="shared" si="8"/>
        <v>0</v>
      </c>
      <c r="DH73" s="24">
        <f t="shared" si="9"/>
        <v>0</v>
      </c>
      <c r="DI73" s="24">
        <f t="shared" si="10"/>
        <v>2076.6374999999998</v>
      </c>
    </row>
    <row r="74" spans="1:113" ht="14">
      <c r="A74" s="154"/>
      <c r="B74" s="195">
        <v>60</v>
      </c>
      <c r="C74" s="112">
        <f t="shared" si="11"/>
        <v>1</v>
      </c>
      <c r="D74" s="111">
        <f t="shared" si="12"/>
        <v>0</v>
      </c>
      <c r="E74" s="2"/>
      <c r="F74" s="195">
        <f t="shared" si="13"/>
        <v>13</v>
      </c>
      <c r="G74" s="112">
        <f t="shared" si="13"/>
        <v>0.17181318892345507</v>
      </c>
      <c r="H74" s="111">
        <f t="shared" si="13"/>
        <v>0.8281868110765449</v>
      </c>
      <c r="I74" s="5"/>
      <c r="J74" s="15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65"/>
      <c r="BO74" s="24">
        <f t="shared" si="43"/>
        <v>14</v>
      </c>
      <c r="BP74" s="83">
        <f t="shared" si="44"/>
        <v>86.625</v>
      </c>
      <c r="BQ74" s="83">
        <f t="shared" si="45"/>
        <v>583.27499999999998</v>
      </c>
      <c r="BR74" s="83">
        <f t="shared" si="46"/>
        <v>0</v>
      </c>
      <c r="BS74" s="83">
        <f t="shared" si="47"/>
        <v>1406.7375</v>
      </c>
      <c r="BT74" s="83">
        <f t="shared" si="48"/>
        <v>0</v>
      </c>
      <c r="BU74" s="83">
        <f t="shared" si="49"/>
        <v>0</v>
      </c>
      <c r="BV74" s="82">
        <f t="shared" si="2"/>
        <v>2076.6374999999998</v>
      </c>
      <c r="BW74" s="28"/>
      <c r="BX74" s="24">
        <f t="shared" si="15"/>
        <v>4</v>
      </c>
      <c r="BY74" s="24">
        <f t="shared" si="16"/>
        <v>49</v>
      </c>
      <c r="BZ74" s="24">
        <f t="shared" si="17"/>
        <v>0</v>
      </c>
      <c r="CA74" s="24">
        <f t="shared" si="18"/>
        <v>117</v>
      </c>
      <c r="CB74" s="24">
        <f t="shared" si="19"/>
        <v>0</v>
      </c>
      <c r="CC74" s="24">
        <f t="shared" si="20"/>
        <v>0</v>
      </c>
      <c r="CD74" s="24">
        <f t="shared" si="21"/>
        <v>164</v>
      </c>
      <c r="CE74" s="24">
        <f t="shared" si="22"/>
        <v>0</v>
      </c>
      <c r="CF74" s="24">
        <f t="shared" si="23"/>
        <v>790</v>
      </c>
      <c r="CG74" s="24">
        <f t="shared" si="24"/>
        <v>0</v>
      </c>
      <c r="CH74" s="24">
        <f t="shared" si="25"/>
        <v>0</v>
      </c>
      <c r="CI74" s="24">
        <f t="shared" si="26"/>
        <v>0</v>
      </c>
      <c r="CJ74" s="24">
        <f t="shared" si="27"/>
        <v>0</v>
      </c>
      <c r="CK74" s="24">
        <f t="shared" si="28"/>
        <v>0</v>
      </c>
      <c r="CL74" s="24">
        <f t="shared" si="29"/>
        <v>0</v>
      </c>
      <c r="CM74" s="24">
        <f t="shared" si="30"/>
        <v>953</v>
      </c>
      <c r="CN74" s="24">
        <f t="shared" si="31"/>
        <v>0</v>
      </c>
      <c r="CO74" s="24">
        <f t="shared" si="32"/>
        <v>0</v>
      </c>
      <c r="CP74" s="24">
        <f t="shared" si="33"/>
        <v>0</v>
      </c>
      <c r="CQ74" s="24">
        <f t="shared" si="34"/>
        <v>0</v>
      </c>
      <c r="CR74" s="24">
        <f t="shared" si="35"/>
        <v>0</v>
      </c>
      <c r="CS74" s="24">
        <f t="shared" si="36"/>
        <v>2077</v>
      </c>
      <c r="CU74" s="83">
        <f t="shared" si="37"/>
        <v>347.5</v>
      </c>
      <c r="CV74" s="84">
        <f t="shared" si="38"/>
        <v>3092.5</v>
      </c>
      <c r="CW74" s="84">
        <f t="shared" si="39"/>
        <v>0</v>
      </c>
      <c r="CX74" s="84">
        <f t="shared" si="40"/>
        <v>6945</v>
      </c>
      <c r="CY74" s="24">
        <f t="shared" si="41"/>
        <v>0</v>
      </c>
      <c r="CZ74" s="84">
        <f t="shared" si="42"/>
        <v>0</v>
      </c>
      <c r="DA74" s="82">
        <f t="shared" si="3"/>
        <v>10385</v>
      </c>
      <c r="DC74" s="24">
        <f t="shared" si="4"/>
        <v>104.25</v>
      </c>
      <c r="DD74" s="24">
        <f t="shared" si="5"/>
        <v>649.42499999999995</v>
      </c>
      <c r="DE74" s="24">
        <f t="shared" si="6"/>
        <v>0</v>
      </c>
      <c r="DF74" s="24">
        <f t="shared" si="7"/>
        <v>1458.45</v>
      </c>
      <c r="DG74" s="24">
        <f t="shared" si="8"/>
        <v>0</v>
      </c>
      <c r="DH74" s="24">
        <f t="shared" si="9"/>
        <v>0</v>
      </c>
      <c r="DI74" s="24">
        <f t="shared" si="10"/>
        <v>2212.125</v>
      </c>
    </row>
    <row r="75" spans="1:113" ht="14">
      <c r="A75" s="154"/>
      <c r="B75" s="195">
        <v>65</v>
      </c>
      <c r="C75" s="112">
        <f t="shared" si="11"/>
        <v>1</v>
      </c>
      <c r="D75" s="111">
        <f t="shared" si="12"/>
        <v>0</v>
      </c>
      <c r="E75" s="2"/>
      <c r="F75" s="195">
        <f t="shared" si="13"/>
        <v>14</v>
      </c>
      <c r="G75" s="112">
        <f t="shared" si="13"/>
        <v>0.18215143471116169</v>
      </c>
      <c r="H75" s="111">
        <f t="shared" si="13"/>
        <v>0.81784856528883842</v>
      </c>
      <c r="I75" s="5"/>
      <c r="J75" s="15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65"/>
      <c r="BO75" s="24">
        <f t="shared" si="43"/>
        <v>15</v>
      </c>
      <c r="BP75" s="83">
        <f t="shared" si="44"/>
        <v>104.25</v>
      </c>
      <c r="BQ75" s="83">
        <f t="shared" si="45"/>
        <v>649.42499999999995</v>
      </c>
      <c r="BR75" s="83">
        <f t="shared" si="46"/>
        <v>0</v>
      </c>
      <c r="BS75" s="83">
        <f t="shared" si="47"/>
        <v>1458.45</v>
      </c>
      <c r="BT75" s="83">
        <f t="shared" si="48"/>
        <v>0</v>
      </c>
      <c r="BU75" s="83">
        <f t="shared" si="49"/>
        <v>0</v>
      </c>
      <c r="BV75" s="82">
        <f t="shared" si="2"/>
        <v>2212.125</v>
      </c>
      <c r="BW75" s="28"/>
      <c r="BX75" s="24">
        <f t="shared" si="15"/>
        <v>5</v>
      </c>
      <c r="BY75" s="24">
        <f t="shared" si="16"/>
        <v>61</v>
      </c>
      <c r="BZ75" s="24">
        <f t="shared" si="17"/>
        <v>0</v>
      </c>
      <c r="CA75" s="24">
        <f t="shared" si="18"/>
        <v>137</v>
      </c>
      <c r="CB75" s="24">
        <f t="shared" si="19"/>
        <v>0</v>
      </c>
      <c r="CC75" s="24">
        <f t="shared" si="20"/>
        <v>0</v>
      </c>
      <c r="CD75" s="24">
        <f t="shared" si="21"/>
        <v>191</v>
      </c>
      <c r="CE75" s="24">
        <f t="shared" si="22"/>
        <v>0</v>
      </c>
      <c r="CF75" s="24">
        <f t="shared" si="23"/>
        <v>856</v>
      </c>
      <c r="CG75" s="24">
        <f t="shared" si="24"/>
        <v>0</v>
      </c>
      <c r="CH75" s="24">
        <f t="shared" si="25"/>
        <v>0</v>
      </c>
      <c r="CI75" s="24">
        <f t="shared" si="26"/>
        <v>0</v>
      </c>
      <c r="CJ75" s="24">
        <f t="shared" si="27"/>
        <v>0</v>
      </c>
      <c r="CK75" s="24">
        <f t="shared" si="28"/>
        <v>0</v>
      </c>
      <c r="CL75" s="24">
        <f t="shared" si="29"/>
        <v>0</v>
      </c>
      <c r="CM75" s="24">
        <f t="shared" si="30"/>
        <v>962</v>
      </c>
      <c r="CN75" s="24">
        <f t="shared" si="31"/>
        <v>0</v>
      </c>
      <c r="CO75" s="24">
        <f t="shared" si="32"/>
        <v>0</v>
      </c>
      <c r="CP75" s="24">
        <f t="shared" si="33"/>
        <v>0</v>
      </c>
      <c r="CQ75" s="24">
        <f t="shared" si="34"/>
        <v>0</v>
      </c>
      <c r="CR75" s="24">
        <f t="shared" si="35"/>
        <v>0</v>
      </c>
      <c r="CS75" s="24">
        <f t="shared" si="36"/>
        <v>2212</v>
      </c>
      <c r="CU75" s="83">
        <f t="shared" si="37"/>
        <v>416.25</v>
      </c>
      <c r="CV75" s="84">
        <f t="shared" si="38"/>
        <v>3455</v>
      </c>
      <c r="CW75" s="84">
        <f t="shared" si="39"/>
        <v>0</v>
      </c>
      <c r="CX75" s="84">
        <f t="shared" si="40"/>
        <v>7188.75</v>
      </c>
      <c r="CY75" s="24">
        <f t="shared" si="41"/>
        <v>0</v>
      </c>
      <c r="CZ75" s="84">
        <f t="shared" si="42"/>
        <v>0</v>
      </c>
      <c r="DA75" s="82">
        <f t="shared" si="3"/>
        <v>11060</v>
      </c>
      <c r="DC75" s="24">
        <f t="shared" si="4"/>
        <v>124.875</v>
      </c>
      <c r="DD75" s="24">
        <f t="shared" si="5"/>
        <v>725.55</v>
      </c>
      <c r="DE75" s="24">
        <f t="shared" si="6"/>
        <v>0</v>
      </c>
      <c r="DF75" s="24">
        <f t="shared" si="7"/>
        <v>1509.6375</v>
      </c>
      <c r="DG75" s="24">
        <f t="shared" si="8"/>
        <v>0</v>
      </c>
      <c r="DH75" s="24">
        <f t="shared" si="9"/>
        <v>0</v>
      </c>
      <c r="DI75" s="24">
        <f t="shared" si="10"/>
        <v>2360.0625</v>
      </c>
    </row>
    <row r="76" spans="1:113" ht="14">
      <c r="A76" s="154"/>
      <c r="B76" s="195">
        <v>70</v>
      </c>
      <c r="C76" s="112">
        <f t="shared" si="11"/>
        <v>1</v>
      </c>
      <c r="D76" s="111">
        <f t="shared" si="12"/>
        <v>0</v>
      </c>
      <c r="E76" s="2"/>
      <c r="F76" s="195">
        <f t="shared" si="13"/>
        <v>15</v>
      </c>
      <c r="G76" s="112">
        <f t="shared" si="13"/>
        <v>0.19391422274961856</v>
      </c>
      <c r="H76" s="111">
        <f t="shared" si="13"/>
        <v>0.80608577725038133</v>
      </c>
      <c r="I76" s="5"/>
      <c r="J76" s="15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65"/>
      <c r="BO76" s="24">
        <f t="shared" si="43"/>
        <v>16</v>
      </c>
      <c r="BP76" s="83">
        <f t="shared" si="44"/>
        <v>124.875</v>
      </c>
      <c r="BQ76" s="83">
        <f t="shared" si="45"/>
        <v>725.55</v>
      </c>
      <c r="BR76" s="83">
        <f t="shared" si="46"/>
        <v>0</v>
      </c>
      <c r="BS76" s="83">
        <f t="shared" si="47"/>
        <v>1509.6375</v>
      </c>
      <c r="BT76" s="83">
        <f t="shared" si="48"/>
        <v>0</v>
      </c>
      <c r="BU76" s="83">
        <f t="shared" si="49"/>
        <v>0</v>
      </c>
      <c r="BV76" s="82">
        <f t="shared" si="2"/>
        <v>2360.0625</v>
      </c>
      <c r="BW76" s="28"/>
      <c r="BX76" s="24">
        <f t="shared" si="15"/>
        <v>7</v>
      </c>
      <c r="BY76" s="24">
        <f t="shared" si="16"/>
        <v>77</v>
      </c>
      <c r="BZ76" s="24">
        <f t="shared" si="17"/>
        <v>0</v>
      </c>
      <c r="CA76" s="24">
        <f t="shared" si="18"/>
        <v>160</v>
      </c>
      <c r="CB76" s="24">
        <f t="shared" si="19"/>
        <v>0</v>
      </c>
      <c r="CC76" s="24">
        <f t="shared" si="20"/>
        <v>0</v>
      </c>
      <c r="CD76" s="24">
        <f t="shared" si="21"/>
        <v>223</v>
      </c>
      <c r="CE76" s="24">
        <f t="shared" si="22"/>
        <v>0</v>
      </c>
      <c r="CF76" s="24">
        <f t="shared" si="23"/>
        <v>928</v>
      </c>
      <c r="CG76" s="24">
        <f t="shared" si="24"/>
        <v>0</v>
      </c>
      <c r="CH76" s="24">
        <f t="shared" si="25"/>
        <v>0</v>
      </c>
      <c r="CI76" s="24">
        <f t="shared" si="26"/>
        <v>0</v>
      </c>
      <c r="CJ76" s="24">
        <f t="shared" si="27"/>
        <v>0</v>
      </c>
      <c r="CK76" s="24">
        <f t="shared" si="28"/>
        <v>0</v>
      </c>
      <c r="CL76" s="24">
        <f t="shared" si="29"/>
        <v>0</v>
      </c>
      <c r="CM76" s="24">
        <f t="shared" si="30"/>
        <v>966</v>
      </c>
      <c r="CN76" s="24">
        <f t="shared" si="31"/>
        <v>0</v>
      </c>
      <c r="CO76" s="24">
        <f t="shared" si="32"/>
        <v>0</v>
      </c>
      <c r="CP76" s="24">
        <f t="shared" si="33"/>
        <v>0</v>
      </c>
      <c r="CQ76" s="24">
        <f t="shared" si="34"/>
        <v>0</v>
      </c>
      <c r="CR76" s="24">
        <f t="shared" si="35"/>
        <v>0</v>
      </c>
      <c r="CS76" s="24">
        <f t="shared" si="36"/>
        <v>2361</v>
      </c>
      <c r="CU76" s="83">
        <f t="shared" si="37"/>
        <v>506.25</v>
      </c>
      <c r="CV76" s="84">
        <f t="shared" si="38"/>
        <v>3870</v>
      </c>
      <c r="CW76" s="84">
        <f t="shared" si="39"/>
        <v>0</v>
      </c>
      <c r="CX76" s="84">
        <f t="shared" si="40"/>
        <v>7428.75</v>
      </c>
      <c r="CY76" s="24">
        <f t="shared" si="41"/>
        <v>0</v>
      </c>
      <c r="CZ76" s="84">
        <f t="shared" si="42"/>
        <v>0</v>
      </c>
      <c r="DA76" s="82">
        <f t="shared" si="3"/>
        <v>11805</v>
      </c>
      <c r="DC76" s="24">
        <f t="shared" si="4"/>
        <v>151.875</v>
      </c>
      <c r="DD76" s="24">
        <f t="shared" si="5"/>
        <v>812.69999999999993</v>
      </c>
      <c r="DE76" s="24">
        <f t="shared" si="6"/>
        <v>0</v>
      </c>
      <c r="DF76" s="24">
        <f t="shared" si="7"/>
        <v>1560.0374999999999</v>
      </c>
      <c r="DG76" s="24">
        <f t="shared" si="8"/>
        <v>0</v>
      </c>
      <c r="DH76" s="24">
        <f t="shared" si="9"/>
        <v>0</v>
      </c>
      <c r="DI76" s="24">
        <f t="shared" si="10"/>
        <v>2524.6124999999997</v>
      </c>
    </row>
    <row r="77" spans="1:113" ht="14">
      <c r="A77" s="154"/>
      <c r="B77" s="195">
        <v>75</v>
      </c>
      <c r="C77" s="112">
        <f t="shared" si="11"/>
        <v>1</v>
      </c>
      <c r="D77" s="111">
        <f t="shared" si="12"/>
        <v>0</v>
      </c>
      <c r="E77" s="2"/>
      <c r="F77" s="195">
        <f t="shared" si="13"/>
        <v>16</v>
      </c>
      <c r="G77" s="112">
        <f t="shared" si="13"/>
        <v>0.20662588384841502</v>
      </c>
      <c r="H77" s="111">
        <f t="shared" si="13"/>
        <v>0.79337411615158493</v>
      </c>
      <c r="I77" s="5"/>
      <c r="J77" s="15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65"/>
      <c r="BO77" s="24">
        <f t="shared" si="43"/>
        <v>17</v>
      </c>
      <c r="BP77" s="83">
        <f t="shared" si="44"/>
        <v>151.875</v>
      </c>
      <c r="BQ77" s="83">
        <f t="shared" si="45"/>
        <v>812.69999999999993</v>
      </c>
      <c r="BR77" s="83">
        <f t="shared" si="46"/>
        <v>0</v>
      </c>
      <c r="BS77" s="83">
        <f t="shared" si="47"/>
        <v>1560.0374999999999</v>
      </c>
      <c r="BT77" s="83">
        <f t="shared" si="48"/>
        <v>0</v>
      </c>
      <c r="BU77" s="83">
        <f t="shared" si="49"/>
        <v>0</v>
      </c>
      <c r="BV77" s="82">
        <f t="shared" si="2"/>
        <v>2524.6124999999997</v>
      </c>
      <c r="BX77" s="24">
        <f t="shared" si="15"/>
        <v>9</v>
      </c>
      <c r="BY77" s="24">
        <f t="shared" si="16"/>
        <v>98</v>
      </c>
      <c r="BZ77" s="24">
        <f t="shared" si="17"/>
        <v>0</v>
      </c>
      <c r="CA77" s="24">
        <f t="shared" si="18"/>
        <v>188</v>
      </c>
      <c r="CB77" s="24">
        <f t="shared" si="19"/>
        <v>0</v>
      </c>
      <c r="CC77" s="24">
        <f t="shared" si="20"/>
        <v>0</v>
      </c>
      <c r="CD77" s="24">
        <f t="shared" si="21"/>
        <v>262</v>
      </c>
      <c r="CE77" s="24">
        <f t="shared" si="22"/>
        <v>0</v>
      </c>
      <c r="CF77" s="24">
        <f t="shared" si="23"/>
        <v>1004</v>
      </c>
      <c r="CG77" s="24">
        <f t="shared" si="24"/>
        <v>0</v>
      </c>
      <c r="CH77" s="24">
        <f t="shared" si="25"/>
        <v>0</v>
      </c>
      <c r="CI77" s="24">
        <f t="shared" si="26"/>
        <v>0</v>
      </c>
      <c r="CJ77" s="24">
        <f t="shared" si="27"/>
        <v>0</v>
      </c>
      <c r="CK77" s="24">
        <f t="shared" si="28"/>
        <v>0</v>
      </c>
      <c r="CL77" s="24">
        <f t="shared" si="29"/>
        <v>0</v>
      </c>
      <c r="CM77" s="24">
        <f t="shared" si="30"/>
        <v>964</v>
      </c>
      <c r="CN77" s="24">
        <f t="shared" si="31"/>
        <v>0</v>
      </c>
      <c r="CO77" s="24">
        <f t="shared" si="32"/>
        <v>0</v>
      </c>
      <c r="CP77" s="24">
        <f t="shared" si="33"/>
        <v>0</v>
      </c>
      <c r="CQ77" s="24">
        <f t="shared" si="34"/>
        <v>0</v>
      </c>
      <c r="CR77" s="24">
        <f t="shared" si="35"/>
        <v>0</v>
      </c>
      <c r="CS77" s="24">
        <f t="shared" si="36"/>
        <v>2525</v>
      </c>
      <c r="CU77" s="83">
        <f t="shared" si="37"/>
        <v>617.5</v>
      </c>
      <c r="CV77" s="84">
        <f t="shared" si="38"/>
        <v>4350</v>
      </c>
      <c r="CW77" s="84">
        <f t="shared" si="39"/>
        <v>0</v>
      </c>
      <c r="CX77" s="84">
        <f t="shared" si="40"/>
        <v>7657.5</v>
      </c>
      <c r="CY77" s="24">
        <f t="shared" si="41"/>
        <v>0</v>
      </c>
      <c r="CZ77" s="84">
        <f t="shared" si="42"/>
        <v>0</v>
      </c>
      <c r="DA77" s="82">
        <f t="shared" si="3"/>
        <v>12625</v>
      </c>
      <c r="DC77" s="24">
        <f t="shared" si="4"/>
        <v>185.25</v>
      </c>
      <c r="DD77" s="24">
        <f t="shared" si="5"/>
        <v>913.5</v>
      </c>
      <c r="DE77" s="24">
        <f t="shared" si="6"/>
        <v>0</v>
      </c>
      <c r="DF77" s="24">
        <f t="shared" si="7"/>
        <v>1608.075</v>
      </c>
      <c r="DG77" s="24">
        <f t="shared" si="8"/>
        <v>0</v>
      </c>
      <c r="DH77" s="24">
        <f t="shared" si="9"/>
        <v>0</v>
      </c>
      <c r="DI77" s="24">
        <f t="shared" si="10"/>
        <v>2706.8249999999998</v>
      </c>
    </row>
    <row r="78" spans="1:113" ht="14">
      <c r="A78" s="154"/>
      <c r="B78" s="195">
        <v>80</v>
      </c>
      <c r="C78" s="112">
        <f t="shared" si="11"/>
        <v>1</v>
      </c>
      <c r="D78" s="111">
        <f t="shared" si="12"/>
        <v>0</v>
      </c>
      <c r="E78" s="2"/>
      <c r="F78" s="195">
        <f t="shared" si="13"/>
        <v>17</v>
      </c>
      <c r="G78" s="112">
        <f t="shared" si="13"/>
        <v>0.22111314112561828</v>
      </c>
      <c r="H78" s="111">
        <f t="shared" si="13"/>
        <v>0.77888685887438169</v>
      </c>
      <c r="I78" s="5"/>
      <c r="J78" s="15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65"/>
      <c r="BO78" s="24">
        <f t="shared" si="43"/>
        <v>18</v>
      </c>
      <c r="BP78" s="83">
        <f t="shared" si="44"/>
        <v>185.25</v>
      </c>
      <c r="BQ78" s="83">
        <f t="shared" si="45"/>
        <v>913.5</v>
      </c>
      <c r="BR78" s="83">
        <f t="shared" si="46"/>
        <v>0</v>
      </c>
      <c r="BS78" s="83">
        <f t="shared" si="47"/>
        <v>1608.075</v>
      </c>
      <c r="BT78" s="83">
        <f t="shared" si="48"/>
        <v>0</v>
      </c>
      <c r="BU78" s="83">
        <f t="shared" si="49"/>
        <v>0</v>
      </c>
      <c r="BV78" s="82">
        <f t="shared" si="2"/>
        <v>2706.8249999999998</v>
      </c>
      <c r="BX78" s="24">
        <f t="shared" si="15"/>
        <v>13</v>
      </c>
      <c r="BY78" s="24">
        <f t="shared" si="16"/>
        <v>125</v>
      </c>
      <c r="BZ78" s="24">
        <f t="shared" si="17"/>
        <v>0</v>
      </c>
      <c r="CA78" s="24">
        <f t="shared" si="18"/>
        <v>220</v>
      </c>
      <c r="CB78" s="24">
        <f t="shared" si="19"/>
        <v>0</v>
      </c>
      <c r="CC78" s="24">
        <f t="shared" si="20"/>
        <v>0</v>
      </c>
      <c r="CD78" s="24">
        <f t="shared" si="21"/>
        <v>308</v>
      </c>
      <c r="CE78" s="24">
        <f t="shared" si="22"/>
        <v>0</v>
      </c>
      <c r="CF78" s="24">
        <f t="shared" si="23"/>
        <v>1085</v>
      </c>
      <c r="CG78" s="24">
        <f t="shared" si="24"/>
        <v>0</v>
      </c>
      <c r="CH78" s="24">
        <f t="shared" si="25"/>
        <v>0</v>
      </c>
      <c r="CI78" s="24">
        <f t="shared" si="26"/>
        <v>0</v>
      </c>
      <c r="CJ78" s="24">
        <f t="shared" si="27"/>
        <v>0</v>
      </c>
      <c r="CK78" s="24">
        <f t="shared" si="28"/>
        <v>0</v>
      </c>
      <c r="CL78" s="24">
        <f t="shared" si="29"/>
        <v>0</v>
      </c>
      <c r="CM78" s="24">
        <f t="shared" si="30"/>
        <v>955</v>
      </c>
      <c r="CN78" s="24">
        <f t="shared" si="31"/>
        <v>0</v>
      </c>
      <c r="CO78" s="24">
        <f t="shared" si="32"/>
        <v>0</v>
      </c>
      <c r="CP78" s="24">
        <f t="shared" si="33"/>
        <v>0</v>
      </c>
      <c r="CQ78" s="24">
        <f t="shared" si="34"/>
        <v>0</v>
      </c>
      <c r="CR78" s="24">
        <f t="shared" si="35"/>
        <v>0</v>
      </c>
      <c r="CS78" s="24">
        <f t="shared" si="36"/>
        <v>2706</v>
      </c>
      <c r="CU78" s="83">
        <f t="shared" si="37"/>
        <v>762.5</v>
      </c>
      <c r="CV78" s="84">
        <f t="shared" si="38"/>
        <v>4895</v>
      </c>
      <c r="CW78" s="84">
        <f t="shared" si="39"/>
        <v>0</v>
      </c>
      <c r="CX78" s="84">
        <f t="shared" si="40"/>
        <v>7872.5</v>
      </c>
      <c r="CY78" s="24">
        <f t="shared" si="41"/>
        <v>0</v>
      </c>
      <c r="CZ78" s="84">
        <f t="shared" si="42"/>
        <v>0</v>
      </c>
      <c r="DA78" s="82">
        <f t="shared" si="3"/>
        <v>13530</v>
      </c>
      <c r="DC78" s="24">
        <f t="shared" si="4"/>
        <v>228.75</v>
      </c>
      <c r="DD78" s="24">
        <f t="shared" si="5"/>
        <v>1027.95</v>
      </c>
      <c r="DE78" s="24">
        <f t="shared" si="6"/>
        <v>0</v>
      </c>
      <c r="DF78" s="24">
        <f t="shared" si="7"/>
        <v>1653.2249999999999</v>
      </c>
      <c r="DG78" s="24">
        <f t="shared" si="8"/>
        <v>0</v>
      </c>
      <c r="DH78" s="24">
        <f t="shared" si="9"/>
        <v>0</v>
      </c>
      <c r="DI78" s="24">
        <f t="shared" si="10"/>
        <v>2909.9250000000002</v>
      </c>
    </row>
    <row r="79" spans="1:113" ht="14">
      <c r="A79" s="154"/>
      <c r="B79" s="195">
        <v>85</v>
      </c>
      <c r="C79" s="112">
        <f t="shared" si="11"/>
        <v>1</v>
      </c>
      <c r="D79" s="111">
        <f t="shared" si="12"/>
        <v>0</v>
      </c>
      <c r="E79" s="2"/>
      <c r="F79" s="195">
        <f t="shared" si="13"/>
        <v>18</v>
      </c>
      <c r="G79" s="112">
        <f t="shared" si="13"/>
        <v>0.23717824388351669</v>
      </c>
      <c r="H79" s="111">
        <f t="shared" si="13"/>
        <v>0.76282175611648328</v>
      </c>
      <c r="I79" s="5"/>
      <c r="J79" s="15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65"/>
      <c r="BO79" s="24">
        <f t="shared" si="43"/>
        <v>19</v>
      </c>
      <c r="BP79" s="83">
        <f t="shared" si="44"/>
        <v>228.75</v>
      </c>
      <c r="BQ79" s="83">
        <f t="shared" si="45"/>
        <v>1027.95</v>
      </c>
      <c r="BR79" s="83">
        <f t="shared" si="46"/>
        <v>0</v>
      </c>
      <c r="BS79" s="83">
        <f t="shared" si="47"/>
        <v>1653.2249999999999</v>
      </c>
      <c r="BT79" s="83">
        <f t="shared" si="48"/>
        <v>0</v>
      </c>
      <c r="BU79" s="83">
        <f t="shared" si="49"/>
        <v>0</v>
      </c>
      <c r="BV79" s="82">
        <f t="shared" si="2"/>
        <v>2909.9250000000002</v>
      </c>
      <c r="BX79" s="24">
        <f t="shared" si="15"/>
        <v>18</v>
      </c>
      <c r="BY79" s="24">
        <f t="shared" si="16"/>
        <v>162</v>
      </c>
      <c r="BZ79" s="24">
        <f t="shared" si="17"/>
        <v>0</v>
      </c>
      <c r="CA79" s="24">
        <f t="shared" si="18"/>
        <v>260</v>
      </c>
      <c r="CB79" s="24">
        <f t="shared" si="19"/>
        <v>0</v>
      </c>
      <c r="CC79" s="24">
        <f t="shared" si="20"/>
        <v>0</v>
      </c>
      <c r="CD79" s="24">
        <f t="shared" si="21"/>
        <v>363</v>
      </c>
      <c r="CE79" s="24">
        <f t="shared" si="22"/>
        <v>0</v>
      </c>
      <c r="CF79" s="24">
        <f t="shared" si="23"/>
        <v>1168</v>
      </c>
      <c r="CG79" s="24">
        <f t="shared" si="24"/>
        <v>0</v>
      </c>
      <c r="CH79" s="24">
        <f t="shared" si="25"/>
        <v>0</v>
      </c>
      <c r="CI79" s="24">
        <f t="shared" si="26"/>
        <v>0</v>
      </c>
      <c r="CJ79" s="24">
        <f t="shared" si="27"/>
        <v>0</v>
      </c>
      <c r="CK79" s="24">
        <f t="shared" si="28"/>
        <v>0</v>
      </c>
      <c r="CL79" s="24">
        <f t="shared" si="29"/>
        <v>0</v>
      </c>
      <c r="CM79" s="24">
        <f t="shared" si="30"/>
        <v>939</v>
      </c>
      <c r="CN79" s="24">
        <f t="shared" si="31"/>
        <v>0</v>
      </c>
      <c r="CO79" s="24">
        <f t="shared" si="32"/>
        <v>0</v>
      </c>
      <c r="CP79" s="24">
        <f t="shared" si="33"/>
        <v>0</v>
      </c>
      <c r="CQ79" s="24">
        <f t="shared" si="34"/>
        <v>0</v>
      </c>
      <c r="CR79" s="24">
        <f t="shared" si="35"/>
        <v>0</v>
      </c>
      <c r="CS79" s="24">
        <f t="shared" si="36"/>
        <v>2910</v>
      </c>
      <c r="CU79" s="83">
        <f t="shared" si="37"/>
        <v>948.75</v>
      </c>
      <c r="CV79" s="84">
        <f t="shared" si="38"/>
        <v>5532.5</v>
      </c>
      <c r="CW79" s="84">
        <f t="shared" si="39"/>
        <v>0</v>
      </c>
      <c r="CX79" s="84">
        <f t="shared" si="40"/>
        <v>8068.75</v>
      </c>
      <c r="CY79" s="24">
        <f t="shared" si="41"/>
        <v>0</v>
      </c>
      <c r="CZ79" s="84">
        <f t="shared" si="42"/>
        <v>0</v>
      </c>
      <c r="DA79" s="82">
        <f t="shared" si="3"/>
        <v>14550</v>
      </c>
      <c r="DC79" s="24">
        <f t="shared" si="4"/>
        <v>284.625</v>
      </c>
      <c r="DD79" s="24">
        <f t="shared" si="5"/>
        <v>1161.825</v>
      </c>
      <c r="DE79" s="24">
        <f t="shared" si="6"/>
        <v>0</v>
      </c>
      <c r="DF79" s="24">
        <f t="shared" si="7"/>
        <v>1694.4375</v>
      </c>
      <c r="DG79" s="24">
        <f t="shared" si="8"/>
        <v>0</v>
      </c>
      <c r="DH79" s="24">
        <f t="shared" si="9"/>
        <v>0</v>
      </c>
      <c r="DI79" s="24">
        <f t="shared" si="10"/>
        <v>3140.8874999999998</v>
      </c>
    </row>
    <row r="80" spans="1:113" ht="14">
      <c r="A80" s="154"/>
      <c r="B80" s="195">
        <v>90</v>
      </c>
      <c r="C80" s="112">
        <f t="shared" si="11"/>
        <v>1</v>
      </c>
      <c r="D80" s="111">
        <f t="shared" si="12"/>
        <v>0</v>
      </c>
      <c r="E80" s="2"/>
      <c r="F80" s="195">
        <f t="shared" si="13"/>
        <v>19</v>
      </c>
      <c r="G80" s="112">
        <f t="shared" si="13"/>
        <v>0.25523853707569782</v>
      </c>
      <c r="H80" s="111">
        <f t="shared" si="13"/>
        <v>0.74476146292430201</v>
      </c>
      <c r="I80" s="5"/>
      <c r="J80" s="15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65"/>
      <c r="BO80" s="24">
        <f t="shared" si="43"/>
        <v>20</v>
      </c>
      <c r="BP80" s="83">
        <f t="shared" si="44"/>
        <v>284.625</v>
      </c>
      <c r="BQ80" s="83">
        <f t="shared" si="45"/>
        <v>1161.825</v>
      </c>
      <c r="BR80" s="83">
        <f t="shared" si="46"/>
        <v>0</v>
      </c>
      <c r="BS80" s="83">
        <f t="shared" si="47"/>
        <v>1694.4375</v>
      </c>
      <c r="BT80" s="83">
        <f t="shared" si="48"/>
        <v>0</v>
      </c>
      <c r="BU80" s="83">
        <f t="shared" si="49"/>
        <v>0</v>
      </c>
      <c r="BV80" s="82">
        <f t="shared" si="2"/>
        <v>3140.8874999999998</v>
      </c>
      <c r="BX80" s="24">
        <f t="shared" si="15"/>
        <v>26</v>
      </c>
      <c r="BY80" s="24">
        <f t="shared" si="16"/>
        <v>211</v>
      </c>
      <c r="BZ80" s="24">
        <f t="shared" si="17"/>
        <v>0</v>
      </c>
      <c r="CA80" s="24">
        <f t="shared" si="18"/>
        <v>307</v>
      </c>
      <c r="CB80" s="24">
        <f t="shared" si="19"/>
        <v>0</v>
      </c>
      <c r="CC80" s="24">
        <f t="shared" si="20"/>
        <v>0</v>
      </c>
      <c r="CD80" s="24">
        <f t="shared" si="21"/>
        <v>430</v>
      </c>
      <c r="CE80" s="24">
        <f t="shared" si="22"/>
        <v>0</v>
      </c>
      <c r="CF80" s="24">
        <f t="shared" si="23"/>
        <v>1254</v>
      </c>
      <c r="CG80" s="24">
        <f t="shared" si="24"/>
        <v>0</v>
      </c>
      <c r="CH80" s="24">
        <f t="shared" si="25"/>
        <v>0</v>
      </c>
      <c r="CI80" s="24">
        <f t="shared" si="26"/>
        <v>0</v>
      </c>
      <c r="CJ80" s="24">
        <f t="shared" si="27"/>
        <v>0</v>
      </c>
      <c r="CK80" s="24">
        <f t="shared" si="28"/>
        <v>0</v>
      </c>
      <c r="CL80" s="24">
        <f t="shared" si="29"/>
        <v>0</v>
      </c>
      <c r="CM80" s="24">
        <f t="shared" si="30"/>
        <v>914</v>
      </c>
      <c r="CN80" s="24">
        <f t="shared" si="31"/>
        <v>0</v>
      </c>
      <c r="CO80" s="24">
        <f t="shared" si="32"/>
        <v>0</v>
      </c>
      <c r="CP80" s="24">
        <f t="shared" si="33"/>
        <v>0</v>
      </c>
      <c r="CQ80" s="24">
        <f t="shared" si="34"/>
        <v>0</v>
      </c>
      <c r="CR80" s="24">
        <f t="shared" si="35"/>
        <v>0</v>
      </c>
      <c r="CS80" s="24">
        <f t="shared" si="36"/>
        <v>3142</v>
      </c>
      <c r="CU80" s="83">
        <f t="shared" si="37"/>
        <v>1195</v>
      </c>
      <c r="CV80" s="84">
        <f t="shared" si="38"/>
        <v>6272.5</v>
      </c>
      <c r="CW80" s="84">
        <f t="shared" si="39"/>
        <v>0</v>
      </c>
      <c r="CX80" s="84">
        <f t="shared" si="40"/>
        <v>8242.5</v>
      </c>
      <c r="CY80" s="24">
        <f t="shared" si="41"/>
        <v>0</v>
      </c>
      <c r="CZ80" s="84">
        <f t="shared" si="42"/>
        <v>0</v>
      </c>
      <c r="DA80" s="82">
        <f t="shared" si="3"/>
        <v>15710</v>
      </c>
      <c r="DC80" s="24">
        <f t="shared" si="4"/>
        <v>358.5</v>
      </c>
      <c r="DD80" s="24">
        <f t="shared" si="5"/>
        <v>1317.2249999999999</v>
      </c>
      <c r="DE80" s="24">
        <f t="shared" si="6"/>
        <v>0</v>
      </c>
      <c r="DF80" s="24">
        <f t="shared" si="7"/>
        <v>1730.925</v>
      </c>
      <c r="DG80" s="24">
        <f t="shared" si="8"/>
        <v>0</v>
      </c>
      <c r="DH80" s="24">
        <f t="shared" si="9"/>
        <v>0</v>
      </c>
      <c r="DI80" s="24">
        <f t="shared" si="10"/>
        <v>3406.6499999999996</v>
      </c>
    </row>
    <row r="81" spans="1:113" ht="14">
      <c r="A81" s="154"/>
      <c r="B81" s="195">
        <v>95</v>
      </c>
      <c r="C81" s="112">
        <f t="shared" si="11"/>
        <v>1</v>
      </c>
      <c r="D81" s="111">
        <f t="shared" si="12"/>
        <v>0</v>
      </c>
      <c r="E81" s="2"/>
      <c r="F81" s="195">
        <f t="shared" si="13"/>
        <v>20</v>
      </c>
      <c r="G81" s="112">
        <f t="shared" si="13"/>
        <v>0.27557099705099275</v>
      </c>
      <c r="H81" s="111">
        <f t="shared" si="13"/>
        <v>0.72442900294900725</v>
      </c>
      <c r="I81" s="5"/>
      <c r="J81" s="15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65"/>
      <c r="BO81" s="24">
        <f t="shared" si="43"/>
        <v>21</v>
      </c>
      <c r="BP81" s="83">
        <f t="shared" si="44"/>
        <v>358.5</v>
      </c>
      <c r="BQ81" s="83">
        <f t="shared" si="45"/>
        <v>1317.2249999999999</v>
      </c>
      <c r="BR81" s="83">
        <f t="shared" si="46"/>
        <v>0</v>
      </c>
      <c r="BS81" s="83">
        <f t="shared" si="47"/>
        <v>1730.925</v>
      </c>
      <c r="BT81" s="83">
        <f t="shared" si="48"/>
        <v>0</v>
      </c>
      <c r="BU81" s="83">
        <f t="shared" si="49"/>
        <v>0</v>
      </c>
      <c r="BV81" s="82">
        <f t="shared" si="2"/>
        <v>3406.6499999999996</v>
      </c>
      <c r="BX81" s="24">
        <f t="shared" si="15"/>
        <v>38</v>
      </c>
      <c r="BY81" s="24">
        <f t="shared" si="16"/>
        <v>277</v>
      </c>
      <c r="BZ81" s="24">
        <f t="shared" si="17"/>
        <v>0</v>
      </c>
      <c r="CA81" s="24">
        <f t="shared" si="18"/>
        <v>364</v>
      </c>
      <c r="CB81" s="24">
        <f t="shared" si="19"/>
        <v>0</v>
      </c>
      <c r="CC81" s="24">
        <f t="shared" si="20"/>
        <v>0</v>
      </c>
      <c r="CD81" s="24">
        <f t="shared" si="21"/>
        <v>509</v>
      </c>
      <c r="CE81" s="24">
        <f t="shared" si="22"/>
        <v>0</v>
      </c>
      <c r="CF81" s="24">
        <f t="shared" si="23"/>
        <v>1339</v>
      </c>
      <c r="CG81" s="24">
        <f t="shared" si="24"/>
        <v>0</v>
      </c>
      <c r="CH81" s="24">
        <f t="shared" si="25"/>
        <v>0</v>
      </c>
      <c r="CI81" s="24">
        <f t="shared" si="26"/>
        <v>0</v>
      </c>
      <c r="CJ81" s="24">
        <f t="shared" si="27"/>
        <v>0</v>
      </c>
      <c r="CK81" s="24">
        <f t="shared" si="28"/>
        <v>0</v>
      </c>
      <c r="CL81" s="24">
        <f t="shared" si="29"/>
        <v>0</v>
      </c>
      <c r="CM81" s="24">
        <f t="shared" si="30"/>
        <v>879</v>
      </c>
      <c r="CN81" s="24">
        <f t="shared" si="31"/>
        <v>0</v>
      </c>
      <c r="CO81" s="24">
        <f t="shared" si="32"/>
        <v>0</v>
      </c>
      <c r="CP81" s="24">
        <f t="shared" si="33"/>
        <v>0</v>
      </c>
      <c r="CQ81" s="24">
        <f t="shared" si="34"/>
        <v>0</v>
      </c>
      <c r="CR81" s="24">
        <f t="shared" si="35"/>
        <v>0</v>
      </c>
      <c r="CS81" s="24">
        <f t="shared" si="36"/>
        <v>3406</v>
      </c>
      <c r="CU81" s="83">
        <f t="shared" si="37"/>
        <v>1518.75</v>
      </c>
      <c r="CV81" s="84">
        <f t="shared" si="38"/>
        <v>7132.5</v>
      </c>
      <c r="CW81" s="84">
        <f t="shared" si="39"/>
        <v>0</v>
      </c>
      <c r="CX81" s="84">
        <f t="shared" si="40"/>
        <v>8378.75</v>
      </c>
      <c r="CY81" s="24">
        <f t="shared" si="41"/>
        <v>0</v>
      </c>
      <c r="CZ81" s="84">
        <f t="shared" si="42"/>
        <v>0</v>
      </c>
      <c r="DA81" s="82">
        <f t="shared" si="3"/>
        <v>17030</v>
      </c>
      <c r="DC81" s="24">
        <f t="shared" si="4"/>
        <v>455.625</v>
      </c>
      <c r="DD81" s="24">
        <f t="shared" si="5"/>
        <v>1497.825</v>
      </c>
      <c r="DE81" s="24">
        <f t="shared" si="6"/>
        <v>0</v>
      </c>
      <c r="DF81" s="24">
        <f t="shared" si="7"/>
        <v>1759.5374999999999</v>
      </c>
      <c r="DG81" s="24">
        <f t="shared" si="8"/>
        <v>0</v>
      </c>
      <c r="DH81" s="24">
        <f t="shared" si="9"/>
        <v>0</v>
      </c>
      <c r="DI81" s="24">
        <f t="shared" si="10"/>
        <v>3712.9875000000002</v>
      </c>
    </row>
    <row r="82" spans="1:113" ht="14">
      <c r="A82" s="154"/>
      <c r="B82" s="196">
        <v>100</v>
      </c>
      <c r="C82" s="118">
        <f t="shared" si="11"/>
        <v>1</v>
      </c>
      <c r="D82" s="119">
        <f t="shared" si="12"/>
        <v>0</v>
      </c>
      <c r="E82" s="2"/>
      <c r="F82" s="195">
        <f t="shared" si="13"/>
        <v>21</v>
      </c>
      <c r="G82" s="112">
        <f t="shared" si="13"/>
        <v>0.29856677381004804</v>
      </c>
      <c r="H82" s="111">
        <f t="shared" si="13"/>
        <v>0.70143322618995207</v>
      </c>
      <c r="I82" s="5"/>
      <c r="J82" s="15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65"/>
      <c r="BO82" s="24">
        <f t="shared" si="43"/>
        <v>22</v>
      </c>
      <c r="BP82" s="83">
        <f t="shared" si="44"/>
        <v>455.625</v>
      </c>
      <c r="BQ82" s="83">
        <f t="shared" si="45"/>
        <v>1497.825</v>
      </c>
      <c r="BR82" s="83">
        <f t="shared" si="46"/>
        <v>0</v>
      </c>
      <c r="BS82" s="83">
        <f t="shared" si="47"/>
        <v>1759.5374999999999</v>
      </c>
      <c r="BT82" s="83">
        <f t="shared" si="48"/>
        <v>0</v>
      </c>
      <c r="BU82" s="83">
        <f t="shared" si="49"/>
        <v>0</v>
      </c>
      <c r="BV82" s="82">
        <f t="shared" si="2"/>
        <v>3712.9875000000002</v>
      </c>
      <c r="BX82" s="24">
        <f t="shared" si="15"/>
        <v>56</v>
      </c>
      <c r="BY82" s="24">
        <f t="shared" si="16"/>
        <v>368</v>
      </c>
      <c r="BZ82" s="24">
        <f t="shared" si="17"/>
        <v>0</v>
      </c>
      <c r="CA82" s="24">
        <f t="shared" si="18"/>
        <v>432</v>
      </c>
      <c r="CB82" s="24">
        <f t="shared" si="19"/>
        <v>0</v>
      </c>
      <c r="CC82" s="24">
        <f t="shared" si="20"/>
        <v>0</v>
      </c>
      <c r="CD82" s="24">
        <f t="shared" si="21"/>
        <v>604</v>
      </c>
      <c r="CE82" s="24">
        <f t="shared" si="22"/>
        <v>0</v>
      </c>
      <c r="CF82" s="24">
        <f t="shared" si="23"/>
        <v>1420</v>
      </c>
      <c r="CG82" s="24">
        <f t="shared" si="24"/>
        <v>0</v>
      </c>
      <c r="CH82" s="24">
        <f t="shared" si="25"/>
        <v>0</v>
      </c>
      <c r="CI82" s="24">
        <f t="shared" si="26"/>
        <v>0</v>
      </c>
      <c r="CJ82" s="24">
        <f t="shared" si="27"/>
        <v>0</v>
      </c>
      <c r="CK82" s="24">
        <f t="shared" si="28"/>
        <v>0</v>
      </c>
      <c r="CL82" s="24">
        <f t="shared" si="29"/>
        <v>0</v>
      </c>
      <c r="CM82" s="24">
        <f t="shared" si="30"/>
        <v>834</v>
      </c>
      <c r="CN82" s="24">
        <f t="shared" si="31"/>
        <v>0</v>
      </c>
      <c r="CO82" s="24">
        <f t="shared" si="32"/>
        <v>0</v>
      </c>
      <c r="CP82" s="24">
        <f t="shared" si="33"/>
        <v>0</v>
      </c>
      <c r="CQ82" s="24">
        <f t="shared" si="34"/>
        <v>0</v>
      </c>
      <c r="CR82" s="24">
        <f t="shared" si="35"/>
        <v>0</v>
      </c>
      <c r="CS82" s="24">
        <f t="shared" si="36"/>
        <v>3714</v>
      </c>
      <c r="CU82" s="83">
        <f t="shared" si="37"/>
        <v>1955</v>
      </c>
      <c r="CV82" s="84">
        <f t="shared" si="38"/>
        <v>8140</v>
      </c>
      <c r="CW82" s="84">
        <f t="shared" si="39"/>
        <v>0</v>
      </c>
      <c r="CX82" s="84">
        <f t="shared" si="40"/>
        <v>8475</v>
      </c>
      <c r="CY82" s="24">
        <f t="shared" si="41"/>
        <v>0</v>
      </c>
      <c r="CZ82" s="84">
        <f t="shared" si="42"/>
        <v>0</v>
      </c>
      <c r="DA82" s="82">
        <f t="shared" si="3"/>
        <v>18570</v>
      </c>
      <c r="DC82" s="24">
        <f t="shared" si="4"/>
        <v>586.5</v>
      </c>
      <c r="DD82" s="24">
        <f t="shared" si="5"/>
        <v>1709.3999999999999</v>
      </c>
      <c r="DE82" s="24">
        <f t="shared" si="6"/>
        <v>0</v>
      </c>
      <c r="DF82" s="24">
        <f t="shared" si="7"/>
        <v>1779.75</v>
      </c>
      <c r="DG82" s="24">
        <f t="shared" si="8"/>
        <v>0</v>
      </c>
      <c r="DH82" s="24">
        <f t="shared" si="9"/>
        <v>0</v>
      </c>
      <c r="DI82" s="24">
        <f t="shared" si="10"/>
        <v>4075.6499999999996</v>
      </c>
    </row>
    <row r="83" spans="1:113" ht="14">
      <c r="A83" s="154"/>
      <c r="B83" s="2"/>
      <c r="C83" s="2"/>
      <c r="D83" s="2"/>
      <c r="E83" s="2"/>
      <c r="F83" s="195">
        <f t="shared" si="13"/>
        <v>22</v>
      </c>
      <c r="G83" s="112">
        <f t="shared" si="13"/>
        <v>0.32441194590609312</v>
      </c>
      <c r="H83" s="111">
        <f t="shared" si="13"/>
        <v>0.67558805409390676</v>
      </c>
      <c r="I83" s="5"/>
      <c r="J83" s="15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65"/>
      <c r="BO83" s="24">
        <f t="shared" si="43"/>
        <v>23</v>
      </c>
      <c r="BP83" s="83">
        <f t="shared" si="44"/>
        <v>586.5</v>
      </c>
      <c r="BQ83" s="83">
        <f t="shared" si="45"/>
        <v>1709.3999999999999</v>
      </c>
      <c r="BR83" s="83">
        <f t="shared" si="46"/>
        <v>0</v>
      </c>
      <c r="BS83" s="83">
        <f t="shared" si="47"/>
        <v>1779.75</v>
      </c>
      <c r="BT83" s="83">
        <f t="shared" si="48"/>
        <v>0</v>
      </c>
      <c r="BU83" s="83">
        <f t="shared" si="49"/>
        <v>0</v>
      </c>
      <c r="BV83" s="82">
        <f t="shared" si="2"/>
        <v>4075.6499999999996</v>
      </c>
      <c r="BX83" s="24">
        <f t="shared" si="15"/>
        <v>84</v>
      </c>
      <c r="BY83" s="24">
        <f t="shared" si="16"/>
        <v>492</v>
      </c>
      <c r="BZ83" s="24">
        <f t="shared" si="17"/>
        <v>0</v>
      </c>
      <c r="CA83" s="24">
        <f t="shared" si="18"/>
        <v>512</v>
      </c>
      <c r="CB83" s="24">
        <f t="shared" si="19"/>
        <v>0</v>
      </c>
      <c r="CC83" s="24">
        <f t="shared" si="20"/>
        <v>0</v>
      </c>
      <c r="CD83" s="24">
        <f t="shared" si="21"/>
        <v>717</v>
      </c>
      <c r="CE83" s="24">
        <f t="shared" si="22"/>
        <v>0</v>
      </c>
      <c r="CF83" s="24">
        <f t="shared" si="23"/>
        <v>1493</v>
      </c>
      <c r="CG83" s="24">
        <f t="shared" si="24"/>
        <v>0</v>
      </c>
      <c r="CH83" s="24">
        <f t="shared" si="25"/>
        <v>0</v>
      </c>
      <c r="CI83" s="24">
        <f t="shared" si="26"/>
        <v>0</v>
      </c>
      <c r="CJ83" s="24">
        <f t="shared" si="27"/>
        <v>0</v>
      </c>
      <c r="CK83" s="24">
        <f t="shared" si="28"/>
        <v>0</v>
      </c>
      <c r="CL83" s="24">
        <f t="shared" si="29"/>
        <v>0</v>
      </c>
      <c r="CM83" s="24">
        <f t="shared" si="30"/>
        <v>777</v>
      </c>
      <c r="CN83" s="24">
        <f t="shared" si="31"/>
        <v>0</v>
      </c>
      <c r="CO83" s="24">
        <f t="shared" si="32"/>
        <v>0</v>
      </c>
      <c r="CP83" s="24">
        <f t="shared" si="33"/>
        <v>0</v>
      </c>
      <c r="CQ83" s="24">
        <f t="shared" si="34"/>
        <v>0</v>
      </c>
      <c r="CR83" s="24">
        <f t="shared" si="35"/>
        <v>0</v>
      </c>
      <c r="CS83" s="24">
        <f t="shared" si="36"/>
        <v>4075</v>
      </c>
      <c r="CU83" s="83">
        <f t="shared" si="37"/>
        <v>2546.25</v>
      </c>
      <c r="CV83" s="84">
        <f t="shared" si="38"/>
        <v>9315</v>
      </c>
      <c r="CW83" s="84">
        <f t="shared" si="39"/>
        <v>0</v>
      </c>
      <c r="CX83" s="84">
        <f t="shared" si="40"/>
        <v>8513.75</v>
      </c>
      <c r="CY83" s="24">
        <f t="shared" si="41"/>
        <v>0</v>
      </c>
      <c r="CZ83" s="84">
        <f t="shared" si="42"/>
        <v>0</v>
      </c>
      <c r="DA83" s="82">
        <f t="shared" si="3"/>
        <v>20375</v>
      </c>
      <c r="DC83" s="24">
        <f t="shared" si="4"/>
        <v>763.875</v>
      </c>
      <c r="DD83" s="24">
        <f t="shared" si="5"/>
        <v>1956.1499999999999</v>
      </c>
      <c r="DE83" s="24">
        <f t="shared" si="6"/>
        <v>0</v>
      </c>
      <c r="DF83" s="24">
        <f t="shared" si="7"/>
        <v>1787.8875</v>
      </c>
      <c r="DG83" s="24">
        <f t="shared" si="8"/>
        <v>0</v>
      </c>
      <c r="DH83" s="24">
        <f t="shared" si="9"/>
        <v>0</v>
      </c>
      <c r="DI83" s="24">
        <f t="shared" si="10"/>
        <v>4507.9124999999995</v>
      </c>
    </row>
    <row r="84" spans="1:113" ht="14">
      <c r="A84" s="154"/>
      <c r="B84" s="2"/>
      <c r="C84" s="2"/>
      <c r="D84" s="2"/>
      <c r="E84" s="2"/>
      <c r="F84" s="195">
        <f t="shared" si="13"/>
        <v>23</v>
      </c>
      <c r="G84" s="112">
        <f t="shared" si="13"/>
        <v>0.35361230723933607</v>
      </c>
      <c r="H84" s="111">
        <f t="shared" si="13"/>
        <v>0.64638769276066399</v>
      </c>
      <c r="I84" s="5"/>
      <c r="J84" s="15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65"/>
      <c r="BO84" s="24">
        <f t="shared" si="43"/>
        <v>24</v>
      </c>
      <c r="BP84" s="83">
        <f t="shared" si="44"/>
        <v>763.875</v>
      </c>
      <c r="BQ84" s="83">
        <f t="shared" si="45"/>
        <v>1956.1499999999999</v>
      </c>
      <c r="BR84" s="83">
        <f t="shared" si="46"/>
        <v>0</v>
      </c>
      <c r="BS84" s="83">
        <f t="shared" si="47"/>
        <v>1787.8875</v>
      </c>
      <c r="BT84" s="83">
        <f t="shared" si="48"/>
        <v>0</v>
      </c>
      <c r="BU84" s="83">
        <f t="shared" si="49"/>
        <v>0</v>
      </c>
      <c r="BV84" s="82">
        <f t="shared" si="2"/>
        <v>4507.9124999999995</v>
      </c>
      <c r="BX84" s="24">
        <f t="shared" si="15"/>
        <v>129</v>
      </c>
      <c r="BY84" s="24">
        <f t="shared" si="16"/>
        <v>663</v>
      </c>
      <c r="BZ84" s="24">
        <f t="shared" si="17"/>
        <v>0</v>
      </c>
      <c r="CA84" s="24">
        <f t="shared" si="18"/>
        <v>606</v>
      </c>
      <c r="CB84" s="24">
        <f t="shared" si="19"/>
        <v>0</v>
      </c>
      <c r="CC84" s="24">
        <f t="shared" si="20"/>
        <v>0</v>
      </c>
      <c r="CD84" s="24">
        <f t="shared" si="21"/>
        <v>849</v>
      </c>
      <c r="CE84" s="24">
        <f t="shared" si="22"/>
        <v>0</v>
      </c>
      <c r="CF84" s="24">
        <f t="shared" si="23"/>
        <v>1552</v>
      </c>
      <c r="CG84" s="24">
        <f t="shared" si="24"/>
        <v>0</v>
      </c>
      <c r="CH84" s="24">
        <f t="shared" si="25"/>
        <v>0</v>
      </c>
      <c r="CI84" s="24">
        <f t="shared" si="26"/>
        <v>0</v>
      </c>
      <c r="CJ84" s="24">
        <f t="shared" si="27"/>
        <v>0</v>
      </c>
      <c r="CK84" s="24">
        <f t="shared" si="28"/>
        <v>0</v>
      </c>
      <c r="CL84" s="24">
        <f t="shared" si="29"/>
        <v>0</v>
      </c>
      <c r="CM84" s="24">
        <f t="shared" si="30"/>
        <v>709</v>
      </c>
      <c r="CN84" s="24">
        <f t="shared" si="31"/>
        <v>0</v>
      </c>
      <c r="CO84" s="24">
        <f t="shared" si="32"/>
        <v>0</v>
      </c>
      <c r="CP84" s="24">
        <f t="shared" si="33"/>
        <v>0</v>
      </c>
      <c r="CQ84" s="24">
        <f t="shared" si="34"/>
        <v>0</v>
      </c>
      <c r="CR84" s="24">
        <f t="shared" si="35"/>
        <v>0</v>
      </c>
      <c r="CS84" s="24">
        <f t="shared" si="36"/>
        <v>4508</v>
      </c>
      <c r="CU84" s="83">
        <f t="shared" si="37"/>
        <v>3363.75</v>
      </c>
      <c r="CV84" s="84">
        <f t="shared" si="38"/>
        <v>10690</v>
      </c>
      <c r="CW84" s="84">
        <f t="shared" si="39"/>
        <v>0</v>
      </c>
      <c r="CX84" s="84">
        <f t="shared" si="40"/>
        <v>8486.25</v>
      </c>
      <c r="CY84" s="24">
        <f t="shared" si="41"/>
        <v>0</v>
      </c>
      <c r="CZ84" s="84">
        <f t="shared" si="42"/>
        <v>0</v>
      </c>
      <c r="DA84" s="82">
        <f t="shared" si="3"/>
        <v>22540</v>
      </c>
      <c r="DC84" s="24">
        <f t="shared" si="4"/>
        <v>1009.125</v>
      </c>
      <c r="DD84" s="24">
        <f t="shared" si="5"/>
        <v>2244.9</v>
      </c>
      <c r="DE84" s="24">
        <f t="shared" si="6"/>
        <v>0</v>
      </c>
      <c r="DF84" s="24">
        <f t="shared" si="7"/>
        <v>1782.1125</v>
      </c>
      <c r="DG84" s="24">
        <f t="shared" si="8"/>
        <v>0</v>
      </c>
      <c r="DH84" s="24">
        <f t="shared" si="9"/>
        <v>0</v>
      </c>
      <c r="DI84" s="24">
        <f t="shared" si="10"/>
        <v>5036.1374999999998</v>
      </c>
    </row>
    <row r="85" spans="1:113" ht="14">
      <c r="A85" s="154"/>
      <c r="B85" s="2"/>
      <c r="C85" s="2"/>
      <c r="D85" s="2"/>
      <c r="E85" s="2"/>
      <c r="F85" s="195">
        <f t="shared" si="13"/>
        <v>24</v>
      </c>
      <c r="G85" s="112">
        <f t="shared" si="13"/>
        <v>0.38642054387701624</v>
      </c>
      <c r="H85" s="111">
        <f t="shared" si="13"/>
        <v>0.61357945612298381</v>
      </c>
      <c r="I85" s="5"/>
      <c r="J85" s="15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65"/>
      <c r="BO85" s="24">
        <f t="shared" si="43"/>
        <v>25</v>
      </c>
      <c r="BP85" s="83">
        <f t="shared" si="44"/>
        <v>1009.125</v>
      </c>
      <c r="BQ85" s="83">
        <f t="shared" si="45"/>
        <v>2244.9</v>
      </c>
      <c r="BR85" s="83">
        <f t="shared" si="46"/>
        <v>0</v>
      </c>
      <c r="BS85" s="83">
        <f t="shared" si="47"/>
        <v>1782.1125</v>
      </c>
      <c r="BT85" s="83">
        <f t="shared" si="48"/>
        <v>0</v>
      </c>
      <c r="BU85" s="83">
        <f t="shared" si="49"/>
        <v>0</v>
      </c>
      <c r="BV85" s="82">
        <f t="shared" si="2"/>
        <v>5036.1374999999998</v>
      </c>
      <c r="BX85" s="24">
        <f t="shared" si="15"/>
        <v>202</v>
      </c>
      <c r="BY85" s="24">
        <f t="shared" si="16"/>
        <v>900</v>
      </c>
      <c r="BZ85" s="24">
        <f t="shared" si="17"/>
        <v>0</v>
      </c>
      <c r="CA85" s="24">
        <f t="shared" si="18"/>
        <v>714</v>
      </c>
      <c r="CB85" s="24">
        <f t="shared" si="19"/>
        <v>0</v>
      </c>
      <c r="CC85" s="24">
        <f t="shared" si="20"/>
        <v>0</v>
      </c>
      <c r="CD85" s="24">
        <f t="shared" si="21"/>
        <v>1001</v>
      </c>
      <c r="CE85" s="24">
        <f t="shared" si="22"/>
        <v>0</v>
      </c>
      <c r="CF85" s="24">
        <f t="shared" si="23"/>
        <v>1589</v>
      </c>
      <c r="CG85" s="24">
        <f t="shared" si="24"/>
        <v>0</v>
      </c>
      <c r="CH85" s="24">
        <f t="shared" si="25"/>
        <v>0</v>
      </c>
      <c r="CI85" s="24">
        <f t="shared" si="26"/>
        <v>0</v>
      </c>
      <c r="CJ85" s="24">
        <f t="shared" si="27"/>
        <v>0</v>
      </c>
      <c r="CK85" s="24">
        <f t="shared" si="28"/>
        <v>0</v>
      </c>
      <c r="CL85" s="24">
        <f t="shared" si="29"/>
        <v>0</v>
      </c>
      <c r="CM85" s="24">
        <f t="shared" si="30"/>
        <v>631</v>
      </c>
      <c r="CN85" s="24">
        <f t="shared" si="31"/>
        <v>0</v>
      </c>
      <c r="CO85" s="24">
        <f t="shared" si="32"/>
        <v>0</v>
      </c>
      <c r="CP85" s="24">
        <f t="shared" si="33"/>
        <v>0</v>
      </c>
      <c r="CQ85" s="24">
        <f t="shared" si="34"/>
        <v>0</v>
      </c>
      <c r="CR85" s="24">
        <f t="shared" si="35"/>
        <v>0</v>
      </c>
      <c r="CS85" s="24">
        <f t="shared" si="36"/>
        <v>5037</v>
      </c>
      <c r="CU85" s="83">
        <f t="shared" si="37"/>
        <v>4511.25</v>
      </c>
      <c r="CV85" s="84">
        <f t="shared" si="38"/>
        <v>12295</v>
      </c>
      <c r="CW85" s="84">
        <f t="shared" si="39"/>
        <v>0</v>
      </c>
      <c r="CX85" s="84">
        <f t="shared" si="40"/>
        <v>8378.75</v>
      </c>
      <c r="CY85" s="24">
        <f t="shared" si="41"/>
        <v>0</v>
      </c>
      <c r="CZ85" s="84">
        <f t="shared" si="42"/>
        <v>0</v>
      </c>
      <c r="DA85" s="82">
        <f t="shared" si="3"/>
        <v>25185</v>
      </c>
      <c r="DC85" s="24">
        <f t="shared" si="4"/>
        <v>1353.375</v>
      </c>
      <c r="DD85" s="24">
        <f t="shared" si="5"/>
        <v>2581.9499999999998</v>
      </c>
      <c r="DE85" s="24">
        <f t="shared" si="6"/>
        <v>0</v>
      </c>
      <c r="DF85" s="24">
        <f t="shared" si="7"/>
        <v>1759.5374999999999</v>
      </c>
      <c r="DG85" s="24">
        <f t="shared" si="8"/>
        <v>0</v>
      </c>
      <c r="DH85" s="24">
        <f t="shared" si="9"/>
        <v>0</v>
      </c>
      <c r="DI85" s="24">
        <f t="shared" si="10"/>
        <v>5694.8624999999993</v>
      </c>
    </row>
    <row r="86" spans="1:113" ht="14">
      <c r="A86" s="154"/>
      <c r="B86" s="2"/>
      <c r="C86" s="2"/>
      <c r="D86" s="2"/>
      <c r="E86" s="2"/>
      <c r="F86" s="195">
        <f t="shared" si="13"/>
        <v>25</v>
      </c>
      <c r="G86" s="112">
        <f t="shared" si="13"/>
        <v>0.42325591785371225</v>
      </c>
      <c r="H86" s="111">
        <f t="shared" si="13"/>
        <v>0.5767440821462877</v>
      </c>
      <c r="I86" s="5"/>
      <c r="J86" s="15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65"/>
      <c r="BO86" s="24">
        <f t="shared" si="43"/>
        <v>26</v>
      </c>
      <c r="BP86" s="83">
        <f t="shared" si="44"/>
        <v>1353.375</v>
      </c>
      <c r="BQ86" s="83">
        <f t="shared" si="45"/>
        <v>2581.9499999999998</v>
      </c>
      <c r="BR86" s="83">
        <f t="shared" si="46"/>
        <v>0</v>
      </c>
      <c r="BS86" s="83">
        <f t="shared" si="47"/>
        <v>1759.5374999999999</v>
      </c>
      <c r="BT86" s="83">
        <f t="shared" si="48"/>
        <v>0</v>
      </c>
      <c r="BU86" s="83">
        <f t="shared" si="49"/>
        <v>0</v>
      </c>
      <c r="BV86" s="82">
        <f t="shared" si="2"/>
        <v>5694.8624999999993</v>
      </c>
      <c r="BX86" s="24">
        <f t="shared" si="15"/>
        <v>322</v>
      </c>
      <c r="BY86" s="24">
        <f t="shared" si="16"/>
        <v>1227</v>
      </c>
      <c r="BZ86" s="24">
        <f t="shared" si="17"/>
        <v>0</v>
      </c>
      <c r="CA86" s="24">
        <f t="shared" si="18"/>
        <v>836</v>
      </c>
      <c r="CB86" s="24">
        <f t="shared" si="19"/>
        <v>0</v>
      </c>
      <c r="CC86" s="24">
        <f t="shared" si="20"/>
        <v>0</v>
      </c>
      <c r="CD86" s="24">
        <f t="shared" si="21"/>
        <v>1171</v>
      </c>
      <c r="CE86" s="24">
        <f t="shared" si="22"/>
        <v>0</v>
      </c>
      <c r="CF86" s="24">
        <f t="shared" si="23"/>
        <v>1595</v>
      </c>
      <c r="CG86" s="24">
        <f t="shared" si="24"/>
        <v>0</v>
      </c>
      <c r="CH86" s="24">
        <f t="shared" si="25"/>
        <v>0</v>
      </c>
      <c r="CI86" s="24">
        <f t="shared" si="26"/>
        <v>0</v>
      </c>
      <c r="CJ86" s="24">
        <f t="shared" si="27"/>
        <v>0</v>
      </c>
      <c r="CK86" s="24">
        <f t="shared" si="28"/>
        <v>0</v>
      </c>
      <c r="CL86" s="24">
        <f t="shared" si="29"/>
        <v>0</v>
      </c>
      <c r="CM86" s="24">
        <f t="shared" si="30"/>
        <v>544</v>
      </c>
      <c r="CN86" s="24">
        <f t="shared" si="31"/>
        <v>0</v>
      </c>
      <c r="CO86" s="24">
        <f t="shared" si="32"/>
        <v>0</v>
      </c>
      <c r="CP86" s="24">
        <f t="shared" si="33"/>
        <v>0</v>
      </c>
      <c r="CQ86" s="24">
        <f t="shared" si="34"/>
        <v>0</v>
      </c>
      <c r="CR86" s="24">
        <f t="shared" si="35"/>
        <v>0</v>
      </c>
      <c r="CS86" s="24">
        <f t="shared" si="36"/>
        <v>5695</v>
      </c>
      <c r="CU86" s="83">
        <f t="shared" si="37"/>
        <v>6141.25</v>
      </c>
      <c r="CV86" s="84">
        <f t="shared" si="38"/>
        <v>14162.5</v>
      </c>
      <c r="CW86" s="84">
        <f t="shared" si="39"/>
        <v>0</v>
      </c>
      <c r="CX86" s="84">
        <f t="shared" si="40"/>
        <v>8171.25</v>
      </c>
      <c r="CY86" s="24">
        <f t="shared" si="41"/>
        <v>0</v>
      </c>
      <c r="CZ86" s="84">
        <f t="shared" si="42"/>
        <v>0</v>
      </c>
      <c r="DA86" s="82">
        <f t="shared" si="3"/>
        <v>28475</v>
      </c>
      <c r="DC86" s="24">
        <f t="shared" si="4"/>
        <v>1842.375</v>
      </c>
      <c r="DD86" s="24">
        <f t="shared" si="5"/>
        <v>2974.125</v>
      </c>
      <c r="DE86" s="24">
        <f t="shared" si="6"/>
        <v>0</v>
      </c>
      <c r="DF86" s="24">
        <f t="shared" si="7"/>
        <v>1715.9624999999999</v>
      </c>
      <c r="DG86" s="24">
        <f t="shared" si="8"/>
        <v>0</v>
      </c>
      <c r="DH86" s="24">
        <f t="shared" si="9"/>
        <v>0</v>
      </c>
      <c r="DI86" s="24">
        <f t="shared" si="10"/>
        <v>6532.4624999999996</v>
      </c>
    </row>
    <row r="87" spans="1:113" ht="14">
      <c r="A87" s="154"/>
      <c r="B87" s="2"/>
      <c r="C87" s="2"/>
      <c r="D87" s="2"/>
      <c r="E87" s="2"/>
      <c r="F87" s="195">
        <f t="shared" si="13"/>
        <v>26</v>
      </c>
      <c r="G87" s="112">
        <f t="shared" si="13"/>
        <v>0.46433956921699165</v>
      </c>
      <c r="H87" s="111">
        <f t="shared" si="13"/>
        <v>0.5356604307830084</v>
      </c>
      <c r="I87" s="5"/>
      <c r="J87" s="15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65"/>
      <c r="BO87" s="24">
        <f t="shared" si="43"/>
        <v>27</v>
      </c>
      <c r="BP87" s="83">
        <f t="shared" si="44"/>
        <v>1842.375</v>
      </c>
      <c r="BQ87" s="83">
        <f t="shared" si="45"/>
        <v>2974.125</v>
      </c>
      <c r="BR87" s="83">
        <f t="shared" si="46"/>
        <v>0</v>
      </c>
      <c r="BS87" s="83">
        <f t="shared" si="47"/>
        <v>1715.9624999999999</v>
      </c>
      <c r="BT87" s="83">
        <f t="shared" si="48"/>
        <v>0</v>
      </c>
      <c r="BU87" s="83">
        <f t="shared" si="49"/>
        <v>0</v>
      </c>
      <c r="BV87" s="82">
        <f t="shared" si="2"/>
        <v>6532.4624999999996</v>
      </c>
      <c r="BX87" s="24">
        <f t="shared" si="15"/>
        <v>520</v>
      </c>
      <c r="BY87" s="24">
        <f t="shared" si="16"/>
        <v>1678</v>
      </c>
      <c r="BZ87" s="24">
        <f t="shared" si="17"/>
        <v>0</v>
      </c>
      <c r="CA87" s="24">
        <f t="shared" si="18"/>
        <v>968</v>
      </c>
      <c r="CB87" s="24">
        <f t="shared" si="19"/>
        <v>0</v>
      </c>
      <c r="CC87" s="24">
        <f t="shared" si="20"/>
        <v>0</v>
      </c>
      <c r="CD87" s="24">
        <f t="shared" si="21"/>
        <v>1354</v>
      </c>
      <c r="CE87" s="24">
        <f t="shared" si="22"/>
        <v>0</v>
      </c>
      <c r="CF87" s="24">
        <f t="shared" si="23"/>
        <v>1563</v>
      </c>
      <c r="CG87" s="24">
        <f t="shared" si="24"/>
        <v>0</v>
      </c>
      <c r="CH87" s="24">
        <f t="shared" si="25"/>
        <v>0</v>
      </c>
      <c r="CI87" s="24">
        <f t="shared" si="26"/>
        <v>0</v>
      </c>
      <c r="CJ87" s="24">
        <f t="shared" si="27"/>
        <v>0</v>
      </c>
      <c r="CK87" s="24">
        <f t="shared" si="28"/>
        <v>0</v>
      </c>
      <c r="CL87" s="24">
        <f t="shared" si="29"/>
        <v>0</v>
      </c>
      <c r="CM87" s="24">
        <f t="shared" si="30"/>
        <v>451</v>
      </c>
      <c r="CN87" s="24">
        <f t="shared" si="31"/>
        <v>0</v>
      </c>
      <c r="CO87" s="24">
        <f t="shared" si="32"/>
        <v>0</v>
      </c>
      <c r="CP87" s="24">
        <f t="shared" si="33"/>
        <v>0</v>
      </c>
      <c r="CQ87" s="24">
        <f t="shared" si="34"/>
        <v>0</v>
      </c>
      <c r="CR87" s="24">
        <f t="shared" si="35"/>
        <v>0</v>
      </c>
      <c r="CS87" s="24">
        <f t="shared" si="36"/>
        <v>6534</v>
      </c>
      <c r="CU87" s="83">
        <f t="shared" si="37"/>
        <v>8487.5</v>
      </c>
      <c r="CV87" s="84">
        <f t="shared" si="38"/>
        <v>16327.5</v>
      </c>
      <c r="CW87" s="84">
        <f t="shared" si="39"/>
        <v>0</v>
      </c>
      <c r="CX87" s="84">
        <f t="shared" si="40"/>
        <v>7855</v>
      </c>
      <c r="CY87" s="24">
        <f t="shared" si="41"/>
        <v>0</v>
      </c>
      <c r="CZ87" s="84">
        <f t="shared" si="42"/>
        <v>0</v>
      </c>
      <c r="DA87" s="82">
        <f t="shared" si="3"/>
        <v>32670</v>
      </c>
      <c r="DC87" s="24">
        <f t="shared" si="4"/>
        <v>2546.25</v>
      </c>
      <c r="DD87" s="24">
        <f t="shared" si="5"/>
        <v>3428.7750000000001</v>
      </c>
      <c r="DE87" s="24">
        <f t="shared" si="6"/>
        <v>0</v>
      </c>
      <c r="DF87" s="24">
        <f t="shared" si="7"/>
        <v>1649.55</v>
      </c>
      <c r="DG87" s="24">
        <f t="shared" si="8"/>
        <v>0</v>
      </c>
      <c r="DH87" s="24">
        <f t="shared" si="9"/>
        <v>0</v>
      </c>
      <c r="DI87" s="24">
        <f t="shared" si="10"/>
        <v>7624.5749999999998</v>
      </c>
    </row>
    <row r="88" spans="1:113" ht="14">
      <c r="A88" s="154"/>
      <c r="B88" s="2"/>
      <c r="C88" s="2"/>
      <c r="D88" s="2"/>
      <c r="E88" s="2"/>
      <c r="F88" s="195">
        <f t="shared" si="13"/>
        <v>27</v>
      </c>
      <c r="G88" s="112">
        <f t="shared" si="13"/>
        <v>0.50967571570445303</v>
      </c>
      <c r="H88" s="111">
        <f t="shared" si="13"/>
        <v>0.49032428429554703</v>
      </c>
      <c r="I88" s="5"/>
      <c r="J88" s="15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65"/>
      <c r="BO88" s="24">
        <f t="shared" si="43"/>
        <v>28</v>
      </c>
      <c r="BP88" s="83">
        <f t="shared" si="44"/>
        <v>2546.25</v>
      </c>
      <c r="BQ88" s="83">
        <f t="shared" si="45"/>
        <v>3428.7750000000001</v>
      </c>
      <c r="BR88" s="83">
        <f t="shared" si="46"/>
        <v>0</v>
      </c>
      <c r="BS88" s="83">
        <f t="shared" si="47"/>
        <v>1649.55</v>
      </c>
      <c r="BT88" s="83">
        <f t="shared" si="48"/>
        <v>0</v>
      </c>
      <c r="BU88" s="83">
        <f t="shared" si="49"/>
        <v>0</v>
      </c>
      <c r="BV88" s="82">
        <f t="shared" si="2"/>
        <v>7624.5749999999998</v>
      </c>
      <c r="BX88" s="24">
        <f t="shared" si="15"/>
        <v>850</v>
      </c>
      <c r="BY88" s="24">
        <f t="shared" si="16"/>
        <v>2290</v>
      </c>
      <c r="BZ88" s="24">
        <f t="shared" si="17"/>
        <v>0</v>
      </c>
      <c r="CA88" s="24">
        <f t="shared" si="18"/>
        <v>1102</v>
      </c>
      <c r="CB88" s="24">
        <f t="shared" si="19"/>
        <v>0</v>
      </c>
      <c r="CC88" s="24">
        <f t="shared" si="20"/>
        <v>0</v>
      </c>
      <c r="CD88" s="24">
        <f t="shared" si="21"/>
        <v>1542</v>
      </c>
      <c r="CE88" s="24">
        <f t="shared" si="22"/>
        <v>0</v>
      </c>
      <c r="CF88" s="24">
        <f t="shared" si="23"/>
        <v>1484</v>
      </c>
      <c r="CG88" s="24">
        <f t="shared" si="24"/>
        <v>0</v>
      </c>
      <c r="CH88" s="24">
        <f t="shared" si="25"/>
        <v>0</v>
      </c>
      <c r="CI88" s="24">
        <f t="shared" si="26"/>
        <v>0</v>
      </c>
      <c r="CJ88" s="24">
        <f t="shared" si="27"/>
        <v>0</v>
      </c>
      <c r="CK88" s="24">
        <f t="shared" si="28"/>
        <v>0</v>
      </c>
      <c r="CL88" s="24">
        <f t="shared" si="29"/>
        <v>0</v>
      </c>
      <c r="CM88" s="24">
        <f t="shared" si="30"/>
        <v>357</v>
      </c>
      <c r="CN88" s="24">
        <f t="shared" si="31"/>
        <v>0</v>
      </c>
      <c r="CO88" s="24">
        <f t="shared" si="32"/>
        <v>0</v>
      </c>
      <c r="CP88" s="24">
        <f t="shared" si="33"/>
        <v>0</v>
      </c>
      <c r="CQ88" s="24">
        <f t="shared" si="34"/>
        <v>0</v>
      </c>
      <c r="CR88" s="24">
        <f t="shared" si="35"/>
        <v>0</v>
      </c>
      <c r="CS88" s="24">
        <f t="shared" si="36"/>
        <v>7625</v>
      </c>
      <c r="CU88" s="83">
        <f t="shared" si="37"/>
        <v>11902.5</v>
      </c>
      <c r="CV88" s="84">
        <f t="shared" si="38"/>
        <v>18800</v>
      </c>
      <c r="CW88" s="84">
        <f t="shared" si="39"/>
        <v>0</v>
      </c>
      <c r="CX88" s="84">
        <f t="shared" si="40"/>
        <v>7422.5</v>
      </c>
      <c r="CY88" s="24">
        <f t="shared" si="41"/>
        <v>0</v>
      </c>
      <c r="CZ88" s="84">
        <f t="shared" si="42"/>
        <v>0</v>
      </c>
      <c r="DA88" s="82">
        <f t="shared" si="3"/>
        <v>38125</v>
      </c>
      <c r="DC88" s="24">
        <f t="shared" si="4"/>
        <v>3570.75</v>
      </c>
      <c r="DD88" s="24">
        <f t="shared" si="5"/>
        <v>3948</v>
      </c>
      <c r="DE88" s="24">
        <f t="shared" si="6"/>
        <v>0</v>
      </c>
      <c r="DF88" s="24">
        <f t="shared" si="7"/>
        <v>1558.7249999999999</v>
      </c>
      <c r="DG88" s="24">
        <f t="shared" si="8"/>
        <v>0</v>
      </c>
      <c r="DH88" s="24">
        <f t="shared" si="9"/>
        <v>0</v>
      </c>
      <c r="DI88" s="24">
        <f t="shared" si="10"/>
        <v>9077.4750000000004</v>
      </c>
    </row>
    <row r="89" spans="1:113" ht="14">
      <c r="A89" s="154"/>
      <c r="B89" s="2"/>
      <c r="C89" s="2"/>
      <c r="D89" s="2"/>
      <c r="E89" s="2"/>
      <c r="F89" s="195">
        <f t="shared" si="13"/>
        <v>28</v>
      </c>
      <c r="G89" s="112">
        <f t="shared" si="13"/>
        <v>0.5588032775597328</v>
      </c>
      <c r="H89" s="111">
        <f t="shared" si="13"/>
        <v>0.4411967224402672</v>
      </c>
      <c r="I89" s="5"/>
      <c r="J89" s="15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65"/>
      <c r="BO89" s="24">
        <f t="shared" si="43"/>
        <v>29</v>
      </c>
      <c r="BP89" s="83">
        <f t="shared" si="44"/>
        <v>3570.75</v>
      </c>
      <c r="BQ89" s="83">
        <f t="shared" si="45"/>
        <v>3948</v>
      </c>
      <c r="BR89" s="83">
        <f t="shared" si="46"/>
        <v>0</v>
      </c>
      <c r="BS89" s="83">
        <f t="shared" si="47"/>
        <v>1558.7249999999999</v>
      </c>
      <c r="BT89" s="83">
        <f t="shared" si="48"/>
        <v>0</v>
      </c>
      <c r="BU89" s="83">
        <f t="shared" si="49"/>
        <v>0</v>
      </c>
      <c r="BV89" s="82">
        <f t="shared" si="2"/>
        <v>9077.4750000000004</v>
      </c>
      <c r="BX89" s="24">
        <f t="shared" si="15"/>
        <v>1405</v>
      </c>
      <c r="BY89" s="24">
        <f t="shared" si="16"/>
        <v>3106</v>
      </c>
      <c r="BZ89" s="24">
        <f t="shared" si="17"/>
        <v>0</v>
      </c>
      <c r="CA89" s="24">
        <f t="shared" si="18"/>
        <v>1226</v>
      </c>
      <c r="CB89" s="24">
        <f t="shared" si="19"/>
        <v>0</v>
      </c>
      <c r="CC89" s="24">
        <f t="shared" si="20"/>
        <v>0</v>
      </c>
      <c r="CD89" s="24">
        <f t="shared" si="21"/>
        <v>1717</v>
      </c>
      <c r="CE89" s="24">
        <f t="shared" si="22"/>
        <v>0</v>
      </c>
      <c r="CF89" s="24">
        <f t="shared" si="23"/>
        <v>1356</v>
      </c>
      <c r="CG89" s="24">
        <f t="shared" si="24"/>
        <v>0</v>
      </c>
      <c r="CH89" s="24">
        <f t="shared" si="25"/>
        <v>0</v>
      </c>
      <c r="CI89" s="24">
        <f t="shared" si="26"/>
        <v>0</v>
      </c>
      <c r="CJ89" s="24">
        <f t="shared" si="27"/>
        <v>0</v>
      </c>
      <c r="CK89" s="24">
        <f t="shared" si="28"/>
        <v>0</v>
      </c>
      <c r="CL89" s="24">
        <f t="shared" si="29"/>
        <v>0</v>
      </c>
      <c r="CM89" s="24">
        <f t="shared" si="30"/>
        <v>268</v>
      </c>
      <c r="CN89" s="24">
        <f t="shared" si="31"/>
        <v>0</v>
      </c>
      <c r="CO89" s="24">
        <f t="shared" si="32"/>
        <v>0</v>
      </c>
      <c r="CP89" s="24">
        <f t="shared" si="33"/>
        <v>0</v>
      </c>
      <c r="CQ89" s="24">
        <f t="shared" si="34"/>
        <v>0</v>
      </c>
      <c r="CR89" s="24">
        <f t="shared" si="35"/>
        <v>0</v>
      </c>
      <c r="CS89" s="24">
        <f t="shared" si="36"/>
        <v>9078</v>
      </c>
      <c r="CU89" s="83">
        <f t="shared" si="37"/>
        <v>16936.25</v>
      </c>
      <c r="CV89" s="84">
        <f t="shared" si="38"/>
        <v>21577.5</v>
      </c>
      <c r="CW89" s="84">
        <f t="shared" si="39"/>
        <v>0</v>
      </c>
      <c r="CX89" s="84">
        <f t="shared" si="40"/>
        <v>6876.25</v>
      </c>
      <c r="CY89" s="24">
        <f t="shared" si="41"/>
        <v>0</v>
      </c>
      <c r="CZ89" s="84">
        <f t="shared" si="42"/>
        <v>0</v>
      </c>
      <c r="DA89" s="82">
        <f t="shared" si="3"/>
        <v>45390</v>
      </c>
      <c r="DC89" s="24">
        <f t="shared" si="4"/>
        <v>5080.875</v>
      </c>
      <c r="DD89" s="24">
        <f t="shared" si="5"/>
        <v>4531.2749999999996</v>
      </c>
      <c r="DE89" s="24">
        <f t="shared" si="6"/>
        <v>0</v>
      </c>
      <c r="DF89" s="24">
        <f t="shared" si="7"/>
        <v>1444.0125</v>
      </c>
      <c r="DG89" s="24">
        <f t="shared" si="8"/>
        <v>0</v>
      </c>
      <c r="DH89" s="24">
        <f t="shared" si="9"/>
        <v>0</v>
      </c>
      <c r="DI89" s="24">
        <f t="shared" si="10"/>
        <v>11056.1625</v>
      </c>
    </row>
    <row r="90" spans="1:113" ht="14">
      <c r="A90" s="154"/>
      <c r="B90" s="2"/>
      <c r="C90" s="2"/>
      <c r="D90" s="2"/>
      <c r="E90" s="2"/>
      <c r="F90" s="195">
        <f t="shared" si="13"/>
        <v>29</v>
      </c>
      <c r="G90" s="112">
        <f t="shared" si="13"/>
        <v>0.61082514686077349</v>
      </c>
      <c r="H90" s="111">
        <f t="shared" si="13"/>
        <v>0.38917485313922645</v>
      </c>
      <c r="I90" s="5"/>
      <c r="J90" s="15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65"/>
      <c r="BO90" s="24">
        <f t="shared" si="43"/>
        <v>30</v>
      </c>
      <c r="BP90" s="83">
        <f t="shared" si="44"/>
        <v>919.10280804935701</v>
      </c>
      <c r="BQ90" s="83">
        <f t="shared" si="45"/>
        <v>819.68314051100447</v>
      </c>
      <c r="BR90" s="83">
        <f t="shared" si="46"/>
        <v>0</v>
      </c>
      <c r="BS90" s="83">
        <f t="shared" si="47"/>
        <v>261.2140514396383</v>
      </c>
      <c r="BT90" s="83">
        <f t="shared" si="48"/>
        <v>0</v>
      </c>
      <c r="BU90" s="83">
        <f t="shared" si="49"/>
        <v>0</v>
      </c>
      <c r="BV90" s="82">
        <f t="shared" si="2"/>
        <v>1999.9999999999998</v>
      </c>
      <c r="BX90" s="24">
        <f t="shared" si="15"/>
        <v>422</v>
      </c>
      <c r="BY90" s="24">
        <f t="shared" si="16"/>
        <v>753</v>
      </c>
      <c r="BZ90" s="24">
        <f t="shared" si="17"/>
        <v>0</v>
      </c>
      <c r="CA90" s="24">
        <f t="shared" si="18"/>
        <v>240</v>
      </c>
      <c r="CB90" s="24">
        <f t="shared" si="19"/>
        <v>0</v>
      </c>
      <c r="CC90" s="24">
        <f t="shared" si="20"/>
        <v>0</v>
      </c>
      <c r="CD90" s="24">
        <f t="shared" si="21"/>
        <v>336</v>
      </c>
      <c r="CE90" s="24">
        <f t="shared" si="22"/>
        <v>0</v>
      </c>
      <c r="CF90" s="24">
        <f t="shared" si="23"/>
        <v>214</v>
      </c>
      <c r="CG90" s="24">
        <f t="shared" si="24"/>
        <v>0</v>
      </c>
      <c r="CH90" s="24">
        <f t="shared" si="25"/>
        <v>0</v>
      </c>
      <c r="CI90" s="24">
        <f t="shared" si="26"/>
        <v>0</v>
      </c>
      <c r="CJ90" s="24">
        <f t="shared" si="27"/>
        <v>0</v>
      </c>
      <c r="CK90" s="24">
        <f t="shared" si="28"/>
        <v>0</v>
      </c>
      <c r="CL90" s="24">
        <f t="shared" si="29"/>
        <v>0</v>
      </c>
      <c r="CM90" s="24">
        <f t="shared" si="30"/>
        <v>34</v>
      </c>
      <c r="CN90" s="24">
        <f t="shared" si="31"/>
        <v>0</v>
      </c>
      <c r="CO90" s="24">
        <f t="shared" si="32"/>
        <v>0</v>
      </c>
      <c r="CP90" s="24">
        <f t="shared" si="33"/>
        <v>0</v>
      </c>
      <c r="CQ90" s="24">
        <f t="shared" si="34"/>
        <v>0</v>
      </c>
      <c r="CR90" s="24">
        <f t="shared" si="35"/>
        <v>0</v>
      </c>
      <c r="CS90" s="24">
        <f t="shared" si="36"/>
        <v>1999</v>
      </c>
      <c r="CU90" s="83">
        <f t="shared" si="37"/>
        <v>4412.5</v>
      </c>
      <c r="CV90" s="84">
        <f t="shared" si="38"/>
        <v>4457.5</v>
      </c>
      <c r="CW90" s="84">
        <f t="shared" si="39"/>
        <v>0</v>
      </c>
      <c r="CX90" s="84">
        <f t="shared" si="40"/>
        <v>1125</v>
      </c>
      <c r="CY90" s="24">
        <f t="shared" si="41"/>
        <v>0</v>
      </c>
      <c r="CZ90" s="84">
        <f t="shared" si="42"/>
        <v>0</v>
      </c>
      <c r="DA90" s="82">
        <f t="shared" si="3"/>
        <v>9995</v>
      </c>
      <c r="DC90" s="24">
        <f t="shared" si="4"/>
        <v>1323.75</v>
      </c>
      <c r="DD90" s="24">
        <f t="shared" si="5"/>
        <v>936.07499999999993</v>
      </c>
      <c r="DE90" s="24">
        <f t="shared" si="6"/>
        <v>0</v>
      </c>
      <c r="DF90" s="24">
        <f t="shared" si="7"/>
        <v>236.25</v>
      </c>
      <c r="DG90" s="24">
        <f t="shared" si="8"/>
        <v>0</v>
      </c>
      <c r="DH90" s="24">
        <f t="shared" si="9"/>
        <v>0</v>
      </c>
      <c r="DI90" s="24">
        <f t="shared" si="10"/>
        <v>2496.0749999999998</v>
      </c>
    </row>
    <row r="91" spans="1:113" ht="14">
      <c r="A91" s="154"/>
      <c r="B91" s="2"/>
      <c r="C91" s="2"/>
      <c r="D91" s="2"/>
      <c r="E91" s="2"/>
      <c r="F91" s="195">
        <f t="shared" si="13"/>
        <v>30</v>
      </c>
      <c r="G91" s="112">
        <f t="shared" si="13"/>
        <v>0.66447218915242967</v>
      </c>
      <c r="H91" s="111">
        <f t="shared" si="13"/>
        <v>0.33552781084757033</v>
      </c>
      <c r="I91" s="5"/>
      <c r="J91" s="15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65"/>
      <c r="BO91" s="24">
        <f t="shared" si="43"/>
        <v>31</v>
      </c>
      <c r="BP91" s="83">
        <f t="shared" si="44"/>
        <v>1323.75</v>
      </c>
      <c r="BQ91" s="83">
        <f t="shared" si="45"/>
        <v>936.07499999999993</v>
      </c>
      <c r="BR91" s="83">
        <f t="shared" si="46"/>
        <v>0</v>
      </c>
      <c r="BS91" s="83">
        <f t="shared" si="47"/>
        <v>236.25</v>
      </c>
      <c r="BT91" s="83">
        <f t="shared" si="48"/>
        <v>0</v>
      </c>
      <c r="BU91" s="83">
        <f t="shared" si="49"/>
        <v>0</v>
      </c>
      <c r="BV91" s="82">
        <f t="shared" si="2"/>
        <v>2496.0749999999998</v>
      </c>
      <c r="BX91" s="24">
        <f t="shared" si="15"/>
        <v>702</v>
      </c>
      <c r="BY91" s="24">
        <f t="shared" si="16"/>
        <v>993</v>
      </c>
      <c r="BZ91" s="24">
        <f t="shared" si="17"/>
        <v>0</v>
      </c>
      <c r="CA91" s="24">
        <f t="shared" si="18"/>
        <v>251</v>
      </c>
      <c r="CB91" s="24">
        <f t="shared" si="19"/>
        <v>0</v>
      </c>
      <c r="CC91" s="24">
        <f t="shared" si="20"/>
        <v>0</v>
      </c>
      <c r="CD91" s="24">
        <f t="shared" si="21"/>
        <v>351</v>
      </c>
      <c r="CE91" s="24">
        <f t="shared" si="22"/>
        <v>0</v>
      </c>
      <c r="CF91" s="24">
        <f t="shared" si="23"/>
        <v>177</v>
      </c>
      <c r="CG91" s="24">
        <f t="shared" si="24"/>
        <v>0</v>
      </c>
      <c r="CH91" s="24">
        <f t="shared" si="25"/>
        <v>0</v>
      </c>
      <c r="CI91" s="24">
        <f t="shared" si="26"/>
        <v>0</v>
      </c>
      <c r="CJ91" s="24">
        <f t="shared" si="27"/>
        <v>0</v>
      </c>
      <c r="CK91" s="24">
        <f t="shared" si="28"/>
        <v>0</v>
      </c>
      <c r="CL91" s="24">
        <f t="shared" si="29"/>
        <v>0</v>
      </c>
      <c r="CM91" s="24">
        <f t="shared" si="30"/>
        <v>22</v>
      </c>
      <c r="CN91" s="24">
        <f t="shared" si="31"/>
        <v>0</v>
      </c>
      <c r="CO91" s="24">
        <f t="shared" si="32"/>
        <v>0</v>
      </c>
      <c r="CP91" s="24">
        <f t="shared" si="33"/>
        <v>0</v>
      </c>
      <c r="CQ91" s="24">
        <f t="shared" si="34"/>
        <v>0</v>
      </c>
      <c r="CR91" s="24">
        <f t="shared" si="35"/>
        <v>0</v>
      </c>
      <c r="CS91" s="24">
        <f t="shared" si="36"/>
        <v>2496</v>
      </c>
      <c r="CU91" s="83">
        <f t="shared" si="37"/>
        <v>6431.25</v>
      </c>
      <c r="CV91" s="84">
        <f t="shared" si="38"/>
        <v>5057.5</v>
      </c>
      <c r="CW91" s="84">
        <f t="shared" si="39"/>
        <v>0</v>
      </c>
      <c r="CX91" s="84">
        <f t="shared" si="40"/>
        <v>991.25</v>
      </c>
      <c r="CY91" s="24">
        <f t="shared" si="41"/>
        <v>0</v>
      </c>
      <c r="CZ91" s="84">
        <f t="shared" si="42"/>
        <v>0</v>
      </c>
      <c r="DA91" s="82">
        <f t="shared" si="3"/>
        <v>12480</v>
      </c>
      <c r="DC91" s="24">
        <f t="shared" si="4"/>
        <v>1929.375</v>
      </c>
      <c r="DD91" s="24">
        <f t="shared" si="5"/>
        <v>1062.075</v>
      </c>
      <c r="DE91" s="24">
        <f t="shared" si="6"/>
        <v>0</v>
      </c>
      <c r="DF91" s="24">
        <f t="shared" si="7"/>
        <v>208.16249999999999</v>
      </c>
      <c r="DG91" s="24">
        <f t="shared" si="8"/>
        <v>0</v>
      </c>
      <c r="DH91" s="24">
        <f t="shared" si="9"/>
        <v>0</v>
      </c>
      <c r="DI91" s="24">
        <f t="shared" si="10"/>
        <v>3199.6124999999997</v>
      </c>
    </row>
    <row r="92" spans="1:113" ht="14">
      <c r="A92" s="154"/>
      <c r="B92" s="2"/>
      <c r="C92" s="2"/>
      <c r="D92" s="2"/>
      <c r="E92" s="2"/>
      <c r="F92" s="195">
        <f t="shared" si="13"/>
        <v>31</v>
      </c>
      <c r="G92" s="112">
        <f t="shared" si="13"/>
        <v>0.71784201195877528</v>
      </c>
      <c r="H92" s="111">
        <f t="shared" si="13"/>
        <v>0.28215798804122472</v>
      </c>
      <c r="I92" s="5"/>
      <c r="J92" s="15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65"/>
      <c r="BO92" s="24">
        <f t="shared" si="43"/>
        <v>32</v>
      </c>
      <c r="BP92" s="83">
        <f t="shared" si="44"/>
        <v>1929.375</v>
      </c>
      <c r="BQ92" s="83">
        <f t="shared" si="45"/>
        <v>1062.075</v>
      </c>
      <c r="BR92" s="83">
        <f t="shared" si="46"/>
        <v>0</v>
      </c>
      <c r="BS92" s="83">
        <f t="shared" si="47"/>
        <v>208.16249999999999</v>
      </c>
      <c r="BT92" s="83">
        <f t="shared" si="48"/>
        <v>0</v>
      </c>
      <c r="BU92" s="83">
        <f t="shared" si="49"/>
        <v>0</v>
      </c>
      <c r="BV92" s="82">
        <f t="shared" si="2"/>
        <v>3199.6124999999997</v>
      </c>
      <c r="BX92" s="24">
        <f t="shared" si="15"/>
        <v>1163</v>
      </c>
      <c r="BY92" s="24">
        <f t="shared" si="16"/>
        <v>1281</v>
      </c>
      <c r="BZ92" s="24">
        <f t="shared" si="17"/>
        <v>0</v>
      </c>
      <c r="CA92" s="24">
        <f t="shared" si="18"/>
        <v>251</v>
      </c>
      <c r="CB92" s="24">
        <f t="shared" si="19"/>
        <v>0</v>
      </c>
      <c r="CC92" s="24">
        <f t="shared" si="20"/>
        <v>0</v>
      </c>
      <c r="CD92" s="24">
        <f t="shared" si="21"/>
        <v>353</v>
      </c>
      <c r="CE92" s="24">
        <f t="shared" si="22"/>
        <v>0</v>
      </c>
      <c r="CF92" s="24">
        <f t="shared" si="23"/>
        <v>138</v>
      </c>
      <c r="CG92" s="24">
        <f t="shared" si="24"/>
        <v>0</v>
      </c>
      <c r="CH92" s="24">
        <f t="shared" si="25"/>
        <v>0</v>
      </c>
      <c r="CI92" s="24">
        <f t="shared" si="26"/>
        <v>0</v>
      </c>
      <c r="CJ92" s="24">
        <f t="shared" si="27"/>
        <v>0</v>
      </c>
      <c r="CK92" s="24">
        <f t="shared" si="28"/>
        <v>0</v>
      </c>
      <c r="CL92" s="24">
        <f t="shared" si="29"/>
        <v>0</v>
      </c>
      <c r="CM92" s="24">
        <f t="shared" si="30"/>
        <v>14</v>
      </c>
      <c r="CN92" s="24">
        <f t="shared" si="31"/>
        <v>0</v>
      </c>
      <c r="CO92" s="24">
        <f t="shared" si="32"/>
        <v>0</v>
      </c>
      <c r="CP92" s="24">
        <f t="shared" si="33"/>
        <v>0</v>
      </c>
      <c r="CQ92" s="24">
        <f t="shared" si="34"/>
        <v>0</v>
      </c>
      <c r="CR92" s="24">
        <f t="shared" si="35"/>
        <v>0</v>
      </c>
      <c r="CS92" s="24">
        <f t="shared" si="36"/>
        <v>3200</v>
      </c>
      <c r="CU92" s="83">
        <f t="shared" si="37"/>
        <v>9458.75</v>
      </c>
      <c r="CV92" s="84">
        <f t="shared" si="38"/>
        <v>5685</v>
      </c>
      <c r="CW92" s="84">
        <f t="shared" si="39"/>
        <v>0</v>
      </c>
      <c r="CX92" s="84">
        <f t="shared" si="40"/>
        <v>856.25</v>
      </c>
      <c r="CY92" s="24">
        <f t="shared" si="41"/>
        <v>0</v>
      </c>
      <c r="CZ92" s="84">
        <f t="shared" si="42"/>
        <v>0</v>
      </c>
      <c r="DA92" s="82">
        <f t="shared" si="3"/>
        <v>16000</v>
      </c>
      <c r="DC92" s="24">
        <f t="shared" si="4"/>
        <v>2837.625</v>
      </c>
      <c r="DD92" s="24">
        <f t="shared" si="5"/>
        <v>1193.8499999999999</v>
      </c>
      <c r="DE92" s="24">
        <f t="shared" si="6"/>
        <v>0</v>
      </c>
      <c r="DF92" s="24">
        <f t="shared" si="7"/>
        <v>179.8125</v>
      </c>
      <c r="DG92" s="24">
        <f t="shared" si="8"/>
        <v>0</v>
      </c>
      <c r="DH92" s="24">
        <f t="shared" si="9"/>
        <v>0</v>
      </c>
      <c r="DI92" s="24">
        <f t="shared" si="10"/>
        <v>4211.2875000000004</v>
      </c>
    </row>
    <row r="93" spans="1:113" ht="14">
      <c r="A93" s="154"/>
      <c r="B93" s="2"/>
      <c r="C93" s="2"/>
      <c r="D93" s="2"/>
      <c r="E93" s="2"/>
      <c r="F93" s="195">
        <f t="shared" si="13"/>
        <v>32</v>
      </c>
      <c r="G93" s="112">
        <f t="shared" si="13"/>
        <v>0.76897202395602593</v>
      </c>
      <c r="H93" s="111">
        <f t="shared" si="13"/>
        <v>0.2310279760439741</v>
      </c>
      <c r="I93" s="5"/>
      <c r="J93" s="15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65"/>
      <c r="BO93" s="24">
        <f t="shared" si="43"/>
        <v>33</v>
      </c>
      <c r="BP93" s="83">
        <f t="shared" si="44"/>
        <v>2837.625</v>
      </c>
      <c r="BQ93" s="83">
        <f t="shared" si="45"/>
        <v>1193.8499999999999</v>
      </c>
      <c r="BR93" s="83">
        <f t="shared" si="46"/>
        <v>0</v>
      </c>
      <c r="BS93" s="83">
        <f t="shared" si="47"/>
        <v>179.8125</v>
      </c>
      <c r="BT93" s="83">
        <f t="shared" si="48"/>
        <v>0</v>
      </c>
      <c r="BU93" s="83">
        <f t="shared" si="49"/>
        <v>0</v>
      </c>
      <c r="BV93" s="82">
        <f t="shared" ref="BV93:BV156" si="50">SUM(BP93:BU93)</f>
        <v>4211.2875000000004</v>
      </c>
      <c r="BX93" s="24">
        <f t="shared" si="15"/>
        <v>1912</v>
      </c>
      <c r="BY93" s="24">
        <f t="shared" si="16"/>
        <v>1609</v>
      </c>
      <c r="BZ93" s="24">
        <f t="shared" si="17"/>
        <v>0</v>
      </c>
      <c r="CA93" s="24">
        <f t="shared" si="18"/>
        <v>242</v>
      </c>
      <c r="CB93" s="24">
        <f t="shared" si="19"/>
        <v>0</v>
      </c>
      <c r="CC93" s="24">
        <f t="shared" si="20"/>
        <v>0</v>
      </c>
      <c r="CD93" s="24">
        <f t="shared" si="21"/>
        <v>338</v>
      </c>
      <c r="CE93" s="24">
        <f t="shared" si="22"/>
        <v>0</v>
      </c>
      <c r="CF93" s="24">
        <f t="shared" si="23"/>
        <v>102</v>
      </c>
      <c r="CG93" s="24">
        <f t="shared" si="24"/>
        <v>0</v>
      </c>
      <c r="CH93" s="24">
        <f t="shared" si="25"/>
        <v>0</v>
      </c>
      <c r="CI93" s="24">
        <f t="shared" si="26"/>
        <v>0</v>
      </c>
      <c r="CJ93" s="24">
        <f t="shared" si="27"/>
        <v>0</v>
      </c>
      <c r="CK93" s="24">
        <f t="shared" si="28"/>
        <v>0</v>
      </c>
      <c r="CL93" s="24">
        <f t="shared" si="29"/>
        <v>0</v>
      </c>
      <c r="CM93" s="24">
        <f t="shared" si="30"/>
        <v>8</v>
      </c>
      <c r="CN93" s="24">
        <f t="shared" si="31"/>
        <v>0</v>
      </c>
      <c r="CO93" s="24">
        <f t="shared" si="32"/>
        <v>0</v>
      </c>
      <c r="CP93" s="24">
        <f t="shared" si="33"/>
        <v>0</v>
      </c>
      <c r="CQ93" s="24">
        <f t="shared" si="34"/>
        <v>0</v>
      </c>
      <c r="CR93" s="24">
        <f t="shared" si="35"/>
        <v>0</v>
      </c>
      <c r="CS93" s="24">
        <f t="shared" si="36"/>
        <v>4211</v>
      </c>
      <c r="CU93" s="83">
        <f t="shared" ref="CU93:CU124" si="51">BX93*((rep.AA+rep.AA)/2)*BP$23 +
BY93*((rep.AA+rep.AB)/2)*BQ$23 +
BZ93*((rep.AA + rep.AC)/2)*BR$23 +
CA93*((rep.AA + rep.BB)/2)*BS$23 +
CB93*((rep.AA+rep.BC)/2)*BT$23 +
CC93*((rep.AA+rep.CC)/2)*BU$23 +
CD93*((rep.AB+rep.AB)/2)*BV$23 +
CE93*((rep.AB+rep.AC)/2)*BW$23 +
CF93*((rep.AB+rep.BB)/2)*BX$23 +
CG93*((rep.AB+rep.BC)/2)*BY$23 +
CH93*((rep.AB+rep.CC)/2)*BZ$23 +
CI93*((rep.AC+rep.AC)/2)*CA$23 +
CJ93*((rep.AC+rep.BB)/2)*CB$23 +
CK93*((rep.AC+rep.BC)/2)*CC$23 +
CL93*((rep.AC+rep.CC)/2)*CD$23 +
CM93*((rep.BB+rep.BB)/2)*CE$23 +
CN93*((rep.BB+rep.BC)/2)*CF$23 +
CO93*((rep.BB+rep.CC)/2)*CG$23 +
CP93*((rep.BC+rep.BC)/2)*CH$23 +
CQ93*((rep.BC+rep.CC)/2)*CI$23 +
CR93*((rep.CC+rep.CC)/2)*CJ$23</f>
        <v>14005</v>
      </c>
      <c r="CV93" s="84">
        <f t="shared" ref="CV93:CV124" si="52">BX93*((rep.AA+rep.AA)/2)*BP$24 +
BY93*((rep.AA+rep.AB)/2)*BQ$24 +
BZ93*((rep.AA + rep.AC)/2)*BR$24 +
CA93*((rep.AA + rep.BB)/2)*BS$24 +
CB93*((rep.AA+rep.BC)/2)*BT$24 +
CC93*((rep.AA+rep.CC)/2)*BU$24 +
CD93*((rep.AB+rep.AB)/2)*BV$24 +
CE93*((rep.AB+rep.AC)/2)*BW$24 +
CF93*((rep.AB+rep.BB)/2)*BX$24 +
CG93*((rep.AB+rep.BC)/2)*BY$24 +
CH93*((rep.AB+rep.CC)/2)*BZ$24 +
CI93*((rep.AC+rep.AC)/2)*CA$24 +
CJ93*((rep.AC+rep.BB)/2)*CB$24 +
CK93*((rep.AC+rep.BC)/2)*CC$24 +
CL93*((rep.AC+rep.CC)/2)*CD$24 +
CM93*((rep.BB+rep.BB)/2)*CE$24 +
CN93*((rep.BB+rep.BC)/2)*CF$24 +
CO93*((rep.BB+rep.CC)/2)*CG$24 +
CP93*((rep.BC+rep.BC)/2)*CH$24 +
CQ93*((rep.BC+rep.CC)/2)*CI$24 +
CR93*((rep.CC+rep.CC)/2)*CJ$24</f>
        <v>6332.5</v>
      </c>
      <c r="CW93" s="84">
        <f t="shared" ref="CW93:CW124" si="53">BX93*((rep.AA+rep.AA)/2)*BP$25 +
BY93*((rep.AA+rep.AB)/2)*BQ$25 +
BZ93*((rep.AA + rep.AC)/2)*BR$25 +
CA93*((rep.AA + rep.BB)/2)*BS$25 +
CB93*((rep.AA+rep.BC)/2)*BT$25 +
CC93*((rep.AA+rep.CC)/2)*BU$25 +
CD93*((rep.AB+rep.AB)/2)*BV$25 +
CE93*((rep.AB+rep.AC)/2)*BW$25 +
CF93*((rep.AB+rep.BB)/2)*BX$25 +
CG93*((rep.AB+rep.BC)/2)*BY$25 +
CH93*((rep.AB+rep.CC)/2)*BZ$25 +
CI93*((rep.AC+rep.AC)/2)*CA$25 +
CJ93*((rep.AC+rep.BB)/2)*CB$25 +
CK93*((rep.AC+rep.BC)/2)*CC$25 +
CL93*((rep.AC+rep.CC)/2)*CD$25 +
CM93*((rep.BB+rep.BB)/2)*CE$25 +
CN93*((rep.BB+rep.BC)/2)*CF$25 +
CO93*((rep.BB+rep.CC)/2)*CG$25 +
CP93*((rep.BC+rep.BC)/2)*CH$25 +
CQ93*((rep.BC+rep.CC)/2)*CI$25 +
CR93*((rep.CC+rep.CC)/2)*CJ$25</f>
        <v>0</v>
      </c>
      <c r="CX93" s="84">
        <f t="shared" ref="CX93:CX124" si="54">BX93*((rep.AA+rep.AA)/2)*BP$27 +
BY93*((rep.AA+rep.AB)/2)*BQ$27 +
BZ93*((rep.AA + rep.AC)/2)*BR$27 +
CA93*((rep.AA + rep.BB)/2)*BS$27 +
CB93*((rep.AA+rep.BC)/2)*BT$27 +
CC93*((rep.AA+rep.CC)/2)*BU$27 +
CD93*((rep.AB+rep.AB)/2)*BV$27 +
CE93*((rep.AB+rep.AC)/2)*BW$27 +
CF93*((rep.AB+rep.BB)/2)*BX$27 +
CG93*((rep.AB+rep.BC)/2)*BY$27 +
CH93*((rep.AB+rep.CC)/2)*BZ$27 +
CI93*((rep.AC+rep.AC)/2)*CA$27 +
CJ93*((rep.AC+rep.BB)/2)*CB$27 +
CK93*((rep.AC+rep.BC)/2)*CC$27 +
CL93*((rep.AC+rep.CC)/2)*CD$27 +
CM93*((rep.BB+rep.BB)/2)*CE$27 +
CN93*((rep.BB+rep.BC)/2)*CF$27 +
CO93*((rep.BB+rep.CC)/2)*CG$27 +
CP93*((rep.BC+rep.BC)/2)*CH$27 +
CQ93*((rep.BC+rep.CC)/2)*CI$27 +
CR93*((rep.CC+rep.CC)/2)*CJ$27</f>
        <v>717.5</v>
      </c>
      <c r="CY93" s="24">
        <f t="shared" ref="CY93:CY124" si="55">BX93*((rep.AA+rep.AA)/2)*BP$28 +
BY93*((rep.AA+rep.AB)/2)*BQ$28 +
BZ93*((rep.AA + rep.AC)/2)*BR$28 +
CA93*((rep.AA + rep.BB)/2)*BS$28 +
CB93*((rep.AA+rep.BC)/2)*BT$28 +
CC93*((rep.AA+rep.CC)/2)*BU$28 +
CD93*((rep.AB+rep.AB)/2)*BV$28 +
CE93*((rep.AB+rep.AC)/2)*BW$28 +
CF93*((rep.AB+rep.BB)/2)*BX$28 +
CG93*((rep.AB+rep.BC)/2)*BY$28 +
CH93*((rep.AB+rep.CC)/2)*BZ$28 +
CI93*((rep.AC+rep.AC)/2)*CA$28 +
CJ93*((rep.AC+rep.BB)/2)*CB$28 +
CK93*((rep.AC+rep.BC)/2)*CC$28 +
CL93*((rep.AC+rep.CC)/2)*CD$28 +
CM93*((rep.BB+rep.BB)/2)*CE$28 +
CN93*((rep.BB+rep.BC)/2)*CF$28 +
CO93*((rep.BB+rep.CC)/2)*CG$28 +
CP93*((rep.BC+rep.BC)/2)*CH$28 +
CQ93*((rep.BC+rep.CC)/2)*CI$28 +
CR93*((rep.CC+rep.CC)/2)*CJ$28</f>
        <v>0</v>
      </c>
      <c r="CZ93" s="84">
        <f t="shared" ref="CZ93:CZ124" si="56">BX93*((rep.AA+rep.AA)/2)*BP$29 +
BY93*((rep.AA+rep.AB)/2)*BQ$29 +
BZ93*((rep.AA + rep.AC)/2)*BR$29 +
CA93*((rep.AA + rep.BB)/2)*BS$29 +
CB93*((rep.AA+rep.BC)/2)*BT$29 +
CC93*((rep.AA+rep.CC)/2)*BU$29 +
CD93*((rep.AB+rep.AB)/2)*BV$29 +
CE93*((rep.AB+rep.AC)/2)*BW$29 +
CF93*((rep.AB+rep.BB)/2)*BX$29 +
CG93*((rep.AB+rep.BC)/2)*BY$29 +
CH93*((rep.AB+rep.CC)/2)*BZ$29 +
CI93*((rep.AC+rep.AC)/2)*CA$29 +
CJ93*((rep.AC+rep.BB)/2)*CB$29 +
CK93*((rep.AC+rep.BC)/2)*CC$29 +
CL93*((rep.AC+rep.CC)/2)*CD$29 +
CM93*((rep.BB+rep.BB)/2)*CE$29 +
CN93*((rep.BB+rep.BC)/2)*CF$29 +
CO93*((rep.BB+rep.CC)/2)*CG$29 +
CP93*((rep.BC+rep.BC)/2)*CH$29 +
CQ93*((rep.BC+rep.CC)/2)*CI$29 +
CR93*((rep.CC+rep.CC)/2)*CJ$29</f>
        <v>0</v>
      </c>
      <c r="DA93" s="82">
        <f t="shared" si="3"/>
        <v>21055</v>
      </c>
      <c r="DC93" s="24">
        <f t="shared" ref="DC93:DC109" si="57">sur.AA * CU93</f>
        <v>4201.5</v>
      </c>
      <c r="DD93" s="24">
        <f t="shared" ref="DD93:DD109" si="58">sur.AB * CV93</f>
        <v>1329.825</v>
      </c>
      <c r="DE93" s="24">
        <f t="shared" ref="DE93:DE109" si="59">sur.AC * CW93</f>
        <v>0</v>
      </c>
      <c r="DF93" s="24">
        <f t="shared" ref="DF93:DF109" si="60">sur.BB * CX93</f>
        <v>150.67499999999998</v>
      </c>
      <c r="DG93" s="24">
        <f t="shared" ref="DG93:DG109" si="61">sur.BC * CY93</f>
        <v>0</v>
      </c>
      <c r="DH93" s="24">
        <f t="shared" ref="DH93:DH109" si="62">sur.CC * CZ93</f>
        <v>0</v>
      </c>
      <c r="DI93" s="24">
        <f t="shared" si="10"/>
        <v>5682</v>
      </c>
    </row>
    <row r="94" spans="1:113" ht="14">
      <c r="A94" s="154"/>
      <c r="B94" s="2"/>
      <c r="C94" s="2"/>
      <c r="D94" s="2"/>
      <c r="E94" s="2"/>
      <c r="F94" s="195">
        <f t="shared" ref="F94:H125" si="63">BO197</f>
        <v>33</v>
      </c>
      <c r="G94" s="112">
        <f t="shared" si="63"/>
        <v>0.81555818737143926</v>
      </c>
      <c r="H94" s="111">
        <f t="shared" si="63"/>
        <v>0.18444181262856071</v>
      </c>
      <c r="I94" s="5"/>
      <c r="J94" s="15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65"/>
      <c r="BO94" s="24">
        <f t="shared" si="43"/>
        <v>34</v>
      </c>
      <c r="BP94" s="83">
        <f t="shared" si="44"/>
        <v>4201.5</v>
      </c>
      <c r="BQ94" s="83">
        <f t="shared" si="45"/>
        <v>1329.825</v>
      </c>
      <c r="BR94" s="83">
        <f t="shared" si="46"/>
        <v>0</v>
      </c>
      <c r="BS94" s="83">
        <f t="shared" si="47"/>
        <v>150.67499999999998</v>
      </c>
      <c r="BT94" s="83">
        <f t="shared" si="48"/>
        <v>0</v>
      </c>
      <c r="BU94" s="83">
        <f t="shared" si="49"/>
        <v>0</v>
      </c>
      <c r="BV94" s="82">
        <f t="shared" si="50"/>
        <v>5682</v>
      </c>
      <c r="BX94" s="24">
        <f t="shared" si="15"/>
        <v>3107</v>
      </c>
      <c r="BY94" s="24">
        <f t="shared" si="16"/>
        <v>1967</v>
      </c>
      <c r="BZ94" s="24">
        <f t="shared" si="17"/>
        <v>0</v>
      </c>
      <c r="CA94" s="24">
        <f t="shared" si="18"/>
        <v>223</v>
      </c>
      <c r="CB94" s="24">
        <f t="shared" si="19"/>
        <v>0</v>
      </c>
      <c r="CC94" s="24">
        <f t="shared" si="20"/>
        <v>0</v>
      </c>
      <c r="CD94" s="24">
        <f t="shared" si="21"/>
        <v>311</v>
      </c>
      <c r="CE94" s="24">
        <f t="shared" si="22"/>
        <v>0</v>
      </c>
      <c r="CF94" s="24">
        <f t="shared" si="23"/>
        <v>71</v>
      </c>
      <c r="CG94" s="24">
        <f t="shared" si="24"/>
        <v>0</v>
      </c>
      <c r="CH94" s="24">
        <f t="shared" si="25"/>
        <v>0</v>
      </c>
      <c r="CI94" s="24">
        <f t="shared" si="26"/>
        <v>0</v>
      </c>
      <c r="CJ94" s="24">
        <f t="shared" si="27"/>
        <v>0</v>
      </c>
      <c r="CK94" s="24">
        <f t="shared" si="28"/>
        <v>0</v>
      </c>
      <c r="CL94" s="24">
        <f t="shared" si="29"/>
        <v>0</v>
      </c>
      <c r="CM94" s="24">
        <f t="shared" si="30"/>
        <v>4</v>
      </c>
      <c r="CN94" s="24">
        <f t="shared" si="31"/>
        <v>0</v>
      </c>
      <c r="CO94" s="24">
        <f t="shared" si="32"/>
        <v>0</v>
      </c>
      <c r="CP94" s="24">
        <f t="shared" si="33"/>
        <v>0</v>
      </c>
      <c r="CQ94" s="24">
        <f t="shared" si="34"/>
        <v>0</v>
      </c>
      <c r="CR94" s="24">
        <f t="shared" si="35"/>
        <v>0</v>
      </c>
      <c r="CS94" s="24">
        <f t="shared" si="36"/>
        <v>5683</v>
      </c>
      <c r="CU94" s="83">
        <f t="shared" si="51"/>
        <v>20841.25</v>
      </c>
      <c r="CV94" s="84">
        <f t="shared" si="52"/>
        <v>6987.5</v>
      </c>
      <c r="CW94" s="84">
        <f t="shared" si="53"/>
        <v>0</v>
      </c>
      <c r="CX94" s="84">
        <f t="shared" si="54"/>
        <v>586.25</v>
      </c>
      <c r="CY94" s="24">
        <f t="shared" si="55"/>
        <v>0</v>
      </c>
      <c r="CZ94" s="84">
        <f t="shared" si="56"/>
        <v>0</v>
      </c>
      <c r="DA94" s="82">
        <f t="shared" si="3"/>
        <v>28415</v>
      </c>
      <c r="DC94" s="24">
        <f t="shared" si="57"/>
        <v>6252.375</v>
      </c>
      <c r="DD94" s="24">
        <f t="shared" si="58"/>
        <v>1467.375</v>
      </c>
      <c r="DE94" s="24">
        <f t="shared" si="59"/>
        <v>0</v>
      </c>
      <c r="DF94" s="24">
        <f t="shared" si="60"/>
        <v>123.1125</v>
      </c>
      <c r="DG94" s="24">
        <f t="shared" si="61"/>
        <v>0</v>
      </c>
      <c r="DH94" s="24">
        <f t="shared" si="62"/>
        <v>0</v>
      </c>
      <c r="DI94" s="24">
        <f t="shared" si="10"/>
        <v>7842.8625000000002</v>
      </c>
    </row>
    <row r="95" spans="1:113" ht="14">
      <c r="A95" s="154"/>
      <c r="B95" s="2"/>
      <c r="C95" s="2"/>
      <c r="D95" s="2"/>
      <c r="E95" s="2"/>
      <c r="F95" s="195">
        <f t="shared" si="63"/>
        <v>34</v>
      </c>
      <c r="G95" s="112">
        <f t="shared" si="63"/>
        <v>0.85646119324181635</v>
      </c>
      <c r="H95" s="111">
        <f t="shared" si="63"/>
        <v>0.14353880675818373</v>
      </c>
      <c r="I95" s="5"/>
      <c r="J95" s="15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65"/>
      <c r="BO95" s="24">
        <f t="shared" si="43"/>
        <v>35</v>
      </c>
      <c r="BP95" s="83">
        <f t="shared" si="44"/>
        <v>6252.375</v>
      </c>
      <c r="BQ95" s="83">
        <f t="shared" si="45"/>
        <v>1467.375</v>
      </c>
      <c r="BR95" s="83">
        <f t="shared" si="46"/>
        <v>0</v>
      </c>
      <c r="BS95" s="83">
        <f t="shared" si="47"/>
        <v>123.1125</v>
      </c>
      <c r="BT95" s="83">
        <f t="shared" si="48"/>
        <v>0</v>
      </c>
      <c r="BU95" s="83">
        <f t="shared" si="49"/>
        <v>0</v>
      </c>
      <c r="BV95" s="82">
        <f t="shared" si="50"/>
        <v>7842.8625000000002</v>
      </c>
      <c r="BX95" s="24">
        <f t="shared" si="15"/>
        <v>4984</v>
      </c>
      <c r="BY95" s="24">
        <f t="shared" si="16"/>
        <v>2340</v>
      </c>
      <c r="BZ95" s="24">
        <f t="shared" si="17"/>
        <v>0</v>
      </c>
      <c r="CA95" s="24">
        <f t="shared" si="18"/>
        <v>196</v>
      </c>
      <c r="CB95" s="24">
        <f t="shared" si="19"/>
        <v>0</v>
      </c>
      <c r="CC95" s="24">
        <f t="shared" si="20"/>
        <v>0</v>
      </c>
      <c r="CD95" s="24">
        <f t="shared" si="21"/>
        <v>275</v>
      </c>
      <c r="CE95" s="24">
        <f t="shared" si="22"/>
        <v>0</v>
      </c>
      <c r="CF95" s="24">
        <f t="shared" si="23"/>
        <v>46</v>
      </c>
      <c r="CG95" s="24">
        <f t="shared" si="24"/>
        <v>0</v>
      </c>
      <c r="CH95" s="24">
        <f t="shared" si="25"/>
        <v>0</v>
      </c>
      <c r="CI95" s="24">
        <f t="shared" si="26"/>
        <v>0</v>
      </c>
      <c r="CJ95" s="24">
        <f t="shared" si="27"/>
        <v>0</v>
      </c>
      <c r="CK95" s="24">
        <f t="shared" si="28"/>
        <v>0</v>
      </c>
      <c r="CL95" s="24">
        <f t="shared" si="29"/>
        <v>0</v>
      </c>
      <c r="CM95" s="24">
        <f t="shared" si="30"/>
        <v>2</v>
      </c>
      <c r="CN95" s="24">
        <f t="shared" si="31"/>
        <v>0</v>
      </c>
      <c r="CO95" s="24">
        <f t="shared" si="32"/>
        <v>0</v>
      </c>
      <c r="CP95" s="24">
        <f t="shared" si="33"/>
        <v>0</v>
      </c>
      <c r="CQ95" s="24">
        <f t="shared" si="34"/>
        <v>0</v>
      </c>
      <c r="CR95" s="24">
        <f t="shared" si="35"/>
        <v>0</v>
      </c>
      <c r="CS95" s="24">
        <f t="shared" si="36"/>
        <v>7843</v>
      </c>
      <c r="CU95" s="83">
        <f t="shared" si="51"/>
        <v>31113.75</v>
      </c>
      <c r="CV95" s="84">
        <f t="shared" si="52"/>
        <v>7632.5</v>
      </c>
      <c r="CW95" s="84">
        <f t="shared" si="53"/>
        <v>0</v>
      </c>
      <c r="CX95" s="84">
        <f t="shared" si="54"/>
        <v>468.75</v>
      </c>
      <c r="CY95" s="24">
        <f t="shared" si="55"/>
        <v>0</v>
      </c>
      <c r="CZ95" s="84">
        <f t="shared" si="56"/>
        <v>0</v>
      </c>
      <c r="DA95" s="82">
        <f t="shared" si="3"/>
        <v>39215</v>
      </c>
      <c r="DC95" s="24">
        <f t="shared" si="57"/>
        <v>9334.125</v>
      </c>
      <c r="DD95" s="24">
        <f t="shared" si="58"/>
        <v>1602.825</v>
      </c>
      <c r="DE95" s="24">
        <f t="shared" si="59"/>
        <v>0</v>
      </c>
      <c r="DF95" s="24">
        <f t="shared" si="60"/>
        <v>98.4375</v>
      </c>
      <c r="DG95" s="24">
        <f t="shared" si="61"/>
        <v>0</v>
      </c>
      <c r="DH95" s="24">
        <f t="shared" si="62"/>
        <v>0</v>
      </c>
      <c r="DI95" s="24">
        <f t="shared" si="10"/>
        <v>11035.387500000001</v>
      </c>
    </row>
    <row r="96" spans="1:113" ht="14">
      <c r="A96" s="154"/>
      <c r="B96" s="2"/>
      <c r="C96" s="2"/>
      <c r="D96" s="2"/>
      <c r="E96" s="2"/>
      <c r="F96" s="195">
        <f t="shared" si="63"/>
        <v>35</v>
      </c>
      <c r="G96" s="112">
        <f t="shared" si="63"/>
        <v>0.89075417298212223</v>
      </c>
      <c r="H96" s="111">
        <f t="shared" si="63"/>
        <v>0.10924582701787772</v>
      </c>
      <c r="I96" s="5"/>
      <c r="J96" s="15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65"/>
      <c r="BO96" s="24">
        <f t="shared" si="43"/>
        <v>36</v>
      </c>
      <c r="BP96" s="83">
        <f t="shared" si="44"/>
        <v>1691.6714524070858</v>
      </c>
      <c r="BQ96" s="83">
        <f t="shared" si="45"/>
        <v>290.48821348593333</v>
      </c>
      <c r="BR96" s="83">
        <f t="shared" si="46"/>
        <v>0</v>
      </c>
      <c r="BS96" s="83">
        <f t="shared" si="47"/>
        <v>17.840334106980837</v>
      </c>
      <c r="BT96" s="83">
        <f t="shared" si="48"/>
        <v>0</v>
      </c>
      <c r="BU96" s="83">
        <f t="shared" si="49"/>
        <v>0</v>
      </c>
      <c r="BV96" s="82">
        <f t="shared" si="50"/>
        <v>2000</v>
      </c>
      <c r="BX96" s="24">
        <f t="shared" si="15"/>
        <v>1431</v>
      </c>
      <c r="BY96" s="24">
        <f t="shared" si="16"/>
        <v>491</v>
      </c>
      <c r="BZ96" s="24">
        <f t="shared" si="17"/>
        <v>0</v>
      </c>
      <c r="CA96" s="24">
        <f t="shared" si="18"/>
        <v>30</v>
      </c>
      <c r="CB96" s="24">
        <f t="shared" si="19"/>
        <v>0</v>
      </c>
      <c r="CC96" s="24">
        <f t="shared" si="20"/>
        <v>0</v>
      </c>
      <c r="CD96" s="24">
        <f t="shared" si="21"/>
        <v>42</v>
      </c>
      <c r="CE96" s="24">
        <f t="shared" si="22"/>
        <v>0</v>
      </c>
      <c r="CF96" s="24">
        <f t="shared" si="23"/>
        <v>5</v>
      </c>
      <c r="CG96" s="24">
        <f t="shared" si="24"/>
        <v>0</v>
      </c>
      <c r="CH96" s="24">
        <f t="shared" si="25"/>
        <v>0</v>
      </c>
      <c r="CI96" s="24">
        <f t="shared" si="26"/>
        <v>0</v>
      </c>
      <c r="CJ96" s="24">
        <f t="shared" si="27"/>
        <v>0</v>
      </c>
      <c r="CK96" s="24">
        <f t="shared" si="28"/>
        <v>0</v>
      </c>
      <c r="CL96" s="24">
        <f t="shared" si="29"/>
        <v>0</v>
      </c>
      <c r="CM96" s="24">
        <f t="shared" si="30"/>
        <v>0</v>
      </c>
      <c r="CN96" s="24">
        <f t="shared" si="31"/>
        <v>0</v>
      </c>
      <c r="CO96" s="24">
        <f t="shared" si="32"/>
        <v>0</v>
      </c>
      <c r="CP96" s="24">
        <f t="shared" si="33"/>
        <v>0</v>
      </c>
      <c r="CQ96" s="24">
        <f t="shared" si="34"/>
        <v>0</v>
      </c>
      <c r="CR96" s="24">
        <f t="shared" si="35"/>
        <v>0</v>
      </c>
      <c r="CS96" s="24">
        <f t="shared" si="36"/>
        <v>1999</v>
      </c>
      <c r="CU96" s="83">
        <f t="shared" si="51"/>
        <v>8435</v>
      </c>
      <c r="CV96" s="84">
        <f t="shared" si="52"/>
        <v>1495</v>
      </c>
      <c r="CW96" s="84">
        <f t="shared" si="53"/>
        <v>0</v>
      </c>
      <c r="CX96" s="84">
        <f t="shared" si="54"/>
        <v>65</v>
      </c>
      <c r="CY96" s="24">
        <f t="shared" si="55"/>
        <v>0</v>
      </c>
      <c r="CZ96" s="84">
        <f t="shared" si="56"/>
        <v>0</v>
      </c>
      <c r="DA96" s="82">
        <f t="shared" si="3"/>
        <v>9995</v>
      </c>
      <c r="DC96" s="24">
        <f t="shared" si="57"/>
        <v>2530.5</v>
      </c>
      <c r="DD96" s="24">
        <f t="shared" si="58"/>
        <v>313.95</v>
      </c>
      <c r="DE96" s="24">
        <f t="shared" si="59"/>
        <v>0</v>
      </c>
      <c r="DF96" s="24">
        <f t="shared" si="60"/>
        <v>13.65</v>
      </c>
      <c r="DG96" s="24">
        <f t="shared" si="61"/>
        <v>0</v>
      </c>
      <c r="DH96" s="24">
        <f t="shared" si="62"/>
        <v>0</v>
      </c>
      <c r="DI96" s="24">
        <f t="shared" si="10"/>
        <v>2858.1</v>
      </c>
    </row>
    <row r="97" spans="1:113" ht="15" thickBot="1">
      <c r="A97" s="158"/>
      <c r="B97" s="159"/>
      <c r="C97" s="159"/>
      <c r="D97" s="159"/>
      <c r="E97" s="159"/>
      <c r="F97" s="197">
        <f t="shared" si="63"/>
        <v>36</v>
      </c>
      <c r="G97" s="160">
        <f t="shared" si="63"/>
        <v>0.91845777957502628</v>
      </c>
      <c r="H97" s="163">
        <f t="shared" si="63"/>
        <v>8.1542220424973749E-2</v>
      </c>
      <c r="I97" s="198"/>
      <c r="J97" s="161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65"/>
      <c r="BO97" s="24">
        <f t="shared" si="43"/>
        <v>37</v>
      </c>
      <c r="BP97" s="83">
        <f t="shared" si="44"/>
        <v>2530.5</v>
      </c>
      <c r="BQ97" s="83">
        <f t="shared" si="45"/>
        <v>313.95</v>
      </c>
      <c r="BR97" s="83">
        <f t="shared" si="46"/>
        <v>0</v>
      </c>
      <c r="BS97" s="83">
        <f t="shared" si="47"/>
        <v>13.65</v>
      </c>
      <c r="BT97" s="83">
        <f t="shared" si="48"/>
        <v>0</v>
      </c>
      <c r="BU97" s="83">
        <f t="shared" si="49"/>
        <v>0</v>
      </c>
      <c r="BV97" s="82">
        <f t="shared" si="50"/>
        <v>2858.1</v>
      </c>
      <c r="BX97" s="24">
        <f t="shared" si="15"/>
        <v>2240</v>
      </c>
      <c r="BY97" s="24">
        <f t="shared" si="16"/>
        <v>556</v>
      </c>
      <c r="BZ97" s="24">
        <f t="shared" si="17"/>
        <v>0</v>
      </c>
      <c r="CA97" s="24">
        <f t="shared" si="18"/>
        <v>24</v>
      </c>
      <c r="CB97" s="24">
        <f t="shared" si="19"/>
        <v>0</v>
      </c>
      <c r="CC97" s="24">
        <f t="shared" si="20"/>
        <v>0</v>
      </c>
      <c r="CD97" s="24">
        <f t="shared" si="21"/>
        <v>34</v>
      </c>
      <c r="CE97" s="24">
        <f t="shared" si="22"/>
        <v>0</v>
      </c>
      <c r="CF97" s="24">
        <f t="shared" si="23"/>
        <v>3</v>
      </c>
      <c r="CG97" s="24">
        <f t="shared" si="24"/>
        <v>0</v>
      </c>
      <c r="CH97" s="24">
        <f t="shared" si="25"/>
        <v>0</v>
      </c>
      <c r="CI97" s="24">
        <f t="shared" si="26"/>
        <v>0</v>
      </c>
      <c r="CJ97" s="24">
        <f t="shared" si="27"/>
        <v>0</v>
      </c>
      <c r="CK97" s="24">
        <f t="shared" si="28"/>
        <v>0</v>
      </c>
      <c r="CL97" s="24">
        <f t="shared" si="29"/>
        <v>0</v>
      </c>
      <c r="CM97" s="24">
        <f t="shared" si="30"/>
        <v>0</v>
      </c>
      <c r="CN97" s="24">
        <f t="shared" si="31"/>
        <v>0</v>
      </c>
      <c r="CO97" s="24">
        <f t="shared" si="32"/>
        <v>0</v>
      </c>
      <c r="CP97" s="24">
        <f t="shared" si="33"/>
        <v>0</v>
      </c>
      <c r="CQ97" s="24">
        <f t="shared" si="34"/>
        <v>0</v>
      </c>
      <c r="CR97" s="24">
        <f t="shared" si="35"/>
        <v>0</v>
      </c>
      <c r="CS97" s="24">
        <f t="shared" si="36"/>
        <v>2857</v>
      </c>
      <c r="CU97" s="83">
        <f t="shared" si="51"/>
        <v>12632.5</v>
      </c>
      <c r="CV97" s="84">
        <f t="shared" si="52"/>
        <v>1602.5</v>
      </c>
      <c r="CW97" s="84">
        <f t="shared" si="53"/>
        <v>0</v>
      </c>
      <c r="CX97" s="84">
        <f t="shared" si="54"/>
        <v>50</v>
      </c>
      <c r="CY97" s="24">
        <f t="shared" si="55"/>
        <v>0</v>
      </c>
      <c r="CZ97" s="84">
        <f t="shared" si="56"/>
        <v>0</v>
      </c>
      <c r="DA97" s="82">
        <f t="shared" si="3"/>
        <v>14285</v>
      </c>
      <c r="DC97" s="24">
        <f t="shared" si="57"/>
        <v>3789.75</v>
      </c>
      <c r="DD97" s="24">
        <f t="shared" si="58"/>
        <v>336.52499999999998</v>
      </c>
      <c r="DE97" s="24">
        <f t="shared" si="59"/>
        <v>0</v>
      </c>
      <c r="DF97" s="24">
        <f t="shared" si="60"/>
        <v>10.5</v>
      </c>
      <c r="DG97" s="24">
        <f t="shared" si="61"/>
        <v>0</v>
      </c>
      <c r="DH97" s="24">
        <f t="shared" si="62"/>
        <v>0</v>
      </c>
      <c r="DI97" s="24">
        <f t="shared" si="10"/>
        <v>4136.7749999999996</v>
      </c>
    </row>
    <row r="98" spans="1:113" ht="15" thickTop="1">
      <c r="A98" s="1"/>
      <c r="B98" s="2"/>
      <c r="C98" s="2"/>
      <c r="D98" s="2"/>
      <c r="E98" s="2"/>
      <c r="F98" s="195">
        <f t="shared" si="63"/>
        <v>37</v>
      </c>
      <c r="G98" s="112">
        <f t="shared" si="63"/>
        <v>0.94030124908155766</v>
      </c>
      <c r="H98" s="111">
        <f t="shared" si="63"/>
        <v>5.9698750918442324E-2</v>
      </c>
      <c r="I98" s="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65"/>
      <c r="BO98" s="24">
        <f t="shared" si="43"/>
        <v>38</v>
      </c>
      <c r="BP98" s="83">
        <f t="shared" si="44"/>
        <v>3789.75</v>
      </c>
      <c r="BQ98" s="83">
        <f t="shared" si="45"/>
        <v>336.52499999999998</v>
      </c>
      <c r="BR98" s="83">
        <f t="shared" si="46"/>
        <v>0</v>
      </c>
      <c r="BS98" s="83">
        <f t="shared" si="47"/>
        <v>10.5</v>
      </c>
      <c r="BT98" s="83">
        <f t="shared" si="48"/>
        <v>0</v>
      </c>
      <c r="BU98" s="83">
        <f t="shared" si="49"/>
        <v>0</v>
      </c>
      <c r="BV98" s="82">
        <f t="shared" si="50"/>
        <v>4136.7749999999996</v>
      </c>
      <c r="BX98" s="24">
        <f t="shared" si="15"/>
        <v>3472</v>
      </c>
      <c r="BY98" s="24">
        <f t="shared" si="16"/>
        <v>617</v>
      </c>
      <c r="BZ98" s="24">
        <f t="shared" si="17"/>
        <v>0</v>
      </c>
      <c r="CA98" s="24">
        <f t="shared" si="18"/>
        <v>19</v>
      </c>
      <c r="CB98" s="24">
        <f t="shared" si="19"/>
        <v>0</v>
      </c>
      <c r="CC98" s="24">
        <f t="shared" si="20"/>
        <v>0</v>
      </c>
      <c r="CD98" s="24">
        <f t="shared" si="21"/>
        <v>27</v>
      </c>
      <c r="CE98" s="24">
        <f t="shared" si="22"/>
        <v>0</v>
      </c>
      <c r="CF98" s="24">
        <f t="shared" si="23"/>
        <v>2</v>
      </c>
      <c r="CG98" s="24">
        <f t="shared" si="24"/>
        <v>0</v>
      </c>
      <c r="CH98" s="24">
        <f t="shared" si="25"/>
        <v>0</v>
      </c>
      <c r="CI98" s="24">
        <f t="shared" si="26"/>
        <v>0</v>
      </c>
      <c r="CJ98" s="24">
        <f t="shared" si="27"/>
        <v>0</v>
      </c>
      <c r="CK98" s="24">
        <f t="shared" si="28"/>
        <v>0</v>
      </c>
      <c r="CL98" s="24">
        <f t="shared" si="29"/>
        <v>0</v>
      </c>
      <c r="CM98" s="24">
        <f t="shared" si="30"/>
        <v>0</v>
      </c>
      <c r="CN98" s="24">
        <f t="shared" si="31"/>
        <v>0</v>
      </c>
      <c r="CO98" s="24">
        <f t="shared" si="32"/>
        <v>0</v>
      </c>
      <c r="CP98" s="24">
        <f t="shared" si="33"/>
        <v>0</v>
      </c>
      <c r="CQ98" s="24">
        <f t="shared" si="34"/>
        <v>0</v>
      </c>
      <c r="CR98" s="24">
        <f t="shared" si="35"/>
        <v>0</v>
      </c>
      <c r="CS98" s="24">
        <f t="shared" si="36"/>
        <v>4137</v>
      </c>
      <c r="CU98" s="83">
        <f t="shared" si="51"/>
        <v>18936.25</v>
      </c>
      <c r="CV98" s="84">
        <f t="shared" si="52"/>
        <v>1710</v>
      </c>
      <c r="CW98" s="84">
        <f t="shared" si="53"/>
        <v>0</v>
      </c>
      <c r="CX98" s="84">
        <f t="shared" si="54"/>
        <v>38.75</v>
      </c>
      <c r="CY98" s="24">
        <f t="shared" si="55"/>
        <v>0</v>
      </c>
      <c r="CZ98" s="84">
        <f t="shared" si="56"/>
        <v>0</v>
      </c>
      <c r="DA98" s="82">
        <f t="shared" si="3"/>
        <v>20685</v>
      </c>
      <c r="DC98" s="24">
        <f t="shared" si="57"/>
        <v>5680.875</v>
      </c>
      <c r="DD98" s="24">
        <f t="shared" si="58"/>
        <v>359.09999999999997</v>
      </c>
      <c r="DE98" s="24">
        <f t="shared" si="59"/>
        <v>0</v>
      </c>
      <c r="DF98" s="24">
        <f t="shared" si="60"/>
        <v>8.1374999999999993</v>
      </c>
      <c r="DG98" s="24">
        <f t="shared" si="61"/>
        <v>0</v>
      </c>
      <c r="DH98" s="24">
        <f t="shared" si="62"/>
        <v>0</v>
      </c>
      <c r="DI98" s="24">
        <f t="shared" si="10"/>
        <v>6048.1125000000002</v>
      </c>
    </row>
    <row r="99" spans="1:113" ht="14">
      <c r="A99" s="1"/>
      <c r="B99" s="2"/>
      <c r="C99" s="2"/>
      <c r="D99" s="2"/>
      <c r="E99" s="2"/>
      <c r="F99" s="195">
        <f t="shared" si="63"/>
        <v>38</v>
      </c>
      <c r="G99" s="112">
        <f t="shared" si="63"/>
        <v>0.95678698986529365</v>
      </c>
      <c r="H99" s="111">
        <f t="shared" si="63"/>
        <v>4.3213010134706388E-2</v>
      </c>
      <c r="I99" s="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65"/>
      <c r="BO99" s="24">
        <f t="shared" si="43"/>
        <v>39</v>
      </c>
      <c r="BP99" s="83">
        <f t="shared" si="44"/>
        <v>5680.875</v>
      </c>
      <c r="BQ99" s="83">
        <f t="shared" si="45"/>
        <v>359.09999999999997</v>
      </c>
      <c r="BR99" s="83">
        <f t="shared" si="46"/>
        <v>0</v>
      </c>
      <c r="BS99" s="83">
        <f t="shared" si="47"/>
        <v>8.1374999999999993</v>
      </c>
      <c r="BT99" s="83">
        <f t="shared" si="48"/>
        <v>0</v>
      </c>
      <c r="BU99" s="83">
        <f t="shared" si="49"/>
        <v>0</v>
      </c>
      <c r="BV99" s="82">
        <f t="shared" si="50"/>
        <v>6048.1125000000002</v>
      </c>
      <c r="BX99" s="24">
        <f t="shared" si="15"/>
        <v>5336</v>
      </c>
      <c r="BY99" s="24">
        <f t="shared" si="16"/>
        <v>675</v>
      </c>
      <c r="BZ99" s="24">
        <f t="shared" si="17"/>
        <v>0</v>
      </c>
      <c r="CA99" s="24">
        <f t="shared" si="18"/>
        <v>15</v>
      </c>
      <c r="CB99" s="24">
        <f t="shared" si="19"/>
        <v>0</v>
      </c>
      <c r="CC99" s="24">
        <f t="shared" si="20"/>
        <v>0</v>
      </c>
      <c r="CD99" s="24">
        <f t="shared" si="21"/>
        <v>21</v>
      </c>
      <c r="CE99" s="24">
        <f t="shared" si="22"/>
        <v>0</v>
      </c>
      <c r="CF99" s="24">
        <f t="shared" si="23"/>
        <v>1</v>
      </c>
      <c r="CG99" s="24">
        <f t="shared" si="24"/>
        <v>0</v>
      </c>
      <c r="CH99" s="24">
        <f t="shared" si="25"/>
        <v>0</v>
      </c>
      <c r="CI99" s="24">
        <f t="shared" si="26"/>
        <v>0</v>
      </c>
      <c r="CJ99" s="24">
        <f t="shared" si="27"/>
        <v>0</v>
      </c>
      <c r="CK99" s="24">
        <f t="shared" si="28"/>
        <v>0</v>
      </c>
      <c r="CL99" s="24">
        <f t="shared" si="29"/>
        <v>0</v>
      </c>
      <c r="CM99" s="24">
        <f t="shared" si="30"/>
        <v>0</v>
      </c>
      <c r="CN99" s="24">
        <f t="shared" si="31"/>
        <v>0</v>
      </c>
      <c r="CO99" s="24">
        <f t="shared" si="32"/>
        <v>0</v>
      </c>
      <c r="CP99" s="24">
        <f t="shared" si="33"/>
        <v>0</v>
      </c>
      <c r="CQ99" s="24">
        <f t="shared" si="34"/>
        <v>0</v>
      </c>
      <c r="CR99" s="24">
        <f t="shared" si="35"/>
        <v>0</v>
      </c>
      <c r="CS99" s="24">
        <f t="shared" si="36"/>
        <v>6048</v>
      </c>
      <c r="CU99" s="83">
        <f t="shared" si="51"/>
        <v>28393.75</v>
      </c>
      <c r="CV99" s="84">
        <f t="shared" si="52"/>
        <v>1817.5</v>
      </c>
      <c r="CW99" s="84">
        <f t="shared" si="53"/>
        <v>0</v>
      </c>
      <c r="CX99" s="84">
        <f t="shared" si="54"/>
        <v>28.75</v>
      </c>
      <c r="CY99" s="24">
        <f t="shared" si="55"/>
        <v>0</v>
      </c>
      <c r="CZ99" s="84">
        <f t="shared" si="56"/>
        <v>0</v>
      </c>
      <c r="DA99" s="82">
        <f t="shared" si="3"/>
        <v>30240</v>
      </c>
      <c r="DC99" s="24">
        <f t="shared" si="57"/>
        <v>8518.125</v>
      </c>
      <c r="DD99" s="24">
        <f t="shared" si="58"/>
        <v>381.67500000000001</v>
      </c>
      <c r="DE99" s="24">
        <f t="shared" si="59"/>
        <v>0</v>
      </c>
      <c r="DF99" s="24">
        <f t="shared" si="60"/>
        <v>6.0374999999999996</v>
      </c>
      <c r="DG99" s="24">
        <f t="shared" si="61"/>
        <v>0</v>
      </c>
      <c r="DH99" s="24">
        <f t="shared" si="62"/>
        <v>0</v>
      </c>
      <c r="DI99" s="24">
        <f t="shared" si="10"/>
        <v>8905.8374999999996</v>
      </c>
    </row>
    <row r="100" spans="1:113" ht="14">
      <c r="A100" s="1"/>
      <c r="B100" s="2"/>
      <c r="C100" s="2"/>
      <c r="D100" s="2"/>
      <c r="E100" s="2"/>
      <c r="F100" s="195">
        <f t="shared" si="63"/>
        <v>39</v>
      </c>
      <c r="G100" s="112">
        <f t="shared" si="63"/>
        <v>0.96896759112863728</v>
      </c>
      <c r="H100" s="111">
        <f t="shared" si="63"/>
        <v>3.1032408871362754E-2</v>
      </c>
      <c r="I100" s="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  <c r="BL100" s="95"/>
      <c r="BM100" s="95"/>
      <c r="BN100" s="65"/>
      <c r="BO100" s="24">
        <f t="shared" si="43"/>
        <v>40</v>
      </c>
      <c r="BP100" s="83">
        <f t="shared" si="44"/>
        <v>8518.125</v>
      </c>
      <c r="BQ100" s="83">
        <f t="shared" si="45"/>
        <v>381.67500000000001</v>
      </c>
      <c r="BR100" s="83">
        <f t="shared" si="46"/>
        <v>0</v>
      </c>
      <c r="BS100" s="83">
        <f t="shared" si="47"/>
        <v>6.0374999999999996</v>
      </c>
      <c r="BT100" s="83">
        <f t="shared" si="48"/>
        <v>0</v>
      </c>
      <c r="BU100" s="83">
        <f t="shared" si="49"/>
        <v>0</v>
      </c>
      <c r="BV100" s="82">
        <f t="shared" si="50"/>
        <v>8905.8374999999996</v>
      </c>
      <c r="BX100" s="24">
        <f t="shared" si="15"/>
        <v>8147</v>
      </c>
      <c r="BY100" s="24">
        <f t="shared" si="16"/>
        <v>730</v>
      </c>
      <c r="BZ100" s="24">
        <f t="shared" si="17"/>
        <v>0</v>
      </c>
      <c r="CA100" s="24">
        <f t="shared" si="18"/>
        <v>12</v>
      </c>
      <c r="CB100" s="24">
        <f t="shared" si="19"/>
        <v>0</v>
      </c>
      <c r="CC100" s="24">
        <f t="shared" si="20"/>
        <v>0</v>
      </c>
      <c r="CD100" s="24">
        <f t="shared" si="21"/>
        <v>16</v>
      </c>
      <c r="CE100" s="24">
        <f t="shared" si="22"/>
        <v>0</v>
      </c>
      <c r="CF100" s="24">
        <f t="shared" si="23"/>
        <v>1</v>
      </c>
      <c r="CG100" s="24">
        <f t="shared" si="24"/>
        <v>0</v>
      </c>
      <c r="CH100" s="24">
        <f t="shared" si="25"/>
        <v>0</v>
      </c>
      <c r="CI100" s="24">
        <f t="shared" si="26"/>
        <v>0</v>
      </c>
      <c r="CJ100" s="24">
        <f t="shared" si="27"/>
        <v>0</v>
      </c>
      <c r="CK100" s="24">
        <f t="shared" si="28"/>
        <v>0</v>
      </c>
      <c r="CL100" s="24">
        <f t="shared" si="29"/>
        <v>0</v>
      </c>
      <c r="CM100" s="24">
        <f t="shared" si="30"/>
        <v>0</v>
      </c>
      <c r="CN100" s="24">
        <f t="shared" si="31"/>
        <v>0</v>
      </c>
      <c r="CO100" s="24">
        <f t="shared" si="32"/>
        <v>0</v>
      </c>
      <c r="CP100" s="24">
        <f t="shared" si="33"/>
        <v>0</v>
      </c>
      <c r="CQ100" s="24">
        <f t="shared" si="34"/>
        <v>0</v>
      </c>
      <c r="CR100" s="24">
        <f t="shared" si="35"/>
        <v>0</v>
      </c>
      <c r="CS100" s="24">
        <f t="shared" si="36"/>
        <v>8906</v>
      </c>
      <c r="CU100" s="83">
        <f t="shared" si="51"/>
        <v>42580</v>
      </c>
      <c r="CV100" s="84">
        <f t="shared" si="52"/>
        <v>1927.5</v>
      </c>
      <c r="CW100" s="84">
        <f t="shared" si="53"/>
        <v>0</v>
      </c>
      <c r="CX100" s="84">
        <f t="shared" si="54"/>
        <v>22.5</v>
      </c>
      <c r="CY100" s="24">
        <f t="shared" si="55"/>
        <v>0</v>
      </c>
      <c r="CZ100" s="84">
        <f t="shared" si="56"/>
        <v>0</v>
      </c>
      <c r="DA100" s="82">
        <f t="shared" si="3"/>
        <v>44530</v>
      </c>
      <c r="DC100" s="24">
        <f t="shared" si="57"/>
        <v>12774</v>
      </c>
      <c r="DD100" s="24">
        <f t="shared" si="58"/>
        <v>404.77499999999998</v>
      </c>
      <c r="DE100" s="24">
        <f t="shared" si="59"/>
        <v>0</v>
      </c>
      <c r="DF100" s="24">
        <f t="shared" si="60"/>
        <v>4.7249999999999996</v>
      </c>
      <c r="DG100" s="24">
        <f t="shared" si="61"/>
        <v>0</v>
      </c>
      <c r="DH100" s="24">
        <f t="shared" si="62"/>
        <v>0</v>
      </c>
      <c r="DI100" s="24">
        <f t="shared" si="10"/>
        <v>13183.5</v>
      </c>
    </row>
    <row r="101" spans="1:113" ht="14">
      <c r="A101" s="1"/>
      <c r="B101" s="2"/>
      <c r="C101" s="2"/>
      <c r="D101" s="2"/>
      <c r="E101" s="2"/>
      <c r="F101" s="195">
        <f t="shared" si="63"/>
        <v>40</v>
      </c>
      <c r="G101" s="112">
        <f t="shared" si="63"/>
        <v>0.97789371297196925</v>
      </c>
      <c r="H101" s="111">
        <f t="shared" si="63"/>
        <v>2.2106287028030774E-2</v>
      </c>
      <c r="I101" s="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65"/>
      <c r="BO101" s="24">
        <f t="shared" si="43"/>
        <v>41</v>
      </c>
      <c r="BP101" s="83">
        <f t="shared" si="44"/>
        <v>1937.8768915690068</v>
      </c>
      <c r="BQ101" s="83">
        <f t="shared" si="45"/>
        <v>61.406303333712593</v>
      </c>
      <c r="BR101" s="83">
        <f t="shared" si="46"/>
        <v>0</v>
      </c>
      <c r="BS101" s="83">
        <f t="shared" si="47"/>
        <v>0.71680509728069175</v>
      </c>
      <c r="BT101" s="83">
        <f t="shared" si="48"/>
        <v>0</v>
      </c>
      <c r="BU101" s="83">
        <f t="shared" si="49"/>
        <v>0</v>
      </c>
      <c r="BV101" s="82">
        <f t="shared" si="50"/>
        <v>2000.0000000000002</v>
      </c>
      <c r="BX101" s="24">
        <f t="shared" si="15"/>
        <v>1878</v>
      </c>
      <c r="BY101" s="24">
        <f t="shared" si="16"/>
        <v>119</v>
      </c>
      <c r="BZ101" s="24">
        <f t="shared" si="17"/>
        <v>0</v>
      </c>
      <c r="CA101" s="24">
        <f t="shared" si="18"/>
        <v>1</v>
      </c>
      <c r="CB101" s="24">
        <f t="shared" si="19"/>
        <v>0</v>
      </c>
      <c r="CC101" s="24">
        <f t="shared" si="20"/>
        <v>0</v>
      </c>
      <c r="CD101" s="24">
        <f t="shared" si="21"/>
        <v>2</v>
      </c>
      <c r="CE101" s="24">
        <f t="shared" si="22"/>
        <v>0</v>
      </c>
      <c r="CF101" s="24">
        <f t="shared" si="23"/>
        <v>0</v>
      </c>
      <c r="CG101" s="24">
        <f t="shared" si="24"/>
        <v>0</v>
      </c>
      <c r="CH101" s="24">
        <f t="shared" si="25"/>
        <v>0</v>
      </c>
      <c r="CI101" s="24">
        <f t="shared" si="26"/>
        <v>0</v>
      </c>
      <c r="CJ101" s="24">
        <f t="shared" si="27"/>
        <v>0</v>
      </c>
      <c r="CK101" s="24">
        <f t="shared" si="28"/>
        <v>0</v>
      </c>
      <c r="CL101" s="24">
        <f t="shared" si="29"/>
        <v>0</v>
      </c>
      <c r="CM101" s="24">
        <f t="shared" si="30"/>
        <v>0</v>
      </c>
      <c r="CN101" s="24">
        <f t="shared" si="31"/>
        <v>0</v>
      </c>
      <c r="CO101" s="24">
        <f t="shared" si="32"/>
        <v>0</v>
      </c>
      <c r="CP101" s="24">
        <f t="shared" si="33"/>
        <v>0</v>
      </c>
      <c r="CQ101" s="24">
        <f t="shared" si="34"/>
        <v>0</v>
      </c>
      <c r="CR101" s="24">
        <f t="shared" si="35"/>
        <v>0</v>
      </c>
      <c r="CS101" s="24">
        <f t="shared" si="36"/>
        <v>2000</v>
      </c>
      <c r="CU101" s="83">
        <f t="shared" si="51"/>
        <v>9690</v>
      </c>
      <c r="CV101" s="84">
        <f t="shared" si="52"/>
        <v>307.5</v>
      </c>
      <c r="CW101" s="84">
        <f t="shared" si="53"/>
        <v>0</v>
      </c>
      <c r="CX101" s="84">
        <f t="shared" si="54"/>
        <v>2.5</v>
      </c>
      <c r="CY101" s="24">
        <f t="shared" si="55"/>
        <v>0</v>
      </c>
      <c r="CZ101" s="84">
        <f t="shared" si="56"/>
        <v>0</v>
      </c>
      <c r="DA101" s="82">
        <f t="shared" si="3"/>
        <v>10000</v>
      </c>
      <c r="DC101" s="24">
        <f t="shared" si="57"/>
        <v>2907</v>
      </c>
      <c r="DD101" s="24">
        <f t="shared" si="58"/>
        <v>64.575000000000003</v>
      </c>
      <c r="DE101" s="24">
        <f t="shared" si="59"/>
        <v>0</v>
      </c>
      <c r="DF101" s="24">
        <f t="shared" si="60"/>
        <v>0.52500000000000002</v>
      </c>
      <c r="DG101" s="24">
        <f t="shared" si="61"/>
        <v>0</v>
      </c>
      <c r="DH101" s="24">
        <f t="shared" si="62"/>
        <v>0</v>
      </c>
      <c r="DI101" s="24">
        <f t="shared" si="10"/>
        <v>2972.1</v>
      </c>
    </row>
    <row r="102" spans="1:113" ht="14">
      <c r="A102" s="1"/>
      <c r="B102" s="2"/>
      <c r="C102" s="2"/>
      <c r="D102" s="2"/>
      <c r="E102" s="2"/>
      <c r="F102" s="195">
        <f t="shared" si="63"/>
        <v>41</v>
      </c>
      <c r="G102" s="112">
        <f t="shared" si="63"/>
        <v>0.98429002161793144</v>
      </c>
      <c r="H102" s="111">
        <f t="shared" si="63"/>
        <v>1.5709978382068491E-2</v>
      </c>
      <c r="I102" s="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  <c r="BL102" s="95"/>
      <c r="BM102" s="95"/>
      <c r="BN102" s="65"/>
      <c r="BO102" s="24">
        <f t="shared" si="43"/>
        <v>42</v>
      </c>
      <c r="BP102" s="83">
        <f t="shared" si="44"/>
        <v>2907</v>
      </c>
      <c r="BQ102" s="83">
        <f t="shared" si="45"/>
        <v>64.575000000000003</v>
      </c>
      <c r="BR102" s="83">
        <f t="shared" si="46"/>
        <v>0</v>
      </c>
      <c r="BS102" s="83">
        <f t="shared" si="47"/>
        <v>0.52500000000000002</v>
      </c>
      <c r="BT102" s="83">
        <f t="shared" si="48"/>
        <v>0</v>
      </c>
      <c r="BU102" s="83">
        <f t="shared" si="49"/>
        <v>0</v>
      </c>
      <c r="BV102" s="82">
        <f t="shared" si="50"/>
        <v>2972.1</v>
      </c>
      <c r="BX102" s="24">
        <f t="shared" si="15"/>
        <v>2843</v>
      </c>
      <c r="BY102" s="24">
        <f t="shared" si="16"/>
        <v>126</v>
      </c>
      <c r="BZ102" s="24">
        <f t="shared" si="17"/>
        <v>0</v>
      </c>
      <c r="CA102" s="24">
        <f t="shared" si="18"/>
        <v>1</v>
      </c>
      <c r="CB102" s="24">
        <f t="shared" si="19"/>
        <v>0</v>
      </c>
      <c r="CC102" s="24">
        <f t="shared" si="20"/>
        <v>0</v>
      </c>
      <c r="CD102" s="24">
        <f t="shared" si="21"/>
        <v>1</v>
      </c>
      <c r="CE102" s="24">
        <f t="shared" si="22"/>
        <v>0</v>
      </c>
      <c r="CF102" s="24">
        <f t="shared" si="23"/>
        <v>0</v>
      </c>
      <c r="CG102" s="24">
        <f t="shared" si="24"/>
        <v>0</v>
      </c>
      <c r="CH102" s="24">
        <f t="shared" si="25"/>
        <v>0</v>
      </c>
      <c r="CI102" s="24">
        <f t="shared" si="26"/>
        <v>0</v>
      </c>
      <c r="CJ102" s="24">
        <f t="shared" si="27"/>
        <v>0</v>
      </c>
      <c r="CK102" s="24">
        <f t="shared" si="28"/>
        <v>0</v>
      </c>
      <c r="CL102" s="24">
        <f t="shared" si="29"/>
        <v>0</v>
      </c>
      <c r="CM102" s="24">
        <f t="shared" si="30"/>
        <v>0</v>
      </c>
      <c r="CN102" s="24">
        <f t="shared" si="31"/>
        <v>0</v>
      </c>
      <c r="CO102" s="24">
        <f t="shared" si="32"/>
        <v>0</v>
      </c>
      <c r="CP102" s="24">
        <f t="shared" si="33"/>
        <v>0</v>
      </c>
      <c r="CQ102" s="24">
        <f t="shared" si="34"/>
        <v>0</v>
      </c>
      <c r="CR102" s="24">
        <f t="shared" si="35"/>
        <v>0</v>
      </c>
      <c r="CS102" s="24">
        <f t="shared" si="36"/>
        <v>2971</v>
      </c>
      <c r="CU102" s="83">
        <f t="shared" si="51"/>
        <v>14531.25</v>
      </c>
      <c r="CV102" s="84">
        <f t="shared" si="52"/>
        <v>322.5</v>
      </c>
      <c r="CW102" s="84">
        <f t="shared" si="53"/>
        <v>0</v>
      </c>
      <c r="CX102" s="84">
        <f t="shared" si="54"/>
        <v>1.25</v>
      </c>
      <c r="CY102" s="24">
        <f t="shared" si="55"/>
        <v>0</v>
      </c>
      <c r="CZ102" s="84">
        <f t="shared" si="56"/>
        <v>0</v>
      </c>
      <c r="DA102" s="82">
        <f t="shared" si="3"/>
        <v>14855</v>
      </c>
      <c r="DC102" s="24">
        <f t="shared" si="57"/>
        <v>4359.375</v>
      </c>
      <c r="DD102" s="24">
        <f t="shared" si="58"/>
        <v>67.724999999999994</v>
      </c>
      <c r="DE102" s="24">
        <f t="shared" si="59"/>
        <v>0</v>
      </c>
      <c r="DF102" s="24">
        <f t="shared" si="60"/>
        <v>0.26250000000000001</v>
      </c>
      <c r="DG102" s="24">
        <f t="shared" si="61"/>
        <v>0</v>
      </c>
      <c r="DH102" s="24">
        <f t="shared" si="62"/>
        <v>0</v>
      </c>
      <c r="DI102" s="24">
        <f t="shared" si="10"/>
        <v>4427.3625000000002</v>
      </c>
    </row>
    <row r="103" spans="1:113" ht="14">
      <c r="A103" s="1"/>
      <c r="B103" s="2"/>
      <c r="C103" s="2"/>
      <c r="D103" s="2"/>
      <c r="E103" s="2"/>
      <c r="F103" s="195">
        <f t="shared" si="63"/>
        <v>42</v>
      </c>
      <c r="G103" s="112">
        <f t="shared" si="63"/>
        <v>0.98895982638538404</v>
      </c>
      <c r="H103" s="111">
        <f t="shared" si="63"/>
        <v>1.1040173614615928E-2</v>
      </c>
      <c r="I103" s="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65"/>
      <c r="BO103" s="24">
        <f t="shared" si="43"/>
        <v>43</v>
      </c>
      <c r="BP103" s="83">
        <f t="shared" si="44"/>
        <v>4359.375</v>
      </c>
      <c r="BQ103" s="83">
        <f t="shared" si="45"/>
        <v>67.724999999999994</v>
      </c>
      <c r="BR103" s="83">
        <f t="shared" si="46"/>
        <v>0</v>
      </c>
      <c r="BS103" s="83">
        <f t="shared" si="47"/>
        <v>0.26250000000000001</v>
      </c>
      <c r="BT103" s="83">
        <f t="shared" si="48"/>
        <v>0</v>
      </c>
      <c r="BU103" s="83">
        <f t="shared" si="49"/>
        <v>0</v>
      </c>
      <c r="BV103" s="82">
        <f t="shared" si="50"/>
        <v>4427.3625000000002</v>
      </c>
      <c r="BX103" s="24">
        <f t="shared" si="15"/>
        <v>4292</v>
      </c>
      <c r="BY103" s="24">
        <f t="shared" si="16"/>
        <v>133</v>
      </c>
      <c r="BZ103" s="24">
        <f t="shared" si="17"/>
        <v>0</v>
      </c>
      <c r="CA103" s="24">
        <f t="shared" si="18"/>
        <v>1</v>
      </c>
      <c r="CB103" s="24">
        <f t="shared" si="19"/>
        <v>0</v>
      </c>
      <c r="CC103" s="24">
        <f t="shared" si="20"/>
        <v>0</v>
      </c>
      <c r="CD103" s="24">
        <f t="shared" si="21"/>
        <v>1</v>
      </c>
      <c r="CE103" s="24">
        <f t="shared" si="22"/>
        <v>0</v>
      </c>
      <c r="CF103" s="24">
        <f t="shared" si="23"/>
        <v>0</v>
      </c>
      <c r="CG103" s="24">
        <f t="shared" si="24"/>
        <v>0</v>
      </c>
      <c r="CH103" s="24">
        <f t="shared" si="25"/>
        <v>0</v>
      </c>
      <c r="CI103" s="24">
        <f t="shared" si="26"/>
        <v>0</v>
      </c>
      <c r="CJ103" s="24">
        <f t="shared" si="27"/>
        <v>0</v>
      </c>
      <c r="CK103" s="24">
        <f t="shared" si="28"/>
        <v>0</v>
      </c>
      <c r="CL103" s="24">
        <f t="shared" si="29"/>
        <v>0</v>
      </c>
      <c r="CM103" s="24">
        <f t="shared" si="30"/>
        <v>0</v>
      </c>
      <c r="CN103" s="24">
        <f t="shared" si="31"/>
        <v>0</v>
      </c>
      <c r="CO103" s="24">
        <f t="shared" si="32"/>
        <v>0</v>
      </c>
      <c r="CP103" s="24">
        <f t="shared" si="33"/>
        <v>0</v>
      </c>
      <c r="CQ103" s="24">
        <f t="shared" si="34"/>
        <v>0</v>
      </c>
      <c r="CR103" s="24">
        <f t="shared" si="35"/>
        <v>0</v>
      </c>
      <c r="CS103" s="24">
        <f t="shared" si="36"/>
        <v>4427</v>
      </c>
      <c r="CU103" s="83">
        <f t="shared" si="51"/>
        <v>21793.75</v>
      </c>
      <c r="CV103" s="84">
        <f t="shared" si="52"/>
        <v>340</v>
      </c>
      <c r="CW103" s="84">
        <f t="shared" si="53"/>
        <v>0</v>
      </c>
      <c r="CX103" s="84">
        <f t="shared" si="54"/>
        <v>1.25</v>
      </c>
      <c r="CY103" s="24">
        <f t="shared" si="55"/>
        <v>0</v>
      </c>
      <c r="CZ103" s="84">
        <f t="shared" si="56"/>
        <v>0</v>
      </c>
      <c r="DA103" s="82">
        <f t="shared" si="3"/>
        <v>22135</v>
      </c>
      <c r="DC103" s="24">
        <f t="shared" si="57"/>
        <v>6538.125</v>
      </c>
      <c r="DD103" s="24">
        <f t="shared" si="58"/>
        <v>71.399999999999991</v>
      </c>
      <c r="DE103" s="24">
        <f t="shared" si="59"/>
        <v>0</v>
      </c>
      <c r="DF103" s="24">
        <f t="shared" si="60"/>
        <v>0.26250000000000001</v>
      </c>
      <c r="DG103" s="24">
        <f t="shared" si="61"/>
        <v>0</v>
      </c>
      <c r="DH103" s="24">
        <f t="shared" si="62"/>
        <v>0</v>
      </c>
      <c r="DI103" s="24">
        <f t="shared" si="10"/>
        <v>6609.7874999999995</v>
      </c>
    </row>
    <row r="104" spans="1:113" ht="14">
      <c r="A104" s="1"/>
      <c r="B104" s="2"/>
      <c r="C104" s="2"/>
      <c r="D104" s="2"/>
      <c r="E104" s="2"/>
      <c r="F104" s="195">
        <f t="shared" si="63"/>
        <v>43</v>
      </c>
      <c r="G104" s="112">
        <f t="shared" si="63"/>
        <v>0.99229225074748229</v>
      </c>
      <c r="H104" s="111">
        <f t="shared" si="63"/>
        <v>7.7077492525177236E-3</v>
      </c>
      <c r="I104" s="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65"/>
      <c r="BO104" s="24">
        <f t="shared" si="43"/>
        <v>44</v>
      </c>
      <c r="BP104" s="83">
        <f t="shared" si="44"/>
        <v>6538.125</v>
      </c>
      <c r="BQ104" s="83">
        <f t="shared" si="45"/>
        <v>71.399999999999991</v>
      </c>
      <c r="BR104" s="83">
        <f t="shared" si="46"/>
        <v>0</v>
      </c>
      <c r="BS104" s="83">
        <f t="shared" si="47"/>
        <v>0.26250000000000001</v>
      </c>
      <c r="BT104" s="83">
        <f t="shared" si="48"/>
        <v>0</v>
      </c>
      <c r="BU104" s="83">
        <f t="shared" si="49"/>
        <v>0</v>
      </c>
      <c r="BV104" s="82">
        <f t="shared" si="50"/>
        <v>6609.7874999999995</v>
      </c>
      <c r="BX104" s="24">
        <f t="shared" si="15"/>
        <v>6467</v>
      </c>
      <c r="BY104" s="24">
        <f t="shared" si="16"/>
        <v>141</v>
      </c>
      <c r="BZ104" s="24">
        <f t="shared" si="17"/>
        <v>0</v>
      </c>
      <c r="CA104" s="24">
        <f t="shared" si="18"/>
        <v>1</v>
      </c>
      <c r="CB104" s="24">
        <f t="shared" si="19"/>
        <v>0</v>
      </c>
      <c r="CC104" s="24">
        <f t="shared" si="20"/>
        <v>0</v>
      </c>
      <c r="CD104" s="24">
        <f t="shared" si="21"/>
        <v>1</v>
      </c>
      <c r="CE104" s="24">
        <f t="shared" si="22"/>
        <v>0</v>
      </c>
      <c r="CF104" s="24">
        <f t="shared" si="23"/>
        <v>0</v>
      </c>
      <c r="CG104" s="24">
        <f t="shared" si="24"/>
        <v>0</v>
      </c>
      <c r="CH104" s="24">
        <f t="shared" si="25"/>
        <v>0</v>
      </c>
      <c r="CI104" s="24">
        <f t="shared" si="26"/>
        <v>0</v>
      </c>
      <c r="CJ104" s="24">
        <f t="shared" si="27"/>
        <v>0</v>
      </c>
      <c r="CK104" s="24">
        <f t="shared" si="28"/>
        <v>0</v>
      </c>
      <c r="CL104" s="24">
        <f t="shared" si="29"/>
        <v>0</v>
      </c>
      <c r="CM104" s="24">
        <f t="shared" si="30"/>
        <v>0</v>
      </c>
      <c r="CN104" s="24">
        <f t="shared" si="31"/>
        <v>0</v>
      </c>
      <c r="CO104" s="24">
        <f t="shared" si="32"/>
        <v>0</v>
      </c>
      <c r="CP104" s="24">
        <f t="shared" si="33"/>
        <v>0</v>
      </c>
      <c r="CQ104" s="24">
        <f t="shared" si="34"/>
        <v>0</v>
      </c>
      <c r="CR104" s="24">
        <f t="shared" si="35"/>
        <v>0</v>
      </c>
      <c r="CS104" s="24">
        <f t="shared" si="36"/>
        <v>6610</v>
      </c>
      <c r="CU104" s="83">
        <f t="shared" si="51"/>
        <v>32688.75</v>
      </c>
      <c r="CV104" s="84">
        <f t="shared" si="52"/>
        <v>360</v>
      </c>
      <c r="CW104" s="84">
        <f t="shared" si="53"/>
        <v>0</v>
      </c>
      <c r="CX104" s="84">
        <f t="shared" si="54"/>
        <v>1.25</v>
      </c>
      <c r="CY104" s="24">
        <f t="shared" si="55"/>
        <v>0</v>
      </c>
      <c r="CZ104" s="84">
        <f t="shared" si="56"/>
        <v>0</v>
      </c>
      <c r="DA104" s="82">
        <f t="shared" si="3"/>
        <v>33050</v>
      </c>
      <c r="DC104" s="24">
        <f t="shared" si="57"/>
        <v>9806.625</v>
      </c>
      <c r="DD104" s="24">
        <f t="shared" si="58"/>
        <v>75.599999999999994</v>
      </c>
      <c r="DE104" s="24">
        <f t="shared" si="59"/>
        <v>0</v>
      </c>
      <c r="DF104" s="24">
        <f t="shared" si="60"/>
        <v>0.26250000000000001</v>
      </c>
      <c r="DG104" s="24">
        <f t="shared" si="61"/>
        <v>0</v>
      </c>
      <c r="DH104" s="24">
        <f t="shared" si="62"/>
        <v>0</v>
      </c>
      <c r="DI104" s="24">
        <f t="shared" si="10"/>
        <v>9882.4875000000011</v>
      </c>
    </row>
    <row r="105" spans="1:113" ht="14">
      <c r="A105" s="1"/>
      <c r="B105" s="2"/>
      <c r="C105" s="2"/>
      <c r="D105" s="2"/>
      <c r="E105" s="2"/>
      <c r="F105" s="195">
        <f t="shared" si="63"/>
        <v>44</v>
      </c>
      <c r="G105" s="112">
        <f t="shared" si="63"/>
        <v>0.99455920481558602</v>
      </c>
      <c r="H105" s="111">
        <f t="shared" si="63"/>
        <v>5.4407951844140223E-3</v>
      </c>
      <c r="I105" s="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65"/>
      <c r="BO105" s="24">
        <f t="shared" si="43"/>
        <v>45</v>
      </c>
      <c r="BP105" s="83">
        <f t="shared" si="44"/>
        <v>9806.625</v>
      </c>
      <c r="BQ105" s="83">
        <f t="shared" si="45"/>
        <v>75.599999999999994</v>
      </c>
      <c r="BR105" s="83">
        <f t="shared" si="46"/>
        <v>0</v>
      </c>
      <c r="BS105" s="83">
        <f t="shared" si="47"/>
        <v>0.26250000000000001</v>
      </c>
      <c r="BT105" s="83">
        <f t="shared" si="48"/>
        <v>0</v>
      </c>
      <c r="BU105" s="83">
        <f t="shared" si="49"/>
        <v>0</v>
      </c>
      <c r="BV105" s="82">
        <f t="shared" si="50"/>
        <v>9882.4875000000011</v>
      </c>
      <c r="BX105" s="24">
        <f t="shared" si="15"/>
        <v>9731</v>
      </c>
      <c r="BY105" s="24">
        <f t="shared" si="16"/>
        <v>150</v>
      </c>
      <c r="BZ105" s="24">
        <f t="shared" si="17"/>
        <v>0</v>
      </c>
      <c r="CA105" s="24">
        <f t="shared" si="18"/>
        <v>1</v>
      </c>
      <c r="CB105" s="24">
        <f t="shared" si="19"/>
        <v>0</v>
      </c>
      <c r="CC105" s="24">
        <f t="shared" si="20"/>
        <v>0</v>
      </c>
      <c r="CD105" s="24">
        <f t="shared" si="21"/>
        <v>1</v>
      </c>
      <c r="CE105" s="24">
        <f t="shared" si="22"/>
        <v>0</v>
      </c>
      <c r="CF105" s="24">
        <f t="shared" si="23"/>
        <v>0</v>
      </c>
      <c r="CG105" s="24">
        <f t="shared" si="24"/>
        <v>0</v>
      </c>
      <c r="CH105" s="24">
        <f t="shared" si="25"/>
        <v>0</v>
      </c>
      <c r="CI105" s="24">
        <f t="shared" si="26"/>
        <v>0</v>
      </c>
      <c r="CJ105" s="24">
        <f t="shared" si="27"/>
        <v>0</v>
      </c>
      <c r="CK105" s="24">
        <f t="shared" si="28"/>
        <v>0</v>
      </c>
      <c r="CL105" s="24">
        <f t="shared" si="29"/>
        <v>0</v>
      </c>
      <c r="CM105" s="24">
        <f t="shared" si="30"/>
        <v>0</v>
      </c>
      <c r="CN105" s="24">
        <f t="shared" si="31"/>
        <v>0</v>
      </c>
      <c r="CO105" s="24">
        <f t="shared" si="32"/>
        <v>0</v>
      </c>
      <c r="CP105" s="24">
        <f t="shared" si="33"/>
        <v>0</v>
      </c>
      <c r="CQ105" s="24">
        <f t="shared" si="34"/>
        <v>0</v>
      </c>
      <c r="CR105" s="24">
        <f t="shared" si="35"/>
        <v>0</v>
      </c>
      <c r="CS105" s="24">
        <f t="shared" si="36"/>
        <v>9883</v>
      </c>
      <c r="CU105" s="83">
        <f t="shared" si="51"/>
        <v>49031.25</v>
      </c>
      <c r="CV105" s="84">
        <f t="shared" si="52"/>
        <v>382.5</v>
      </c>
      <c r="CW105" s="84">
        <f t="shared" si="53"/>
        <v>0</v>
      </c>
      <c r="CX105" s="84">
        <f t="shared" si="54"/>
        <v>1.25</v>
      </c>
      <c r="CY105" s="24">
        <f t="shared" si="55"/>
        <v>0</v>
      </c>
      <c r="CZ105" s="84">
        <f t="shared" si="56"/>
        <v>0</v>
      </c>
      <c r="DA105" s="82">
        <f t="shared" si="3"/>
        <v>49415</v>
      </c>
      <c r="DC105" s="24">
        <f t="shared" si="57"/>
        <v>14709.375</v>
      </c>
      <c r="DD105" s="24">
        <f t="shared" si="58"/>
        <v>80.325000000000003</v>
      </c>
      <c r="DE105" s="24">
        <f t="shared" si="59"/>
        <v>0</v>
      </c>
      <c r="DF105" s="24">
        <f t="shared" si="60"/>
        <v>0.26250000000000001</v>
      </c>
      <c r="DG105" s="24">
        <f t="shared" si="61"/>
        <v>0</v>
      </c>
      <c r="DH105" s="24">
        <f t="shared" si="62"/>
        <v>0</v>
      </c>
      <c r="DI105" s="24">
        <f t="shared" si="10"/>
        <v>14789.962500000001</v>
      </c>
    </row>
    <row r="106" spans="1:113" ht="14">
      <c r="A106" s="1"/>
      <c r="B106" s="2"/>
      <c r="C106" s="2"/>
      <c r="D106" s="2"/>
      <c r="E106" s="2"/>
      <c r="F106" s="195">
        <f t="shared" si="63"/>
        <v>45</v>
      </c>
      <c r="G106" s="112">
        <f t="shared" si="63"/>
        <v>0.99614848994243588</v>
      </c>
      <c r="H106" s="111">
        <f t="shared" si="63"/>
        <v>3.8515100575639478E-3</v>
      </c>
      <c r="I106" s="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65"/>
      <c r="BO106" s="24">
        <f t="shared" si="43"/>
        <v>46</v>
      </c>
      <c r="BP106" s="83">
        <f t="shared" si="44"/>
        <v>1989.1024064462636</v>
      </c>
      <c r="BQ106" s="83">
        <f t="shared" si="45"/>
        <v>10.862096506329884</v>
      </c>
      <c r="BR106" s="83">
        <f t="shared" si="46"/>
        <v>0</v>
      </c>
      <c r="BS106" s="83">
        <f t="shared" si="47"/>
        <v>3.5497047406306811E-2</v>
      </c>
      <c r="BT106" s="83">
        <f t="shared" si="48"/>
        <v>0</v>
      </c>
      <c r="BU106" s="83">
        <f t="shared" si="49"/>
        <v>0</v>
      </c>
      <c r="BV106" s="82">
        <f t="shared" si="50"/>
        <v>1999.9999999999998</v>
      </c>
      <c r="BX106" s="24">
        <f t="shared" si="15"/>
        <v>1978</v>
      </c>
      <c r="BY106" s="24">
        <f t="shared" si="16"/>
        <v>22</v>
      </c>
      <c r="BZ106" s="24">
        <f t="shared" si="17"/>
        <v>0</v>
      </c>
      <c r="CA106" s="24">
        <f t="shared" si="18"/>
        <v>0</v>
      </c>
      <c r="CB106" s="24">
        <f t="shared" si="19"/>
        <v>0</v>
      </c>
      <c r="CC106" s="24">
        <f t="shared" si="20"/>
        <v>0</v>
      </c>
      <c r="CD106" s="24">
        <f t="shared" si="21"/>
        <v>0</v>
      </c>
      <c r="CE106" s="24">
        <f t="shared" si="22"/>
        <v>0</v>
      </c>
      <c r="CF106" s="24">
        <f t="shared" si="23"/>
        <v>0</v>
      </c>
      <c r="CG106" s="24">
        <f t="shared" si="24"/>
        <v>0</v>
      </c>
      <c r="CH106" s="24">
        <f t="shared" si="25"/>
        <v>0</v>
      </c>
      <c r="CI106" s="24">
        <f t="shared" si="26"/>
        <v>0</v>
      </c>
      <c r="CJ106" s="24">
        <f t="shared" si="27"/>
        <v>0</v>
      </c>
      <c r="CK106" s="24">
        <f t="shared" si="28"/>
        <v>0</v>
      </c>
      <c r="CL106" s="24">
        <f t="shared" si="29"/>
        <v>0</v>
      </c>
      <c r="CM106" s="24">
        <f t="shared" si="30"/>
        <v>0</v>
      </c>
      <c r="CN106" s="24">
        <f t="shared" si="31"/>
        <v>0</v>
      </c>
      <c r="CO106" s="24">
        <f t="shared" si="32"/>
        <v>0</v>
      </c>
      <c r="CP106" s="24">
        <f t="shared" si="33"/>
        <v>0</v>
      </c>
      <c r="CQ106" s="24">
        <f t="shared" si="34"/>
        <v>0</v>
      </c>
      <c r="CR106" s="24">
        <f t="shared" si="35"/>
        <v>0</v>
      </c>
      <c r="CS106" s="24">
        <f t="shared" si="36"/>
        <v>2000</v>
      </c>
      <c r="CU106" s="83">
        <f t="shared" si="51"/>
        <v>9945</v>
      </c>
      <c r="CV106" s="84">
        <f t="shared" si="52"/>
        <v>55</v>
      </c>
      <c r="CW106" s="84">
        <f t="shared" si="53"/>
        <v>0</v>
      </c>
      <c r="CX106" s="84">
        <f t="shared" si="54"/>
        <v>0</v>
      </c>
      <c r="CY106" s="24">
        <f t="shared" si="55"/>
        <v>0</v>
      </c>
      <c r="CZ106" s="84">
        <f t="shared" si="56"/>
        <v>0</v>
      </c>
      <c r="DA106" s="82">
        <f t="shared" si="3"/>
        <v>10000</v>
      </c>
      <c r="DC106" s="24">
        <f t="shared" si="57"/>
        <v>2983.5</v>
      </c>
      <c r="DD106" s="24">
        <f t="shared" si="58"/>
        <v>11.549999999999999</v>
      </c>
      <c r="DE106" s="24">
        <f t="shared" si="59"/>
        <v>0</v>
      </c>
      <c r="DF106" s="24">
        <f t="shared" si="60"/>
        <v>0</v>
      </c>
      <c r="DG106" s="24">
        <f t="shared" si="61"/>
        <v>0</v>
      </c>
      <c r="DH106" s="24">
        <f t="shared" si="62"/>
        <v>0</v>
      </c>
      <c r="DI106" s="24">
        <f t="shared" si="10"/>
        <v>2995.05</v>
      </c>
    </row>
    <row r="107" spans="1:113" ht="14">
      <c r="A107" s="1"/>
      <c r="B107" s="2"/>
      <c r="C107" s="2"/>
      <c r="D107" s="2"/>
      <c r="E107" s="2"/>
      <c r="F107" s="195">
        <f t="shared" si="63"/>
        <v>46</v>
      </c>
      <c r="G107" s="112">
        <f t="shared" si="63"/>
        <v>0.99726672734971444</v>
      </c>
      <c r="H107" s="111">
        <f t="shared" si="63"/>
        <v>2.7332726502856245E-3</v>
      </c>
      <c r="I107" s="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  <c r="BL107" s="95"/>
      <c r="BM107" s="95"/>
      <c r="BN107" s="65"/>
      <c r="BO107" s="24">
        <f t="shared" si="43"/>
        <v>47</v>
      </c>
      <c r="BP107" s="83">
        <f t="shared" si="44"/>
        <v>2983.5</v>
      </c>
      <c r="BQ107" s="83">
        <f t="shared" si="45"/>
        <v>11.549999999999999</v>
      </c>
      <c r="BR107" s="83">
        <f t="shared" si="46"/>
        <v>0</v>
      </c>
      <c r="BS107" s="83">
        <f t="shared" si="47"/>
        <v>0</v>
      </c>
      <c r="BT107" s="83">
        <f t="shared" si="48"/>
        <v>0</v>
      </c>
      <c r="BU107" s="83">
        <f t="shared" si="49"/>
        <v>0</v>
      </c>
      <c r="BV107" s="82">
        <f t="shared" si="50"/>
        <v>2995.05</v>
      </c>
      <c r="BX107" s="24">
        <f t="shared" si="15"/>
        <v>2972</v>
      </c>
      <c r="BY107" s="24">
        <f t="shared" si="16"/>
        <v>23</v>
      </c>
      <c r="BZ107" s="24">
        <f t="shared" si="17"/>
        <v>0</v>
      </c>
      <c r="CA107" s="24">
        <f t="shared" si="18"/>
        <v>0</v>
      </c>
      <c r="CB107" s="24">
        <f t="shared" si="19"/>
        <v>0</v>
      </c>
      <c r="CC107" s="24">
        <f t="shared" si="20"/>
        <v>0</v>
      </c>
      <c r="CD107" s="24">
        <f t="shared" si="21"/>
        <v>0</v>
      </c>
      <c r="CE107" s="24">
        <f t="shared" si="22"/>
        <v>0</v>
      </c>
      <c r="CF107" s="24">
        <f t="shared" si="23"/>
        <v>0</v>
      </c>
      <c r="CG107" s="24">
        <f t="shared" si="24"/>
        <v>0</v>
      </c>
      <c r="CH107" s="24">
        <f t="shared" si="25"/>
        <v>0</v>
      </c>
      <c r="CI107" s="24">
        <f t="shared" si="26"/>
        <v>0</v>
      </c>
      <c r="CJ107" s="24">
        <f t="shared" si="27"/>
        <v>0</v>
      </c>
      <c r="CK107" s="24">
        <f t="shared" si="28"/>
        <v>0</v>
      </c>
      <c r="CL107" s="24">
        <f t="shared" si="29"/>
        <v>0</v>
      </c>
      <c r="CM107" s="24">
        <f t="shared" si="30"/>
        <v>0</v>
      </c>
      <c r="CN107" s="24">
        <f t="shared" si="31"/>
        <v>0</v>
      </c>
      <c r="CO107" s="24">
        <f t="shared" si="32"/>
        <v>0</v>
      </c>
      <c r="CP107" s="24">
        <f t="shared" si="33"/>
        <v>0</v>
      </c>
      <c r="CQ107" s="24">
        <f t="shared" si="34"/>
        <v>0</v>
      </c>
      <c r="CR107" s="24">
        <f t="shared" si="35"/>
        <v>0</v>
      </c>
      <c r="CS107" s="24">
        <f t="shared" si="36"/>
        <v>2995</v>
      </c>
      <c r="CU107" s="83">
        <f t="shared" si="51"/>
        <v>14917.5</v>
      </c>
      <c r="CV107" s="84">
        <f t="shared" si="52"/>
        <v>57.5</v>
      </c>
      <c r="CW107" s="84">
        <f t="shared" si="53"/>
        <v>0</v>
      </c>
      <c r="CX107" s="84">
        <f t="shared" si="54"/>
        <v>0</v>
      </c>
      <c r="CY107" s="24">
        <f t="shared" si="55"/>
        <v>0</v>
      </c>
      <c r="CZ107" s="84">
        <f t="shared" si="56"/>
        <v>0</v>
      </c>
      <c r="DA107" s="82">
        <f t="shared" si="3"/>
        <v>14975</v>
      </c>
      <c r="DC107" s="24">
        <f t="shared" si="57"/>
        <v>4475.25</v>
      </c>
      <c r="DD107" s="24">
        <f t="shared" si="58"/>
        <v>12.074999999999999</v>
      </c>
      <c r="DE107" s="24">
        <f t="shared" si="59"/>
        <v>0</v>
      </c>
      <c r="DF107" s="24">
        <f t="shared" si="60"/>
        <v>0</v>
      </c>
      <c r="DG107" s="24">
        <f t="shared" si="61"/>
        <v>0</v>
      </c>
      <c r="DH107" s="24">
        <f t="shared" si="62"/>
        <v>0</v>
      </c>
      <c r="DI107" s="24">
        <f t="shared" si="10"/>
        <v>4487.3249999999998</v>
      </c>
    </row>
    <row r="108" spans="1:113" ht="14">
      <c r="A108" s="1"/>
      <c r="B108" s="2"/>
      <c r="C108" s="2"/>
      <c r="D108" s="2"/>
      <c r="E108" s="2"/>
      <c r="F108" s="195">
        <f t="shared" si="63"/>
        <v>47</v>
      </c>
      <c r="G108" s="112">
        <f t="shared" si="63"/>
        <v>0.99807181850052584</v>
      </c>
      <c r="H108" s="111">
        <f t="shared" si="63"/>
        <v>1.9281814994741319E-3</v>
      </c>
      <c r="I108" s="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  <c r="BH108" s="95"/>
      <c r="BI108" s="95"/>
      <c r="BJ108" s="95"/>
      <c r="BK108" s="95"/>
      <c r="BL108" s="95"/>
      <c r="BM108" s="95"/>
      <c r="BN108" s="65"/>
      <c r="BO108" s="24">
        <f t="shared" si="43"/>
        <v>48</v>
      </c>
      <c r="BP108" s="83">
        <f t="shared" si="44"/>
        <v>4475.25</v>
      </c>
      <c r="BQ108" s="83">
        <f t="shared" si="45"/>
        <v>12.074999999999999</v>
      </c>
      <c r="BR108" s="83">
        <f t="shared" si="46"/>
        <v>0</v>
      </c>
      <c r="BS108" s="83">
        <f t="shared" si="47"/>
        <v>0</v>
      </c>
      <c r="BT108" s="83">
        <f t="shared" si="48"/>
        <v>0</v>
      </c>
      <c r="BU108" s="83">
        <f t="shared" si="49"/>
        <v>0</v>
      </c>
      <c r="BV108" s="82">
        <f t="shared" si="50"/>
        <v>4487.3249999999998</v>
      </c>
      <c r="BX108" s="24">
        <f t="shared" si="15"/>
        <v>4463</v>
      </c>
      <c r="BY108" s="24">
        <f t="shared" si="16"/>
        <v>24</v>
      </c>
      <c r="BZ108" s="24">
        <f t="shared" si="17"/>
        <v>0</v>
      </c>
      <c r="CA108" s="24">
        <f t="shared" si="18"/>
        <v>0</v>
      </c>
      <c r="CB108" s="24">
        <f t="shared" si="19"/>
        <v>0</v>
      </c>
      <c r="CC108" s="24">
        <f t="shared" si="20"/>
        <v>0</v>
      </c>
      <c r="CD108" s="24">
        <f t="shared" si="21"/>
        <v>0</v>
      </c>
      <c r="CE108" s="24">
        <f t="shared" si="22"/>
        <v>0</v>
      </c>
      <c r="CF108" s="24">
        <f t="shared" si="23"/>
        <v>0</v>
      </c>
      <c r="CG108" s="24">
        <f t="shared" si="24"/>
        <v>0</v>
      </c>
      <c r="CH108" s="24">
        <f t="shared" si="25"/>
        <v>0</v>
      </c>
      <c r="CI108" s="24">
        <f t="shared" si="26"/>
        <v>0</v>
      </c>
      <c r="CJ108" s="24">
        <f t="shared" si="27"/>
        <v>0</v>
      </c>
      <c r="CK108" s="24">
        <f t="shared" si="28"/>
        <v>0</v>
      </c>
      <c r="CL108" s="24">
        <f t="shared" si="29"/>
        <v>0</v>
      </c>
      <c r="CM108" s="24">
        <f t="shared" si="30"/>
        <v>0</v>
      </c>
      <c r="CN108" s="24">
        <f t="shared" si="31"/>
        <v>0</v>
      </c>
      <c r="CO108" s="24">
        <f t="shared" si="32"/>
        <v>0</v>
      </c>
      <c r="CP108" s="24">
        <f t="shared" si="33"/>
        <v>0</v>
      </c>
      <c r="CQ108" s="24">
        <f t="shared" si="34"/>
        <v>0</v>
      </c>
      <c r="CR108" s="24">
        <f t="shared" si="35"/>
        <v>0</v>
      </c>
      <c r="CS108" s="24">
        <f t="shared" si="36"/>
        <v>4487</v>
      </c>
      <c r="CU108" s="83">
        <f t="shared" si="51"/>
        <v>22375</v>
      </c>
      <c r="CV108" s="84">
        <f t="shared" si="52"/>
        <v>60</v>
      </c>
      <c r="CW108" s="84">
        <f t="shared" si="53"/>
        <v>0</v>
      </c>
      <c r="CX108" s="84">
        <f t="shared" si="54"/>
        <v>0</v>
      </c>
      <c r="CY108" s="24">
        <f t="shared" si="55"/>
        <v>0</v>
      </c>
      <c r="CZ108" s="84">
        <f t="shared" si="56"/>
        <v>0</v>
      </c>
      <c r="DA108" s="82">
        <f t="shared" si="3"/>
        <v>22435</v>
      </c>
      <c r="DC108" s="24">
        <f t="shared" si="57"/>
        <v>6712.5</v>
      </c>
      <c r="DD108" s="24">
        <f t="shared" si="58"/>
        <v>12.6</v>
      </c>
      <c r="DE108" s="24">
        <f t="shared" si="59"/>
        <v>0</v>
      </c>
      <c r="DF108" s="24">
        <f t="shared" si="60"/>
        <v>0</v>
      </c>
      <c r="DG108" s="24">
        <f t="shared" si="61"/>
        <v>0</v>
      </c>
      <c r="DH108" s="24">
        <f t="shared" si="62"/>
        <v>0</v>
      </c>
      <c r="DI108" s="24">
        <f t="shared" si="10"/>
        <v>6725.1</v>
      </c>
    </row>
    <row r="109" spans="1:113" ht="14">
      <c r="A109" s="1"/>
      <c r="B109" s="2"/>
      <c r="C109" s="2"/>
      <c r="D109" s="2"/>
      <c r="E109" s="2"/>
      <c r="F109" s="195">
        <f t="shared" si="63"/>
        <v>48</v>
      </c>
      <c r="G109" s="112">
        <f t="shared" si="63"/>
        <v>0.99865454363122808</v>
      </c>
      <c r="H109" s="111">
        <f t="shared" si="63"/>
        <v>1.3454563687720412E-3</v>
      </c>
      <c r="I109" s="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  <c r="BH109" s="95"/>
      <c r="BI109" s="95"/>
      <c r="BJ109" s="95"/>
      <c r="BK109" s="95"/>
      <c r="BL109" s="95"/>
      <c r="BM109" s="95"/>
      <c r="BN109" s="65"/>
      <c r="BO109" s="24">
        <f t="shared" si="43"/>
        <v>49</v>
      </c>
      <c r="BP109" s="83">
        <f t="shared" si="44"/>
        <v>6712.5</v>
      </c>
      <c r="BQ109" s="83">
        <f t="shared" si="45"/>
        <v>12.6</v>
      </c>
      <c r="BR109" s="83">
        <f t="shared" si="46"/>
        <v>0</v>
      </c>
      <c r="BS109" s="83">
        <f t="shared" si="47"/>
        <v>0</v>
      </c>
      <c r="BT109" s="83">
        <f t="shared" si="48"/>
        <v>0</v>
      </c>
      <c r="BU109" s="83">
        <f t="shared" si="49"/>
        <v>0</v>
      </c>
      <c r="BV109" s="82">
        <f t="shared" si="50"/>
        <v>6725.1</v>
      </c>
      <c r="BX109" s="24">
        <f t="shared" si="15"/>
        <v>6700</v>
      </c>
      <c r="BY109" s="24">
        <f t="shared" si="16"/>
        <v>25</v>
      </c>
      <c r="BZ109" s="24">
        <f t="shared" si="17"/>
        <v>0</v>
      </c>
      <c r="CA109" s="24">
        <f t="shared" si="18"/>
        <v>0</v>
      </c>
      <c r="CB109" s="24">
        <f t="shared" si="19"/>
        <v>0</v>
      </c>
      <c r="CC109" s="24">
        <f t="shared" si="20"/>
        <v>0</v>
      </c>
      <c r="CD109" s="24">
        <f t="shared" si="21"/>
        <v>0</v>
      </c>
      <c r="CE109" s="24">
        <f t="shared" si="22"/>
        <v>0</v>
      </c>
      <c r="CF109" s="24">
        <f t="shared" si="23"/>
        <v>0</v>
      </c>
      <c r="CG109" s="24">
        <f t="shared" si="24"/>
        <v>0</v>
      </c>
      <c r="CH109" s="24">
        <f t="shared" si="25"/>
        <v>0</v>
      </c>
      <c r="CI109" s="24">
        <f t="shared" si="26"/>
        <v>0</v>
      </c>
      <c r="CJ109" s="24">
        <f t="shared" si="27"/>
        <v>0</v>
      </c>
      <c r="CK109" s="24">
        <f t="shared" si="28"/>
        <v>0</v>
      </c>
      <c r="CL109" s="24">
        <f t="shared" si="29"/>
        <v>0</v>
      </c>
      <c r="CM109" s="24">
        <f t="shared" si="30"/>
        <v>0</v>
      </c>
      <c r="CN109" s="24">
        <f t="shared" si="31"/>
        <v>0</v>
      </c>
      <c r="CO109" s="24">
        <f t="shared" si="32"/>
        <v>0</v>
      </c>
      <c r="CP109" s="24">
        <f t="shared" si="33"/>
        <v>0</v>
      </c>
      <c r="CQ109" s="24">
        <f t="shared" si="34"/>
        <v>0</v>
      </c>
      <c r="CR109" s="24">
        <f t="shared" si="35"/>
        <v>0</v>
      </c>
      <c r="CS109" s="24">
        <f t="shared" si="36"/>
        <v>6725</v>
      </c>
      <c r="CU109" s="83">
        <f t="shared" si="51"/>
        <v>33562.5</v>
      </c>
      <c r="CV109" s="84">
        <f t="shared" si="52"/>
        <v>62.5</v>
      </c>
      <c r="CW109" s="84">
        <f t="shared" si="53"/>
        <v>0</v>
      </c>
      <c r="CX109" s="84">
        <f t="shared" si="54"/>
        <v>0</v>
      </c>
      <c r="CY109" s="24">
        <f t="shared" si="55"/>
        <v>0</v>
      </c>
      <c r="CZ109" s="84">
        <f t="shared" si="56"/>
        <v>0</v>
      </c>
      <c r="DA109" s="82">
        <f t="shared" si="3"/>
        <v>33625</v>
      </c>
      <c r="DC109" s="24">
        <f t="shared" si="57"/>
        <v>10068.75</v>
      </c>
      <c r="DD109" s="24">
        <f t="shared" si="58"/>
        <v>13.125</v>
      </c>
      <c r="DE109" s="24">
        <f t="shared" si="59"/>
        <v>0</v>
      </c>
      <c r="DF109" s="24">
        <f t="shared" si="60"/>
        <v>0</v>
      </c>
      <c r="DG109" s="24">
        <f t="shared" si="61"/>
        <v>0</v>
      </c>
      <c r="DH109" s="24">
        <f t="shared" si="62"/>
        <v>0</v>
      </c>
      <c r="DI109" s="24">
        <f t="shared" si="10"/>
        <v>10081.875</v>
      </c>
    </row>
    <row r="110" spans="1:113" ht="14">
      <c r="A110" s="1"/>
      <c r="B110" s="2"/>
      <c r="C110" s="2"/>
      <c r="D110" s="2"/>
      <c r="E110" s="2"/>
      <c r="F110" s="195">
        <f t="shared" si="63"/>
        <v>49</v>
      </c>
      <c r="G110" s="112">
        <f t="shared" si="63"/>
        <v>0.99906321095597084</v>
      </c>
      <c r="H110" s="111">
        <f t="shared" si="63"/>
        <v>9.36789044029085E-4</v>
      </c>
      <c r="I110" s="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5"/>
      <c r="BL110" s="95"/>
      <c r="BM110" s="95"/>
      <c r="BN110" s="65"/>
      <c r="BO110" s="24">
        <f t="shared" si="43"/>
        <v>50</v>
      </c>
      <c r="BP110" s="83">
        <f t="shared" ref="BP110:BP161" si="64">IF($DI109 &gt; max_Pop, (DC109 * (post_Pop/$DI109)), DC109)</f>
        <v>1997.3963176492468</v>
      </c>
      <c r="BQ110" s="83">
        <f t="shared" ref="BQ110:BQ161" si="65">IF($DI109 &gt; max_Pop, (DD109 * (post_Pop/$DI109)), DD109)</f>
        <v>2.6036823507532079</v>
      </c>
      <c r="BR110" s="83">
        <f t="shared" ref="BR110:BR161" si="66">IF($DI109 &gt; max_Pop, (DE109 * (post_Pop/$DI109)), DE109)</f>
        <v>0</v>
      </c>
      <c r="BS110" s="83">
        <f t="shared" ref="BS110:BS161" si="67">IF($DI109 &gt; max_Pop, (DF109 * (post_Pop/$DI109)), DF109)</f>
        <v>0</v>
      </c>
      <c r="BT110" s="83">
        <f t="shared" ref="BT110:BT161" si="68">IF($DI109 &gt; max_Pop, (DG109 * (post_Pop/$DI109)), DG109)</f>
        <v>0</v>
      </c>
      <c r="BU110" s="83">
        <f t="shared" ref="BU110:BU161" si="69">IF($DI109 &gt; max_Pop, (DH109 * (post_Pop/$DI109)), DH109)</f>
        <v>0</v>
      </c>
      <c r="BV110" s="82">
        <f t="shared" si="50"/>
        <v>2000</v>
      </c>
      <c r="BX110" s="24">
        <f t="shared" si="15"/>
        <v>1995</v>
      </c>
      <c r="BY110" s="24">
        <f t="shared" si="16"/>
        <v>5</v>
      </c>
      <c r="BZ110" s="24">
        <f t="shared" si="17"/>
        <v>0</v>
      </c>
      <c r="CA110" s="24">
        <f t="shared" si="18"/>
        <v>0</v>
      </c>
      <c r="CB110" s="24">
        <f t="shared" si="19"/>
        <v>0</v>
      </c>
      <c r="CC110" s="24">
        <f t="shared" ref="CC110:CC161" si="70">ROUND(2 * (BP110/BV110 * BU110/BV110) * in.Pop, 0)</f>
        <v>0</v>
      </c>
      <c r="CD110" s="24">
        <f t="shared" si="21"/>
        <v>0</v>
      </c>
      <c r="CE110" s="24">
        <f t="shared" si="22"/>
        <v>0</v>
      </c>
      <c r="CF110" s="24">
        <f t="shared" si="23"/>
        <v>0</v>
      </c>
      <c r="CG110" s="24">
        <f t="shared" si="24"/>
        <v>0</v>
      </c>
      <c r="CH110" s="24">
        <f t="shared" si="25"/>
        <v>0</v>
      </c>
      <c r="CI110" s="24">
        <f t="shared" si="26"/>
        <v>0</v>
      </c>
      <c r="CJ110" s="24">
        <f t="shared" si="27"/>
        <v>0</v>
      </c>
      <c r="CK110" s="24">
        <f t="shared" si="28"/>
        <v>0</v>
      </c>
      <c r="CL110" s="24">
        <f t="shared" si="29"/>
        <v>0</v>
      </c>
      <c r="CM110" s="24">
        <f t="shared" si="30"/>
        <v>0</v>
      </c>
      <c r="CN110" s="24">
        <f t="shared" si="31"/>
        <v>0</v>
      </c>
      <c r="CO110" s="24">
        <f t="shared" si="32"/>
        <v>0</v>
      </c>
      <c r="CP110" s="24">
        <f t="shared" si="33"/>
        <v>0</v>
      </c>
      <c r="CQ110" s="24">
        <f t="shared" si="34"/>
        <v>0</v>
      </c>
      <c r="CR110" s="24">
        <f t="shared" si="35"/>
        <v>0</v>
      </c>
      <c r="CS110" s="24">
        <f t="shared" si="36"/>
        <v>2000</v>
      </c>
      <c r="CU110" s="83">
        <f t="shared" si="51"/>
        <v>9987.5</v>
      </c>
      <c r="CV110" s="84">
        <f t="shared" si="52"/>
        <v>12.5</v>
      </c>
      <c r="CW110" s="84">
        <f t="shared" si="53"/>
        <v>0</v>
      </c>
      <c r="CX110" s="84">
        <f t="shared" si="54"/>
        <v>0</v>
      </c>
      <c r="CY110" s="24">
        <f t="shared" si="55"/>
        <v>0</v>
      </c>
      <c r="CZ110" s="84">
        <f t="shared" si="56"/>
        <v>0</v>
      </c>
      <c r="DA110" s="82">
        <f t="shared" ref="DA110:DA161" si="71">SUM(CU110:CZ110)</f>
        <v>10000</v>
      </c>
      <c r="DC110" s="24">
        <f t="shared" ref="DC110:DC161" si="72">sur.AA * CU110</f>
        <v>2996.25</v>
      </c>
      <c r="DD110" s="24">
        <f t="shared" ref="DD110:DD161" si="73">sur.AB * CV110</f>
        <v>2.625</v>
      </c>
      <c r="DE110" s="24">
        <f t="shared" ref="DE110:DE161" si="74">sur.AC * CW110</f>
        <v>0</v>
      </c>
      <c r="DF110" s="24">
        <f t="shared" ref="DF110:DF161" si="75">sur.BB * CX110</f>
        <v>0</v>
      </c>
      <c r="DG110" s="24">
        <f t="shared" ref="DG110:DG161" si="76">sur.BC * CY110</f>
        <v>0</v>
      </c>
      <c r="DH110" s="24">
        <f t="shared" ref="DH110:DH161" si="77">sur.CC * CZ110</f>
        <v>0</v>
      </c>
      <c r="DI110" s="24">
        <f t="shared" si="10"/>
        <v>2998.875</v>
      </c>
    </row>
    <row r="111" spans="1:113" ht="14">
      <c r="A111" s="1"/>
      <c r="B111" s="2"/>
      <c r="C111" s="2"/>
      <c r="D111" s="2"/>
      <c r="E111" s="2"/>
      <c r="F111" s="195">
        <f t="shared" si="63"/>
        <v>50</v>
      </c>
      <c r="G111" s="112">
        <f t="shared" si="63"/>
        <v>0.99934907941231177</v>
      </c>
      <c r="H111" s="111">
        <f t="shared" si="63"/>
        <v>6.5092058768830192E-4</v>
      </c>
      <c r="I111" s="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65"/>
      <c r="BO111" s="24">
        <f t="shared" si="43"/>
        <v>51</v>
      </c>
      <c r="BP111" s="83">
        <f t="shared" si="64"/>
        <v>2996.25</v>
      </c>
      <c r="BQ111" s="83">
        <f t="shared" si="65"/>
        <v>2.625</v>
      </c>
      <c r="BR111" s="83">
        <f t="shared" si="66"/>
        <v>0</v>
      </c>
      <c r="BS111" s="83">
        <f t="shared" si="67"/>
        <v>0</v>
      </c>
      <c r="BT111" s="83">
        <f t="shared" si="68"/>
        <v>0</v>
      </c>
      <c r="BU111" s="83">
        <f t="shared" si="69"/>
        <v>0</v>
      </c>
      <c r="BV111" s="82">
        <f t="shared" si="50"/>
        <v>2998.875</v>
      </c>
      <c r="BX111" s="24">
        <f t="shared" si="15"/>
        <v>2994</v>
      </c>
      <c r="BY111" s="24">
        <f t="shared" si="16"/>
        <v>5</v>
      </c>
      <c r="BZ111" s="24">
        <f t="shared" si="17"/>
        <v>0</v>
      </c>
      <c r="CA111" s="24">
        <f t="shared" si="18"/>
        <v>0</v>
      </c>
      <c r="CB111" s="24">
        <f t="shared" si="19"/>
        <v>0</v>
      </c>
      <c r="CC111" s="24">
        <f t="shared" si="70"/>
        <v>0</v>
      </c>
      <c r="CD111" s="24">
        <f t="shared" si="21"/>
        <v>0</v>
      </c>
      <c r="CE111" s="24">
        <f t="shared" si="22"/>
        <v>0</v>
      </c>
      <c r="CF111" s="24">
        <f t="shared" si="23"/>
        <v>0</v>
      </c>
      <c r="CG111" s="24">
        <f t="shared" si="24"/>
        <v>0</v>
      </c>
      <c r="CH111" s="24">
        <f t="shared" si="25"/>
        <v>0</v>
      </c>
      <c r="CI111" s="24">
        <f t="shared" si="26"/>
        <v>0</v>
      </c>
      <c r="CJ111" s="24">
        <f t="shared" si="27"/>
        <v>0</v>
      </c>
      <c r="CK111" s="24">
        <f t="shared" si="28"/>
        <v>0</v>
      </c>
      <c r="CL111" s="24">
        <f t="shared" si="29"/>
        <v>0</v>
      </c>
      <c r="CM111" s="24">
        <f t="shared" si="30"/>
        <v>0</v>
      </c>
      <c r="CN111" s="24">
        <f t="shared" si="31"/>
        <v>0</v>
      </c>
      <c r="CO111" s="24">
        <f t="shared" si="32"/>
        <v>0</v>
      </c>
      <c r="CP111" s="24">
        <f t="shared" si="33"/>
        <v>0</v>
      </c>
      <c r="CQ111" s="24">
        <f t="shared" si="34"/>
        <v>0</v>
      </c>
      <c r="CR111" s="24">
        <f t="shared" si="35"/>
        <v>0</v>
      </c>
      <c r="CS111" s="24">
        <f t="shared" si="36"/>
        <v>2999</v>
      </c>
      <c r="CU111" s="83">
        <f t="shared" si="51"/>
        <v>14982.5</v>
      </c>
      <c r="CV111" s="84">
        <f t="shared" si="52"/>
        <v>12.5</v>
      </c>
      <c r="CW111" s="84">
        <f t="shared" si="53"/>
        <v>0</v>
      </c>
      <c r="CX111" s="84">
        <f t="shared" si="54"/>
        <v>0</v>
      </c>
      <c r="CY111" s="24">
        <f t="shared" si="55"/>
        <v>0</v>
      </c>
      <c r="CZ111" s="84">
        <f t="shared" si="56"/>
        <v>0</v>
      </c>
      <c r="DA111" s="82">
        <f t="shared" si="71"/>
        <v>14995</v>
      </c>
      <c r="DC111" s="24">
        <f t="shared" si="72"/>
        <v>4494.75</v>
      </c>
      <c r="DD111" s="24">
        <f t="shared" si="73"/>
        <v>2.625</v>
      </c>
      <c r="DE111" s="24">
        <f t="shared" si="74"/>
        <v>0</v>
      </c>
      <c r="DF111" s="24">
        <f t="shared" si="75"/>
        <v>0</v>
      </c>
      <c r="DG111" s="24">
        <f t="shared" si="76"/>
        <v>0</v>
      </c>
      <c r="DH111" s="24">
        <f t="shared" si="77"/>
        <v>0</v>
      </c>
      <c r="DI111" s="24">
        <f t="shared" si="10"/>
        <v>4497.375</v>
      </c>
    </row>
    <row r="112" spans="1:113" ht="14">
      <c r="A112" s="1"/>
      <c r="B112" s="2"/>
      <c r="C112" s="2"/>
      <c r="D112" s="2"/>
      <c r="E112" s="2"/>
      <c r="F112" s="195">
        <f t="shared" si="63"/>
        <v>51</v>
      </c>
      <c r="G112" s="112">
        <f t="shared" si="63"/>
        <v>0.99956233587595344</v>
      </c>
      <c r="H112" s="111">
        <f t="shared" si="63"/>
        <v>4.3766412404651746E-4</v>
      </c>
      <c r="I112" s="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  <c r="BL112" s="95"/>
      <c r="BM112" s="95"/>
      <c r="BN112" s="65"/>
      <c r="BO112" s="24">
        <f t="shared" si="43"/>
        <v>52</v>
      </c>
      <c r="BP112" s="83">
        <f t="shared" si="64"/>
        <v>4494.75</v>
      </c>
      <c r="BQ112" s="83">
        <f t="shared" si="65"/>
        <v>2.625</v>
      </c>
      <c r="BR112" s="83">
        <f t="shared" si="66"/>
        <v>0</v>
      </c>
      <c r="BS112" s="83">
        <f t="shared" si="67"/>
        <v>0</v>
      </c>
      <c r="BT112" s="83">
        <f t="shared" si="68"/>
        <v>0</v>
      </c>
      <c r="BU112" s="83">
        <f t="shared" si="69"/>
        <v>0</v>
      </c>
      <c r="BV112" s="82">
        <f t="shared" si="50"/>
        <v>4497.375</v>
      </c>
      <c r="BX112" s="24">
        <f t="shared" si="15"/>
        <v>4492</v>
      </c>
      <c r="BY112" s="24">
        <f t="shared" si="16"/>
        <v>5</v>
      </c>
      <c r="BZ112" s="24">
        <f t="shared" si="17"/>
        <v>0</v>
      </c>
      <c r="CA112" s="24">
        <f t="shared" si="18"/>
        <v>0</v>
      </c>
      <c r="CB112" s="24">
        <f t="shared" si="19"/>
        <v>0</v>
      </c>
      <c r="CC112" s="24">
        <f t="shared" si="70"/>
        <v>0</v>
      </c>
      <c r="CD112" s="24">
        <f t="shared" si="21"/>
        <v>0</v>
      </c>
      <c r="CE112" s="24">
        <f t="shared" si="22"/>
        <v>0</v>
      </c>
      <c r="CF112" s="24">
        <f t="shared" si="23"/>
        <v>0</v>
      </c>
      <c r="CG112" s="24">
        <f t="shared" si="24"/>
        <v>0</v>
      </c>
      <c r="CH112" s="24">
        <f t="shared" si="25"/>
        <v>0</v>
      </c>
      <c r="CI112" s="24">
        <f t="shared" si="26"/>
        <v>0</v>
      </c>
      <c r="CJ112" s="24">
        <f t="shared" si="27"/>
        <v>0</v>
      </c>
      <c r="CK112" s="24">
        <f t="shared" si="28"/>
        <v>0</v>
      </c>
      <c r="CL112" s="24">
        <f t="shared" si="29"/>
        <v>0</v>
      </c>
      <c r="CM112" s="24">
        <f t="shared" si="30"/>
        <v>0</v>
      </c>
      <c r="CN112" s="24">
        <f t="shared" si="31"/>
        <v>0</v>
      </c>
      <c r="CO112" s="24">
        <f t="shared" si="32"/>
        <v>0</v>
      </c>
      <c r="CP112" s="24">
        <f t="shared" si="33"/>
        <v>0</v>
      </c>
      <c r="CQ112" s="24">
        <f t="shared" si="34"/>
        <v>0</v>
      </c>
      <c r="CR112" s="24">
        <f t="shared" si="35"/>
        <v>0</v>
      </c>
      <c r="CS112" s="24">
        <f t="shared" si="36"/>
        <v>4497</v>
      </c>
      <c r="CU112" s="83">
        <f t="shared" si="51"/>
        <v>22472.5</v>
      </c>
      <c r="CV112" s="84">
        <f t="shared" si="52"/>
        <v>12.5</v>
      </c>
      <c r="CW112" s="84">
        <f t="shared" si="53"/>
        <v>0</v>
      </c>
      <c r="CX112" s="84">
        <f t="shared" si="54"/>
        <v>0</v>
      </c>
      <c r="CY112" s="24">
        <f t="shared" si="55"/>
        <v>0</v>
      </c>
      <c r="CZ112" s="84">
        <f t="shared" si="56"/>
        <v>0</v>
      </c>
      <c r="DA112" s="82">
        <f t="shared" si="71"/>
        <v>22485</v>
      </c>
      <c r="DC112" s="24">
        <f t="shared" si="72"/>
        <v>6741.75</v>
      </c>
      <c r="DD112" s="24">
        <f t="shared" si="73"/>
        <v>2.625</v>
      </c>
      <c r="DE112" s="24">
        <f t="shared" si="74"/>
        <v>0</v>
      </c>
      <c r="DF112" s="24">
        <f t="shared" si="75"/>
        <v>0</v>
      </c>
      <c r="DG112" s="24">
        <f t="shared" si="76"/>
        <v>0</v>
      </c>
      <c r="DH112" s="24">
        <f t="shared" si="77"/>
        <v>0</v>
      </c>
      <c r="DI112" s="24">
        <f t="shared" si="10"/>
        <v>6744.375</v>
      </c>
    </row>
    <row r="113" spans="1:113" ht="14">
      <c r="A113" s="1"/>
      <c r="B113" s="2"/>
      <c r="C113" s="2"/>
      <c r="D113" s="2"/>
      <c r="E113" s="2"/>
      <c r="F113" s="195">
        <f t="shared" si="63"/>
        <v>52</v>
      </c>
      <c r="G113" s="112">
        <f t="shared" si="63"/>
        <v>0.99970816309513888</v>
      </c>
      <c r="H113" s="111">
        <f t="shared" si="63"/>
        <v>2.9183690486116903E-4</v>
      </c>
      <c r="I113" s="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5"/>
      <c r="BL113" s="95"/>
      <c r="BM113" s="95"/>
      <c r="BN113" s="65"/>
      <c r="BO113" s="24">
        <f t="shared" si="43"/>
        <v>53</v>
      </c>
      <c r="BP113" s="83">
        <f t="shared" si="64"/>
        <v>6741.75</v>
      </c>
      <c r="BQ113" s="83">
        <f t="shared" si="65"/>
        <v>2.625</v>
      </c>
      <c r="BR113" s="83">
        <f t="shared" si="66"/>
        <v>0</v>
      </c>
      <c r="BS113" s="83">
        <f t="shared" si="67"/>
        <v>0</v>
      </c>
      <c r="BT113" s="83">
        <f t="shared" si="68"/>
        <v>0</v>
      </c>
      <c r="BU113" s="83">
        <f t="shared" si="69"/>
        <v>0</v>
      </c>
      <c r="BV113" s="82">
        <f t="shared" si="50"/>
        <v>6744.375</v>
      </c>
      <c r="BX113" s="24">
        <f t="shared" si="15"/>
        <v>6739</v>
      </c>
      <c r="BY113" s="24">
        <f t="shared" si="16"/>
        <v>5</v>
      </c>
      <c r="BZ113" s="24">
        <f t="shared" si="17"/>
        <v>0</v>
      </c>
      <c r="CA113" s="24">
        <f t="shared" si="18"/>
        <v>0</v>
      </c>
      <c r="CB113" s="24">
        <f t="shared" si="19"/>
        <v>0</v>
      </c>
      <c r="CC113" s="24">
        <f t="shared" si="70"/>
        <v>0</v>
      </c>
      <c r="CD113" s="24">
        <f t="shared" si="21"/>
        <v>0</v>
      </c>
      <c r="CE113" s="24">
        <f t="shared" si="22"/>
        <v>0</v>
      </c>
      <c r="CF113" s="24">
        <f t="shared" si="23"/>
        <v>0</v>
      </c>
      <c r="CG113" s="24">
        <f t="shared" si="24"/>
        <v>0</v>
      </c>
      <c r="CH113" s="24">
        <f t="shared" si="25"/>
        <v>0</v>
      </c>
      <c r="CI113" s="24">
        <f t="shared" si="26"/>
        <v>0</v>
      </c>
      <c r="CJ113" s="24">
        <f t="shared" si="27"/>
        <v>0</v>
      </c>
      <c r="CK113" s="24">
        <f t="shared" si="28"/>
        <v>0</v>
      </c>
      <c r="CL113" s="24">
        <f t="shared" si="29"/>
        <v>0</v>
      </c>
      <c r="CM113" s="24">
        <f t="shared" si="30"/>
        <v>0</v>
      </c>
      <c r="CN113" s="24">
        <f t="shared" si="31"/>
        <v>0</v>
      </c>
      <c r="CO113" s="24">
        <f t="shared" si="32"/>
        <v>0</v>
      </c>
      <c r="CP113" s="24">
        <f t="shared" si="33"/>
        <v>0</v>
      </c>
      <c r="CQ113" s="24">
        <f t="shared" si="34"/>
        <v>0</v>
      </c>
      <c r="CR113" s="24">
        <f t="shared" si="35"/>
        <v>0</v>
      </c>
      <c r="CS113" s="24">
        <f t="shared" si="36"/>
        <v>6744</v>
      </c>
      <c r="CU113" s="83">
        <f t="shared" si="51"/>
        <v>33707.5</v>
      </c>
      <c r="CV113" s="84">
        <f t="shared" si="52"/>
        <v>12.5</v>
      </c>
      <c r="CW113" s="84">
        <f t="shared" si="53"/>
        <v>0</v>
      </c>
      <c r="CX113" s="84">
        <f t="shared" si="54"/>
        <v>0</v>
      </c>
      <c r="CY113" s="24">
        <f t="shared" si="55"/>
        <v>0</v>
      </c>
      <c r="CZ113" s="84">
        <f t="shared" si="56"/>
        <v>0</v>
      </c>
      <c r="DA113" s="82">
        <f t="shared" si="71"/>
        <v>33720</v>
      </c>
      <c r="DC113" s="24">
        <f t="shared" si="72"/>
        <v>10112.25</v>
      </c>
      <c r="DD113" s="24">
        <f t="shared" si="73"/>
        <v>2.625</v>
      </c>
      <c r="DE113" s="24">
        <f t="shared" si="74"/>
        <v>0</v>
      </c>
      <c r="DF113" s="24">
        <f t="shared" si="75"/>
        <v>0</v>
      </c>
      <c r="DG113" s="24">
        <f t="shared" si="76"/>
        <v>0</v>
      </c>
      <c r="DH113" s="24">
        <f t="shared" si="77"/>
        <v>0</v>
      </c>
      <c r="DI113" s="24">
        <f t="shared" si="10"/>
        <v>10114.875</v>
      </c>
    </row>
    <row r="114" spans="1:113" ht="14">
      <c r="A114" s="1"/>
      <c r="B114" s="2"/>
      <c r="C114" s="2"/>
      <c r="D114" s="2"/>
      <c r="E114" s="2"/>
      <c r="F114" s="195">
        <f t="shared" si="63"/>
        <v>53</v>
      </c>
      <c r="G114" s="112">
        <f t="shared" si="63"/>
        <v>0.99980539338337504</v>
      </c>
      <c r="H114" s="111">
        <f t="shared" si="63"/>
        <v>1.9460661662496525E-4</v>
      </c>
      <c r="I114" s="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  <c r="BL114" s="95"/>
      <c r="BM114" s="95"/>
      <c r="BN114" s="65"/>
      <c r="BO114" s="24">
        <f t="shared" si="43"/>
        <v>54</v>
      </c>
      <c r="BP114" s="83">
        <f t="shared" si="64"/>
        <v>1999.4809624439254</v>
      </c>
      <c r="BQ114" s="83">
        <f t="shared" si="65"/>
        <v>0.51903755607459312</v>
      </c>
      <c r="BR114" s="83">
        <f t="shared" si="66"/>
        <v>0</v>
      </c>
      <c r="BS114" s="83">
        <f t="shared" si="67"/>
        <v>0</v>
      </c>
      <c r="BT114" s="83">
        <f t="shared" si="68"/>
        <v>0</v>
      </c>
      <c r="BU114" s="83">
        <f t="shared" si="69"/>
        <v>0</v>
      </c>
      <c r="BV114" s="82">
        <f t="shared" si="50"/>
        <v>2000</v>
      </c>
      <c r="BX114" s="24">
        <f t="shared" si="15"/>
        <v>1999</v>
      </c>
      <c r="BY114" s="24">
        <f t="shared" si="16"/>
        <v>1</v>
      </c>
      <c r="BZ114" s="24">
        <f t="shared" si="17"/>
        <v>0</v>
      </c>
      <c r="CA114" s="24">
        <f t="shared" si="18"/>
        <v>0</v>
      </c>
      <c r="CB114" s="24">
        <f t="shared" si="19"/>
        <v>0</v>
      </c>
      <c r="CC114" s="24">
        <f t="shared" si="70"/>
        <v>0</v>
      </c>
      <c r="CD114" s="24">
        <f t="shared" si="21"/>
        <v>0</v>
      </c>
      <c r="CE114" s="24">
        <f t="shared" si="22"/>
        <v>0</v>
      </c>
      <c r="CF114" s="24">
        <f t="shared" si="23"/>
        <v>0</v>
      </c>
      <c r="CG114" s="24">
        <f t="shared" si="24"/>
        <v>0</v>
      </c>
      <c r="CH114" s="24">
        <f t="shared" si="25"/>
        <v>0</v>
      </c>
      <c r="CI114" s="24">
        <f t="shared" si="26"/>
        <v>0</v>
      </c>
      <c r="CJ114" s="24">
        <f t="shared" si="27"/>
        <v>0</v>
      </c>
      <c r="CK114" s="24">
        <f t="shared" si="28"/>
        <v>0</v>
      </c>
      <c r="CL114" s="24">
        <f t="shared" si="29"/>
        <v>0</v>
      </c>
      <c r="CM114" s="24">
        <f t="shared" si="30"/>
        <v>0</v>
      </c>
      <c r="CN114" s="24">
        <f t="shared" si="31"/>
        <v>0</v>
      </c>
      <c r="CO114" s="24">
        <f t="shared" si="32"/>
        <v>0</v>
      </c>
      <c r="CP114" s="24">
        <f t="shared" si="33"/>
        <v>0</v>
      </c>
      <c r="CQ114" s="24">
        <f t="shared" si="34"/>
        <v>0</v>
      </c>
      <c r="CR114" s="24">
        <f t="shared" si="35"/>
        <v>0</v>
      </c>
      <c r="CS114" s="24">
        <f t="shared" si="36"/>
        <v>2000</v>
      </c>
      <c r="CU114" s="83">
        <f t="shared" si="51"/>
        <v>9997.5</v>
      </c>
      <c r="CV114" s="84">
        <f t="shared" si="52"/>
        <v>2.5</v>
      </c>
      <c r="CW114" s="84">
        <f t="shared" si="53"/>
        <v>0</v>
      </c>
      <c r="CX114" s="84">
        <f t="shared" si="54"/>
        <v>0</v>
      </c>
      <c r="CY114" s="24">
        <f t="shared" si="55"/>
        <v>0</v>
      </c>
      <c r="CZ114" s="84">
        <f t="shared" si="56"/>
        <v>0</v>
      </c>
      <c r="DA114" s="82">
        <f t="shared" si="71"/>
        <v>10000</v>
      </c>
      <c r="DC114" s="24">
        <f t="shared" si="72"/>
        <v>2999.25</v>
      </c>
      <c r="DD114" s="24">
        <f t="shared" si="73"/>
        <v>0.52500000000000002</v>
      </c>
      <c r="DE114" s="24">
        <f t="shared" si="74"/>
        <v>0</v>
      </c>
      <c r="DF114" s="24">
        <f t="shared" si="75"/>
        <v>0</v>
      </c>
      <c r="DG114" s="24">
        <f t="shared" si="76"/>
        <v>0</v>
      </c>
      <c r="DH114" s="24">
        <f t="shared" si="77"/>
        <v>0</v>
      </c>
      <c r="DI114" s="24">
        <f t="shared" si="10"/>
        <v>2999.7750000000001</v>
      </c>
    </row>
    <row r="115" spans="1:113" ht="14">
      <c r="A115" s="1"/>
      <c r="B115" s="2"/>
      <c r="C115" s="2"/>
      <c r="D115" s="2"/>
      <c r="E115" s="2"/>
      <c r="F115" s="195">
        <f t="shared" si="63"/>
        <v>54</v>
      </c>
      <c r="G115" s="112">
        <f t="shared" si="63"/>
        <v>0.99987024061098129</v>
      </c>
      <c r="H115" s="111">
        <f t="shared" si="63"/>
        <v>1.2975938901864828E-4</v>
      </c>
      <c r="I115" s="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  <c r="BL115" s="95"/>
      <c r="BM115" s="95"/>
      <c r="BN115" s="65"/>
      <c r="BO115" s="24">
        <f t="shared" si="43"/>
        <v>55</v>
      </c>
      <c r="BP115" s="83">
        <f t="shared" si="64"/>
        <v>2999.25</v>
      </c>
      <c r="BQ115" s="83">
        <f t="shared" si="65"/>
        <v>0.52500000000000002</v>
      </c>
      <c r="BR115" s="83">
        <f t="shared" si="66"/>
        <v>0</v>
      </c>
      <c r="BS115" s="83">
        <f t="shared" si="67"/>
        <v>0</v>
      </c>
      <c r="BT115" s="83">
        <f t="shared" si="68"/>
        <v>0</v>
      </c>
      <c r="BU115" s="83">
        <f t="shared" si="69"/>
        <v>0</v>
      </c>
      <c r="BV115" s="82">
        <f t="shared" si="50"/>
        <v>2999.7750000000001</v>
      </c>
      <c r="BX115" s="24">
        <f t="shared" si="15"/>
        <v>2999</v>
      </c>
      <c r="BY115" s="24">
        <f t="shared" si="16"/>
        <v>1</v>
      </c>
      <c r="BZ115" s="24">
        <f t="shared" si="17"/>
        <v>0</v>
      </c>
      <c r="CA115" s="24">
        <f t="shared" si="18"/>
        <v>0</v>
      </c>
      <c r="CB115" s="24">
        <f t="shared" si="19"/>
        <v>0</v>
      </c>
      <c r="CC115" s="24">
        <f t="shared" si="70"/>
        <v>0</v>
      </c>
      <c r="CD115" s="24">
        <f t="shared" si="21"/>
        <v>0</v>
      </c>
      <c r="CE115" s="24">
        <f t="shared" si="22"/>
        <v>0</v>
      </c>
      <c r="CF115" s="24">
        <f t="shared" si="23"/>
        <v>0</v>
      </c>
      <c r="CG115" s="24">
        <f t="shared" si="24"/>
        <v>0</v>
      </c>
      <c r="CH115" s="24">
        <f t="shared" si="25"/>
        <v>0</v>
      </c>
      <c r="CI115" s="24">
        <f t="shared" si="26"/>
        <v>0</v>
      </c>
      <c r="CJ115" s="24">
        <f t="shared" si="27"/>
        <v>0</v>
      </c>
      <c r="CK115" s="24">
        <f t="shared" si="28"/>
        <v>0</v>
      </c>
      <c r="CL115" s="24">
        <f t="shared" si="29"/>
        <v>0</v>
      </c>
      <c r="CM115" s="24">
        <f t="shared" si="30"/>
        <v>0</v>
      </c>
      <c r="CN115" s="24">
        <f t="shared" si="31"/>
        <v>0</v>
      </c>
      <c r="CO115" s="24">
        <f t="shared" si="32"/>
        <v>0</v>
      </c>
      <c r="CP115" s="24">
        <f t="shared" si="33"/>
        <v>0</v>
      </c>
      <c r="CQ115" s="24">
        <f t="shared" si="34"/>
        <v>0</v>
      </c>
      <c r="CR115" s="24">
        <f t="shared" si="35"/>
        <v>0</v>
      </c>
      <c r="CS115" s="24">
        <f t="shared" si="36"/>
        <v>3000</v>
      </c>
      <c r="CU115" s="83">
        <f t="shared" si="51"/>
        <v>14997.5</v>
      </c>
      <c r="CV115" s="84">
        <f t="shared" si="52"/>
        <v>2.5</v>
      </c>
      <c r="CW115" s="84">
        <f t="shared" si="53"/>
        <v>0</v>
      </c>
      <c r="CX115" s="84">
        <f t="shared" si="54"/>
        <v>0</v>
      </c>
      <c r="CY115" s="24">
        <f t="shared" si="55"/>
        <v>0</v>
      </c>
      <c r="CZ115" s="84">
        <f t="shared" si="56"/>
        <v>0</v>
      </c>
      <c r="DA115" s="82">
        <f t="shared" si="71"/>
        <v>15000</v>
      </c>
      <c r="DC115" s="24">
        <f t="shared" si="72"/>
        <v>4499.25</v>
      </c>
      <c r="DD115" s="24">
        <f t="shared" si="73"/>
        <v>0.52500000000000002</v>
      </c>
      <c r="DE115" s="24">
        <f t="shared" si="74"/>
        <v>0</v>
      </c>
      <c r="DF115" s="24">
        <f t="shared" si="75"/>
        <v>0</v>
      </c>
      <c r="DG115" s="24">
        <f t="shared" si="76"/>
        <v>0</v>
      </c>
      <c r="DH115" s="24">
        <f t="shared" si="77"/>
        <v>0</v>
      </c>
      <c r="DI115" s="24">
        <f t="shared" si="10"/>
        <v>4499.7749999999996</v>
      </c>
    </row>
    <row r="116" spans="1:113" ht="14">
      <c r="A116" s="1"/>
      <c r="B116" s="2"/>
      <c r="C116" s="2"/>
      <c r="D116" s="2"/>
      <c r="E116" s="2"/>
      <c r="F116" s="195">
        <f t="shared" si="63"/>
        <v>55</v>
      </c>
      <c r="G116" s="112">
        <f t="shared" si="63"/>
        <v>0.99991249343700772</v>
      </c>
      <c r="H116" s="111">
        <f t="shared" si="63"/>
        <v>8.7506562992224413E-5</v>
      </c>
      <c r="I116" s="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  <c r="BL116" s="95"/>
      <c r="BM116" s="95"/>
      <c r="BN116" s="65"/>
      <c r="BO116" s="24">
        <f t="shared" si="43"/>
        <v>56</v>
      </c>
      <c r="BP116" s="83">
        <f t="shared" si="64"/>
        <v>4499.25</v>
      </c>
      <c r="BQ116" s="83">
        <f t="shared" si="65"/>
        <v>0.52500000000000002</v>
      </c>
      <c r="BR116" s="83">
        <f t="shared" si="66"/>
        <v>0</v>
      </c>
      <c r="BS116" s="83">
        <f t="shared" si="67"/>
        <v>0</v>
      </c>
      <c r="BT116" s="83">
        <f t="shared" si="68"/>
        <v>0</v>
      </c>
      <c r="BU116" s="83">
        <f t="shared" si="69"/>
        <v>0</v>
      </c>
      <c r="BV116" s="82">
        <f t="shared" si="50"/>
        <v>4499.7749999999996</v>
      </c>
      <c r="BX116" s="24">
        <f t="shared" si="15"/>
        <v>4499</v>
      </c>
      <c r="BY116" s="24">
        <f t="shared" si="16"/>
        <v>1</v>
      </c>
      <c r="BZ116" s="24">
        <f t="shared" si="17"/>
        <v>0</v>
      </c>
      <c r="CA116" s="24">
        <f t="shared" si="18"/>
        <v>0</v>
      </c>
      <c r="CB116" s="24">
        <f t="shared" si="19"/>
        <v>0</v>
      </c>
      <c r="CC116" s="24">
        <f t="shared" si="70"/>
        <v>0</v>
      </c>
      <c r="CD116" s="24">
        <f t="shared" si="21"/>
        <v>0</v>
      </c>
      <c r="CE116" s="24">
        <f t="shared" si="22"/>
        <v>0</v>
      </c>
      <c r="CF116" s="24">
        <f t="shared" si="23"/>
        <v>0</v>
      </c>
      <c r="CG116" s="24">
        <f t="shared" si="24"/>
        <v>0</v>
      </c>
      <c r="CH116" s="24">
        <f t="shared" si="25"/>
        <v>0</v>
      </c>
      <c r="CI116" s="24">
        <f t="shared" si="26"/>
        <v>0</v>
      </c>
      <c r="CJ116" s="24">
        <f t="shared" si="27"/>
        <v>0</v>
      </c>
      <c r="CK116" s="24">
        <f t="shared" si="28"/>
        <v>0</v>
      </c>
      <c r="CL116" s="24">
        <f t="shared" si="29"/>
        <v>0</v>
      </c>
      <c r="CM116" s="24">
        <f t="shared" si="30"/>
        <v>0</v>
      </c>
      <c r="CN116" s="24">
        <f t="shared" si="31"/>
        <v>0</v>
      </c>
      <c r="CO116" s="24">
        <f t="shared" si="32"/>
        <v>0</v>
      </c>
      <c r="CP116" s="24">
        <f t="shared" si="33"/>
        <v>0</v>
      </c>
      <c r="CQ116" s="24">
        <f t="shared" si="34"/>
        <v>0</v>
      </c>
      <c r="CR116" s="24">
        <f t="shared" si="35"/>
        <v>0</v>
      </c>
      <c r="CS116" s="24">
        <f t="shared" si="36"/>
        <v>4500</v>
      </c>
      <c r="CU116" s="83">
        <f t="shared" si="51"/>
        <v>22497.5</v>
      </c>
      <c r="CV116" s="84">
        <f t="shared" si="52"/>
        <v>2.5</v>
      </c>
      <c r="CW116" s="84">
        <f t="shared" si="53"/>
        <v>0</v>
      </c>
      <c r="CX116" s="84">
        <f t="shared" si="54"/>
        <v>0</v>
      </c>
      <c r="CY116" s="24">
        <f t="shared" si="55"/>
        <v>0</v>
      </c>
      <c r="CZ116" s="84">
        <f t="shared" si="56"/>
        <v>0</v>
      </c>
      <c r="DA116" s="82">
        <f t="shared" si="71"/>
        <v>22500</v>
      </c>
      <c r="DC116" s="24">
        <f t="shared" si="72"/>
        <v>6749.25</v>
      </c>
      <c r="DD116" s="24">
        <f t="shared" si="73"/>
        <v>0.52500000000000002</v>
      </c>
      <c r="DE116" s="24">
        <f t="shared" si="74"/>
        <v>0</v>
      </c>
      <c r="DF116" s="24">
        <f t="shared" si="75"/>
        <v>0</v>
      </c>
      <c r="DG116" s="24">
        <f t="shared" si="76"/>
        <v>0</v>
      </c>
      <c r="DH116" s="24">
        <f t="shared" si="77"/>
        <v>0</v>
      </c>
      <c r="DI116" s="24">
        <f t="shared" si="10"/>
        <v>6749.7749999999996</v>
      </c>
    </row>
    <row r="117" spans="1:113" ht="14">
      <c r="A117" s="1"/>
      <c r="B117" s="2"/>
      <c r="C117" s="2"/>
      <c r="D117" s="2"/>
      <c r="E117" s="2"/>
      <c r="F117" s="195">
        <f t="shared" si="63"/>
        <v>56</v>
      </c>
      <c r="G117" s="112">
        <f t="shared" si="63"/>
        <v>0.99994166374985416</v>
      </c>
      <c r="H117" s="111">
        <f t="shared" si="63"/>
        <v>5.8336250145840631E-5</v>
      </c>
      <c r="I117" s="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65"/>
      <c r="BO117" s="24">
        <f t="shared" si="43"/>
        <v>57</v>
      </c>
      <c r="BP117" s="83">
        <f t="shared" si="64"/>
        <v>6749.25</v>
      </c>
      <c r="BQ117" s="83">
        <f t="shared" si="65"/>
        <v>0.52500000000000002</v>
      </c>
      <c r="BR117" s="83">
        <f t="shared" si="66"/>
        <v>0</v>
      </c>
      <c r="BS117" s="83">
        <f t="shared" si="67"/>
        <v>0</v>
      </c>
      <c r="BT117" s="83">
        <f t="shared" si="68"/>
        <v>0</v>
      </c>
      <c r="BU117" s="83">
        <f t="shared" si="69"/>
        <v>0</v>
      </c>
      <c r="BV117" s="82">
        <f t="shared" si="50"/>
        <v>6749.7749999999996</v>
      </c>
      <c r="BX117" s="24">
        <f t="shared" si="15"/>
        <v>6749</v>
      </c>
      <c r="BY117" s="24">
        <f t="shared" si="16"/>
        <v>1</v>
      </c>
      <c r="BZ117" s="24">
        <f t="shared" si="17"/>
        <v>0</v>
      </c>
      <c r="CA117" s="24">
        <f t="shared" si="18"/>
        <v>0</v>
      </c>
      <c r="CB117" s="24">
        <f t="shared" si="19"/>
        <v>0</v>
      </c>
      <c r="CC117" s="24">
        <f t="shared" si="70"/>
        <v>0</v>
      </c>
      <c r="CD117" s="24">
        <f t="shared" si="21"/>
        <v>0</v>
      </c>
      <c r="CE117" s="24">
        <f t="shared" si="22"/>
        <v>0</v>
      </c>
      <c r="CF117" s="24">
        <f t="shared" si="23"/>
        <v>0</v>
      </c>
      <c r="CG117" s="24">
        <f t="shared" si="24"/>
        <v>0</v>
      </c>
      <c r="CH117" s="24">
        <f t="shared" si="25"/>
        <v>0</v>
      </c>
      <c r="CI117" s="24">
        <f t="shared" si="26"/>
        <v>0</v>
      </c>
      <c r="CJ117" s="24">
        <f t="shared" si="27"/>
        <v>0</v>
      </c>
      <c r="CK117" s="24">
        <f t="shared" si="28"/>
        <v>0</v>
      </c>
      <c r="CL117" s="24">
        <f t="shared" si="29"/>
        <v>0</v>
      </c>
      <c r="CM117" s="24">
        <f t="shared" si="30"/>
        <v>0</v>
      </c>
      <c r="CN117" s="24">
        <f t="shared" si="31"/>
        <v>0</v>
      </c>
      <c r="CO117" s="24">
        <f t="shared" si="32"/>
        <v>0</v>
      </c>
      <c r="CP117" s="24">
        <f t="shared" si="33"/>
        <v>0</v>
      </c>
      <c r="CQ117" s="24">
        <f t="shared" si="34"/>
        <v>0</v>
      </c>
      <c r="CR117" s="24">
        <f t="shared" si="35"/>
        <v>0</v>
      </c>
      <c r="CS117" s="24">
        <f t="shared" si="36"/>
        <v>6750</v>
      </c>
      <c r="CU117" s="83">
        <f t="shared" si="51"/>
        <v>33747.5</v>
      </c>
      <c r="CV117" s="84">
        <f t="shared" si="52"/>
        <v>2.5</v>
      </c>
      <c r="CW117" s="84">
        <f t="shared" si="53"/>
        <v>0</v>
      </c>
      <c r="CX117" s="84">
        <f t="shared" si="54"/>
        <v>0</v>
      </c>
      <c r="CY117" s="24">
        <f t="shared" si="55"/>
        <v>0</v>
      </c>
      <c r="CZ117" s="84">
        <f t="shared" si="56"/>
        <v>0</v>
      </c>
      <c r="DA117" s="82">
        <f t="shared" si="71"/>
        <v>33750</v>
      </c>
      <c r="DC117" s="24">
        <f t="shared" si="72"/>
        <v>10124.25</v>
      </c>
      <c r="DD117" s="24">
        <f t="shared" si="73"/>
        <v>0.52500000000000002</v>
      </c>
      <c r="DE117" s="24">
        <f t="shared" si="74"/>
        <v>0</v>
      </c>
      <c r="DF117" s="24">
        <f t="shared" si="75"/>
        <v>0</v>
      </c>
      <c r="DG117" s="24">
        <f t="shared" si="76"/>
        <v>0</v>
      </c>
      <c r="DH117" s="24">
        <f t="shared" si="77"/>
        <v>0</v>
      </c>
      <c r="DI117" s="24">
        <f t="shared" si="10"/>
        <v>10124.775</v>
      </c>
    </row>
    <row r="118" spans="1:113" ht="14">
      <c r="A118" s="1"/>
      <c r="B118" s="2"/>
      <c r="C118" s="2"/>
      <c r="D118" s="2"/>
      <c r="E118" s="2"/>
      <c r="F118" s="195">
        <f t="shared" si="63"/>
        <v>57</v>
      </c>
      <c r="G118" s="112">
        <f t="shared" si="63"/>
        <v>0.9999611098147716</v>
      </c>
      <c r="H118" s="111">
        <f t="shared" si="63"/>
        <v>3.8890185228396506E-5</v>
      </c>
      <c r="I118" s="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65"/>
      <c r="BO118" s="24">
        <f t="shared" si="43"/>
        <v>58</v>
      </c>
      <c r="BP118" s="83">
        <f t="shared" si="64"/>
        <v>1999.8962939917183</v>
      </c>
      <c r="BQ118" s="83">
        <f t="shared" si="65"/>
        <v>0.10370600828166553</v>
      </c>
      <c r="BR118" s="83">
        <f t="shared" si="66"/>
        <v>0</v>
      </c>
      <c r="BS118" s="83">
        <f t="shared" si="67"/>
        <v>0</v>
      </c>
      <c r="BT118" s="83">
        <f t="shared" si="68"/>
        <v>0</v>
      </c>
      <c r="BU118" s="83">
        <f t="shared" si="69"/>
        <v>0</v>
      </c>
      <c r="BV118" s="82">
        <f t="shared" si="50"/>
        <v>2000</v>
      </c>
      <c r="BX118" s="24">
        <f t="shared" si="15"/>
        <v>2000</v>
      </c>
      <c r="BY118" s="24">
        <f t="shared" si="16"/>
        <v>0</v>
      </c>
      <c r="BZ118" s="24">
        <f t="shared" si="17"/>
        <v>0</v>
      </c>
      <c r="CA118" s="24">
        <f t="shared" si="18"/>
        <v>0</v>
      </c>
      <c r="CB118" s="24">
        <f t="shared" si="19"/>
        <v>0</v>
      </c>
      <c r="CC118" s="24">
        <f t="shared" si="70"/>
        <v>0</v>
      </c>
      <c r="CD118" s="24">
        <f t="shared" si="21"/>
        <v>0</v>
      </c>
      <c r="CE118" s="24">
        <f t="shared" si="22"/>
        <v>0</v>
      </c>
      <c r="CF118" s="24">
        <f t="shared" si="23"/>
        <v>0</v>
      </c>
      <c r="CG118" s="24">
        <f t="shared" si="24"/>
        <v>0</v>
      </c>
      <c r="CH118" s="24">
        <f t="shared" si="25"/>
        <v>0</v>
      </c>
      <c r="CI118" s="24">
        <f t="shared" si="26"/>
        <v>0</v>
      </c>
      <c r="CJ118" s="24">
        <f t="shared" si="27"/>
        <v>0</v>
      </c>
      <c r="CK118" s="24">
        <f t="shared" si="28"/>
        <v>0</v>
      </c>
      <c r="CL118" s="24">
        <f t="shared" si="29"/>
        <v>0</v>
      </c>
      <c r="CM118" s="24">
        <f t="shared" si="30"/>
        <v>0</v>
      </c>
      <c r="CN118" s="24">
        <f t="shared" si="31"/>
        <v>0</v>
      </c>
      <c r="CO118" s="24">
        <f t="shared" si="32"/>
        <v>0</v>
      </c>
      <c r="CP118" s="24">
        <f t="shared" si="33"/>
        <v>0</v>
      </c>
      <c r="CQ118" s="24">
        <f t="shared" si="34"/>
        <v>0</v>
      </c>
      <c r="CR118" s="24">
        <f t="shared" si="35"/>
        <v>0</v>
      </c>
      <c r="CS118" s="24">
        <f t="shared" si="36"/>
        <v>2000</v>
      </c>
      <c r="CU118" s="83">
        <f t="shared" si="51"/>
        <v>10000</v>
      </c>
      <c r="CV118" s="84">
        <f t="shared" si="52"/>
        <v>0</v>
      </c>
      <c r="CW118" s="84">
        <f t="shared" si="53"/>
        <v>0</v>
      </c>
      <c r="CX118" s="84">
        <f t="shared" si="54"/>
        <v>0</v>
      </c>
      <c r="CY118" s="24">
        <f t="shared" si="55"/>
        <v>0</v>
      </c>
      <c r="CZ118" s="84">
        <f t="shared" si="56"/>
        <v>0</v>
      </c>
      <c r="DA118" s="82">
        <f t="shared" si="71"/>
        <v>10000</v>
      </c>
      <c r="DC118" s="24">
        <f t="shared" si="72"/>
        <v>3000</v>
      </c>
      <c r="DD118" s="24">
        <f t="shared" si="73"/>
        <v>0</v>
      </c>
      <c r="DE118" s="24">
        <f t="shared" si="74"/>
        <v>0</v>
      </c>
      <c r="DF118" s="24">
        <f t="shared" si="75"/>
        <v>0</v>
      </c>
      <c r="DG118" s="24">
        <f t="shared" si="76"/>
        <v>0</v>
      </c>
      <c r="DH118" s="24">
        <f t="shared" si="77"/>
        <v>0</v>
      </c>
      <c r="DI118" s="24">
        <f t="shared" si="10"/>
        <v>3000</v>
      </c>
    </row>
    <row r="119" spans="1:113" ht="14">
      <c r="A119" s="1"/>
      <c r="B119" s="2"/>
      <c r="C119" s="2"/>
      <c r="D119" s="2"/>
      <c r="E119" s="2"/>
      <c r="F119" s="195">
        <f t="shared" si="63"/>
        <v>58</v>
      </c>
      <c r="G119" s="112">
        <f t="shared" si="63"/>
        <v>0.99997407349792955</v>
      </c>
      <c r="H119" s="111">
        <f t="shared" si="63"/>
        <v>2.5926502070416382E-5</v>
      </c>
      <c r="I119" s="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  <c r="BL119" s="95"/>
      <c r="BM119" s="95"/>
      <c r="BN119" s="65"/>
      <c r="BO119" s="24">
        <f t="shared" si="43"/>
        <v>59</v>
      </c>
      <c r="BP119" s="83">
        <f t="shared" si="64"/>
        <v>3000</v>
      </c>
      <c r="BQ119" s="83">
        <f t="shared" si="65"/>
        <v>0</v>
      </c>
      <c r="BR119" s="83">
        <f t="shared" si="66"/>
        <v>0</v>
      </c>
      <c r="BS119" s="83">
        <f t="shared" si="67"/>
        <v>0</v>
      </c>
      <c r="BT119" s="83">
        <f t="shared" si="68"/>
        <v>0</v>
      </c>
      <c r="BU119" s="83">
        <f t="shared" si="69"/>
        <v>0</v>
      </c>
      <c r="BV119" s="82">
        <f t="shared" si="50"/>
        <v>3000</v>
      </c>
      <c r="BX119" s="24">
        <f t="shared" si="15"/>
        <v>3000</v>
      </c>
      <c r="BY119" s="24">
        <f t="shared" si="16"/>
        <v>0</v>
      </c>
      <c r="BZ119" s="24">
        <f t="shared" si="17"/>
        <v>0</v>
      </c>
      <c r="CA119" s="24">
        <f t="shared" si="18"/>
        <v>0</v>
      </c>
      <c r="CB119" s="24">
        <f t="shared" si="19"/>
        <v>0</v>
      </c>
      <c r="CC119" s="24">
        <f t="shared" si="70"/>
        <v>0</v>
      </c>
      <c r="CD119" s="24">
        <f t="shared" si="21"/>
        <v>0</v>
      </c>
      <c r="CE119" s="24">
        <f t="shared" si="22"/>
        <v>0</v>
      </c>
      <c r="CF119" s="24">
        <f t="shared" si="23"/>
        <v>0</v>
      </c>
      <c r="CG119" s="24">
        <f t="shared" si="24"/>
        <v>0</v>
      </c>
      <c r="CH119" s="24">
        <f t="shared" si="25"/>
        <v>0</v>
      </c>
      <c r="CI119" s="24">
        <f t="shared" si="26"/>
        <v>0</v>
      </c>
      <c r="CJ119" s="24">
        <f t="shared" si="27"/>
        <v>0</v>
      </c>
      <c r="CK119" s="24">
        <f t="shared" si="28"/>
        <v>0</v>
      </c>
      <c r="CL119" s="24">
        <f t="shared" si="29"/>
        <v>0</v>
      </c>
      <c r="CM119" s="24">
        <f t="shared" si="30"/>
        <v>0</v>
      </c>
      <c r="CN119" s="24">
        <f t="shared" si="31"/>
        <v>0</v>
      </c>
      <c r="CO119" s="24">
        <f t="shared" si="32"/>
        <v>0</v>
      </c>
      <c r="CP119" s="24">
        <f t="shared" si="33"/>
        <v>0</v>
      </c>
      <c r="CQ119" s="24">
        <f t="shared" si="34"/>
        <v>0</v>
      </c>
      <c r="CR119" s="24">
        <f t="shared" si="35"/>
        <v>0</v>
      </c>
      <c r="CS119" s="24">
        <f t="shared" si="36"/>
        <v>3000</v>
      </c>
      <c r="CU119" s="83">
        <f t="shared" si="51"/>
        <v>15000</v>
      </c>
      <c r="CV119" s="84">
        <f t="shared" si="52"/>
        <v>0</v>
      </c>
      <c r="CW119" s="84">
        <f t="shared" si="53"/>
        <v>0</v>
      </c>
      <c r="CX119" s="84">
        <f t="shared" si="54"/>
        <v>0</v>
      </c>
      <c r="CY119" s="24">
        <f t="shared" si="55"/>
        <v>0</v>
      </c>
      <c r="CZ119" s="84">
        <f t="shared" si="56"/>
        <v>0</v>
      </c>
      <c r="DA119" s="82">
        <f t="shared" si="71"/>
        <v>15000</v>
      </c>
      <c r="DC119" s="24">
        <f t="shared" si="72"/>
        <v>4500</v>
      </c>
      <c r="DD119" s="24">
        <f t="shared" si="73"/>
        <v>0</v>
      </c>
      <c r="DE119" s="24">
        <f t="shared" si="74"/>
        <v>0</v>
      </c>
      <c r="DF119" s="24">
        <f t="shared" si="75"/>
        <v>0</v>
      </c>
      <c r="DG119" s="24">
        <f t="shared" si="76"/>
        <v>0</v>
      </c>
      <c r="DH119" s="24">
        <f t="shared" si="77"/>
        <v>0</v>
      </c>
      <c r="DI119" s="24">
        <f t="shared" si="10"/>
        <v>4500</v>
      </c>
    </row>
    <row r="120" spans="1:113" ht="14">
      <c r="A120" s="1"/>
      <c r="B120" s="2"/>
      <c r="C120" s="2"/>
      <c r="D120" s="2"/>
      <c r="E120" s="2"/>
      <c r="F120" s="195">
        <f t="shared" si="63"/>
        <v>59</v>
      </c>
      <c r="G120" s="112">
        <f t="shared" si="63"/>
        <v>1</v>
      </c>
      <c r="H120" s="111">
        <f t="shared" si="63"/>
        <v>0</v>
      </c>
      <c r="I120" s="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  <c r="BL120" s="95"/>
      <c r="BM120" s="95"/>
      <c r="BN120" s="65"/>
      <c r="BO120" s="24">
        <f t="shared" si="43"/>
        <v>60</v>
      </c>
      <c r="BP120" s="83">
        <f t="shared" si="64"/>
        <v>4500</v>
      </c>
      <c r="BQ120" s="83">
        <f t="shared" si="65"/>
        <v>0</v>
      </c>
      <c r="BR120" s="83">
        <f t="shared" si="66"/>
        <v>0</v>
      </c>
      <c r="BS120" s="83">
        <f t="shared" si="67"/>
        <v>0</v>
      </c>
      <c r="BT120" s="83">
        <f t="shared" si="68"/>
        <v>0</v>
      </c>
      <c r="BU120" s="83">
        <f t="shared" si="69"/>
        <v>0</v>
      </c>
      <c r="BV120" s="82">
        <f t="shared" si="50"/>
        <v>4500</v>
      </c>
      <c r="BX120" s="24">
        <f t="shared" si="15"/>
        <v>4500</v>
      </c>
      <c r="BY120" s="24">
        <f t="shared" si="16"/>
        <v>0</v>
      </c>
      <c r="BZ120" s="24">
        <f t="shared" si="17"/>
        <v>0</v>
      </c>
      <c r="CA120" s="24">
        <f t="shared" si="18"/>
        <v>0</v>
      </c>
      <c r="CB120" s="24">
        <f t="shared" si="19"/>
        <v>0</v>
      </c>
      <c r="CC120" s="24">
        <f t="shared" si="70"/>
        <v>0</v>
      </c>
      <c r="CD120" s="24">
        <f t="shared" si="21"/>
        <v>0</v>
      </c>
      <c r="CE120" s="24">
        <f t="shared" si="22"/>
        <v>0</v>
      </c>
      <c r="CF120" s="24">
        <f t="shared" si="23"/>
        <v>0</v>
      </c>
      <c r="CG120" s="24">
        <f t="shared" si="24"/>
        <v>0</v>
      </c>
      <c r="CH120" s="24">
        <f t="shared" si="25"/>
        <v>0</v>
      </c>
      <c r="CI120" s="24">
        <f t="shared" si="26"/>
        <v>0</v>
      </c>
      <c r="CJ120" s="24">
        <f t="shared" si="27"/>
        <v>0</v>
      </c>
      <c r="CK120" s="24">
        <f t="shared" si="28"/>
        <v>0</v>
      </c>
      <c r="CL120" s="24">
        <f t="shared" si="29"/>
        <v>0</v>
      </c>
      <c r="CM120" s="24">
        <f t="shared" si="30"/>
        <v>0</v>
      </c>
      <c r="CN120" s="24">
        <f t="shared" si="31"/>
        <v>0</v>
      </c>
      <c r="CO120" s="24">
        <f t="shared" si="32"/>
        <v>0</v>
      </c>
      <c r="CP120" s="24">
        <f t="shared" si="33"/>
        <v>0</v>
      </c>
      <c r="CQ120" s="24">
        <f t="shared" si="34"/>
        <v>0</v>
      </c>
      <c r="CR120" s="24">
        <f t="shared" si="35"/>
        <v>0</v>
      </c>
      <c r="CS120" s="24">
        <f t="shared" si="36"/>
        <v>4500</v>
      </c>
      <c r="CU120" s="83">
        <f t="shared" si="51"/>
        <v>22500</v>
      </c>
      <c r="CV120" s="84">
        <f t="shared" si="52"/>
        <v>0</v>
      </c>
      <c r="CW120" s="84">
        <f t="shared" si="53"/>
        <v>0</v>
      </c>
      <c r="CX120" s="84">
        <f t="shared" si="54"/>
        <v>0</v>
      </c>
      <c r="CY120" s="24">
        <f t="shared" si="55"/>
        <v>0</v>
      </c>
      <c r="CZ120" s="84">
        <f t="shared" si="56"/>
        <v>0</v>
      </c>
      <c r="DA120" s="82">
        <f t="shared" si="71"/>
        <v>22500</v>
      </c>
      <c r="DC120" s="24">
        <f t="shared" si="72"/>
        <v>6750</v>
      </c>
      <c r="DD120" s="24">
        <f t="shared" si="73"/>
        <v>0</v>
      </c>
      <c r="DE120" s="24">
        <f t="shared" si="74"/>
        <v>0</v>
      </c>
      <c r="DF120" s="24">
        <f t="shared" si="75"/>
        <v>0</v>
      </c>
      <c r="DG120" s="24">
        <f t="shared" si="76"/>
        <v>0</v>
      </c>
      <c r="DH120" s="24">
        <f t="shared" si="77"/>
        <v>0</v>
      </c>
      <c r="DI120" s="24">
        <f t="shared" si="10"/>
        <v>6750</v>
      </c>
    </row>
    <row r="121" spans="1:113" ht="14">
      <c r="A121" s="1"/>
      <c r="B121" s="2"/>
      <c r="C121" s="2"/>
      <c r="D121" s="2"/>
      <c r="E121" s="2"/>
      <c r="F121" s="195">
        <f t="shared" si="63"/>
        <v>60</v>
      </c>
      <c r="G121" s="112">
        <f t="shared" si="63"/>
        <v>1</v>
      </c>
      <c r="H121" s="111">
        <f t="shared" si="63"/>
        <v>0</v>
      </c>
      <c r="I121" s="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5"/>
      <c r="BJ121" s="95"/>
      <c r="BK121" s="95"/>
      <c r="BL121" s="95"/>
      <c r="BM121" s="95"/>
      <c r="BN121" s="65"/>
      <c r="BO121" s="24">
        <f t="shared" si="43"/>
        <v>61</v>
      </c>
      <c r="BP121" s="83">
        <f t="shared" si="64"/>
        <v>6750</v>
      </c>
      <c r="BQ121" s="83">
        <f t="shared" si="65"/>
        <v>0</v>
      </c>
      <c r="BR121" s="83">
        <f t="shared" si="66"/>
        <v>0</v>
      </c>
      <c r="BS121" s="83">
        <f t="shared" si="67"/>
        <v>0</v>
      </c>
      <c r="BT121" s="83">
        <f t="shared" si="68"/>
        <v>0</v>
      </c>
      <c r="BU121" s="83">
        <f t="shared" si="69"/>
        <v>0</v>
      </c>
      <c r="BV121" s="82">
        <f t="shared" si="50"/>
        <v>6750</v>
      </c>
      <c r="BX121" s="24">
        <f t="shared" si="15"/>
        <v>6750</v>
      </c>
      <c r="BY121" s="24">
        <f t="shared" si="16"/>
        <v>0</v>
      </c>
      <c r="BZ121" s="24">
        <f t="shared" si="17"/>
        <v>0</v>
      </c>
      <c r="CA121" s="24">
        <f t="shared" si="18"/>
        <v>0</v>
      </c>
      <c r="CB121" s="24">
        <f t="shared" si="19"/>
        <v>0</v>
      </c>
      <c r="CC121" s="24">
        <f t="shared" si="70"/>
        <v>0</v>
      </c>
      <c r="CD121" s="24">
        <f t="shared" si="21"/>
        <v>0</v>
      </c>
      <c r="CE121" s="24">
        <f t="shared" si="22"/>
        <v>0</v>
      </c>
      <c r="CF121" s="24">
        <f t="shared" si="23"/>
        <v>0</v>
      </c>
      <c r="CG121" s="24">
        <f t="shared" si="24"/>
        <v>0</v>
      </c>
      <c r="CH121" s="24">
        <f t="shared" si="25"/>
        <v>0</v>
      </c>
      <c r="CI121" s="24">
        <f t="shared" si="26"/>
        <v>0</v>
      </c>
      <c r="CJ121" s="24">
        <f t="shared" si="27"/>
        <v>0</v>
      </c>
      <c r="CK121" s="24">
        <f t="shared" si="28"/>
        <v>0</v>
      </c>
      <c r="CL121" s="24">
        <f t="shared" si="29"/>
        <v>0</v>
      </c>
      <c r="CM121" s="24">
        <f t="shared" si="30"/>
        <v>0</v>
      </c>
      <c r="CN121" s="24">
        <f t="shared" si="31"/>
        <v>0</v>
      </c>
      <c r="CO121" s="24">
        <f t="shared" si="32"/>
        <v>0</v>
      </c>
      <c r="CP121" s="24">
        <f t="shared" si="33"/>
        <v>0</v>
      </c>
      <c r="CQ121" s="24">
        <f t="shared" si="34"/>
        <v>0</v>
      </c>
      <c r="CR121" s="24">
        <f t="shared" si="35"/>
        <v>0</v>
      </c>
      <c r="CS121" s="24">
        <f t="shared" si="36"/>
        <v>6750</v>
      </c>
      <c r="CU121" s="83">
        <f t="shared" si="51"/>
        <v>33750</v>
      </c>
      <c r="CV121" s="84">
        <f t="shared" si="52"/>
        <v>0</v>
      </c>
      <c r="CW121" s="84">
        <f t="shared" si="53"/>
        <v>0</v>
      </c>
      <c r="CX121" s="84">
        <f t="shared" si="54"/>
        <v>0</v>
      </c>
      <c r="CY121" s="24">
        <f t="shared" si="55"/>
        <v>0</v>
      </c>
      <c r="CZ121" s="84">
        <f t="shared" si="56"/>
        <v>0</v>
      </c>
      <c r="DA121" s="82">
        <f t="shared" si="71"/>
        <v>33750</v>
      </c>
      <c r="DC121" s="24">
        <f t="shared" si="72"/>
        <v>10125</v>
      </c>
      <c r="DD121" s="24">
        <f t="shared" si="73"/>
        <v>0</v>
      </c>
      <c r="DE121" s="24">
        <f t="shared" si="74"/>
        <v>0</v>
      </c>
      <c r="DF121" s="24">
        <f t="shared" si="75"/>
        <v>0</v>
      </c>
      <c r="DG121" s="24">
        <f t="shared" si="76"/>
        <v>0</v>
      </c>
      <c r="DH121" s="24">
        <f t="shared" si="77"/>
        <v>0</v>
      </c>
      <c r="DI121" s="24">
        <f t="shared" si="10"/>
        <v>10125</v>
      </c>
    </row>
    <row r="122" spans="1:113" ht="14">
      <c r="A122" s="1"/>
      <c r="B122" s="2"/>
      <c r="C122" s="2"/>
      <c r="D122" s="2"/>
      <c r="E122" s="2"/>
      <c r="F122" s="195">
        <f t="shared" si="63"/>
        <v>61</v>
      </c>
      <c r="G122" s="112">
        <f t="shared" si="63"/>
        <v>1</v>
      </c>
      <c r="H122" s="111">
        <f t="shared" si="63"/>
        <v>0</v>
      </c>
      <c r="I122" s="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  <c r="BL122" s="95"/>
      <c r="BM122" s="95"/>
      <c r="BN122" s="65"/>
      <c r="BO122" s="24">
        <f t="shared" si="43"/>
        <v>62</v>
      </c>
      <c r="BP122" s="83">
        <f t="shared" si="64"/>
        <v>2000</v>
      </c>
      <c r="BQ122" s="83">
        <f t="shared" si="65"/>
        <v>0</v>
      </c>
      <c r="BR122" s="83">
        <f t="shared" si="66"/>
        <v>0</v>
      </c>
      <c r="BS122" s="83">
        <f t="shared" si="67"/>
        <v>0</v>
      </c>
      <c r="BT122" s="83">
        <f t="shared" si="68"/>
        <v>0</v>
      </c>
      <c r="BU122" s="83">
        <f t="shared" si="69"/>
        <v>0</v>
      </c>
      <c r="BV122" s="82">
        <f t="shared" si="50"/>
        <v>2000</v>
      </c>
      <c r="BX122" s="24">
        <f t="shared" si="15"/>
        <v>2000</v>
      </c>
      <c r="BY122" s="24">
        <f t="shared" si="16"/>
        <v>0</v>
      </c>
      <c r="BZ122" s="24">
        <f t="shared" si="17"/>
        <v>0</v>
      </c>
      <c r="CA122" s="24">
        <f t="shared" si="18"/>
        <v>0</v>
      </c>
      <c r="CB122" s="24">
        <f t="shared" si="19"/>
        <v>0</v>
      </c>
      <c r="CC122" s="24">
        <f t="shared" si="70"/>
        <v>0</v>
      </c>
      <c r="CD122" s="24">
        <f t="shared" si="21"/>
        <v>0</v>
      </c>
      <c r="CE122" s="24">
        <f t="shared" si="22"/>
        <v>0</v>
      </c>
      <c r="CF122" s="24">
        <f t="shared" si="23"/>
        <v>0</v>
      </c>
      <c r="CG122" s="24">
        <f t="shared" si="24"/>
        <v>0</v>
      </c>
      <c r="CH122" s="24">
        <f t="shared" si="25"/>
        <v>0</v>
      </c>
      <c r="CI122" s="24">
        <f t="shared" si="26"/>
        <v>0</v>
      </c>
      <c r="CJ122" s="24">
        <f t="shared" si="27"/>
        <v>0</v>
      </c>
      <c r="CK122" s="24">
        <f t="shared" si="28"/>
        <v>0</v>
      </c>
      <c r="CL122" s="24">
        <f t="shared" si="29"/>
        <v>0</v>
      </c>
      <c r="CM122" s="24">
        <f t="shared" si="30"/>
        <v>0</v>
      </c>
      <c r="CN122" s="24">
        <f t="shared" si="31"/>
        <v>0</v>
      </c>
      <c r="CO122" s="24">
        <f t="shared" si="32"/>
        <v>0</v>
      </c>
      <c r="CP122" s="24">
        <f t="shared" si="33"/>
        <v>0</v>
      </c>
      <c r="CQ122" s="24">
        <f t="shared" si="34"/>
        <v>0</v>
      </c>
      <c r="CR122" s="24">
        <f t="shared" si="35"/>
        <v>0</v>
      </c>
      <c r="CS122" s="24">
        <f t="shared" si="36"/>
        <v>2000</v>
      </c>
      <c r="CU122" s="83">
        <f t="shared" si="51"/>
        <v>10000</v>
      </c>
      <c r="CV122" s="84">
        <f t="shared" si="52"/>
        <v>0</v>
      </c>
      <c r="CW122" s="84">
        <f t="shared" si="53"/>
        <v>0</v>
      </c>
      <c r="CX122" s="84">
        <f t="shared" si="54"/>
        <v>0</v>
      </c>
      <c r="CY122" s="24">
        <f t="shared" si="55"/>
        <v>0</v>
      </c>
      <c r="CZ122" s="84">
        <f t="shared" si="56"/>
        <v>0</v>
      </c>
      <c r="DA122" s="82">
        <f t="shared" si="71"/>
        <v>10000</v>
      </c>
      <c r="DC122" s="24">
        <f t="shared" si="72"/>
        <v>3000</v>
      </c>
      <c r="DD122" s="24">
        <f t="shared" si="73"/>
        <v>0</v>
      </c>
      <c r="DE122" s="24">
        <f t="shared" si="74"/>
        <v>0</v>
      </c>
      <c r="DF122" s="24">
        <f t="shared" si="75"/>
        <v>0</v>
      </c>
      <c r="DG122" s="24">
        <f t="shared" si="76"/>
        <v>0</v>
      </c>
      <c r="DH122" s="24">
        <f t="shared" si="77"/>
        <v>0</v>
      </c>
      <c r="DI122" s="24">
        <f t="shared" si="10"/>
        <v>3000</v>
      </c>
    </row>
    <row r="123" spans="1:113" ht="14">
      <c r="A123" s="1"/>
      <c r="B123" s="2"/>
      <c r="C123" s="2"/>
      <c r="D123" s="2"/>
      <c r="E123" s="2"/>
      <c r="F123" s="195">
        <f t="shared" si="63"/>
        <v>62</v>
      </c>
      <c r="G123" s="112">
        <f t="shared" si="63"/>
        <v>1</v>
      </c>
      <c r="H123" s="111">
        <f t="shared" si="63"/>
        <v>0</v>
      </c>
      <c r="I123" s="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5"/>
      <c r="BJ123" s="95"/>
      <c r="BK123" s="95"/>
      <c r="BL123" s="95"/>
      <c r="BM123" s="95"/>
      <c r="BN123" s="65"/>
      <c r="BO123" s="24">
        <f t="shared" si="43"/>
        <v>63</v>
      </c>
      <c r="BP123" s="83">
        <f t="shared" si="64"/>
        <v>3000</v>
      </c>
      <c r="BQ123" s="83">
        <f t="shared" si="65"/>
        <v>0</v>
      </c>
      <c r="BR123" s="83">
        <f t="shared" si="66"/>
        <v>0</v>
      </c>
      <c r="BS123" s="83">
        <f t="shared" si="67"/>
        <v>0</v>
      </c>
      <c r="BT123" s="83">
        <f t="shared" si="68"/>
        <v>0</v>
      </c>
      <c r="BU123" s="83">
        <f t="shared" si="69"/>
        <v>0</v>
      </c>
      <c r="BV123" s="82">
        <f t="shared" si="50"/>
        <v>3000</v>
      </c>
      <c r="BX123" s="24">
        <f t="shared" si="15"/>
        <v>3000</v>
      </c>
      <c r="BY123" s="24">
        <f t="shared" si="16"/>
        <v>0</v>
      </c>
      <c r="BZ123" s="24">
        <f t="shared" si="17"/>
        <v>0</v>
      </c>
      <c r="CA123" s="24">
        <f t="shared" si="18"/>
        <v>0</v>
      </c>
      <c r="CB123" s="24">
        <f t="shared" si="19"/>
        <v>0</v>
      </c>
      <c r="CC123" s="24">
        <f t="shared" si="70"/>
        <v>0</v>
      </c>
      <c r="CD123" s="24">
        <f t="shared" si="21"/>
        <v>0</v>
      </c>
      <c r="CE123" s="24">
        <f t="shared" si="22"/>
        <v>0</v>
      </c>
      <c r="CF123" s="24">
        <f t="shared" si="23"/>
        <v>0</v>
      </c>
      <c r="CG123" s="24">
        <f t="shared" si="24"/>
        <v>0</v>
      </c>
      <c r="CH123" s="24">
        <f t="shared" si="25"/>
        <v>0</v>
      </c>
      <c r="CI123" s="24">
        <f t="shared" si="26"/>
        <v>0</v>
      </c>
      <c r="CJ123" s="24">
        <f t="shared" si="27"/>
        <v>0</v>
      </c>
      <c r="CK123" s="24">
        <f t="shared" si="28"/>
        <v>0</v>
      </c>
      <c r="CL123" s="24">
        <f t="shared" si="29"/>
        <v>0</v>
      </c>
      <c r="CM123" s="24">
        <f t="shared" si="30"/>
        <v>0</v>
      </c>
      <c r="CN123" s="24">
        <f t="shared" si="31"/>
        <v>0</v>
      </c>
      <c r="CO123" s="24">
        <f t="shared" si="32"/>
        <v>0</v>
      </c>
      <c r="CP123" s="24">
        <f t="shared" si="33"/>
        <v>0</v>
      </c>
      <c r="CQ123" s="24">
        <f t="shared" si="34"/>
        <v>0</v>
      </c>
      <c r="CR123" s="24">
        <f t="shared" si="35"/>
        <v>0</v>
      </c>
      <c r="CS123" s="24">
        <f t="shared" si="36"/>
        <v>3000</v>
      </c>
      <c r="CU123" s="83">
        <f t="shared" si="51"/>
        <v>15000</v>
      </c>
      <c r="CV123" s="84">
        <f t="shared" si="52"/>
        <v>0</v>
      </c>
      <c r="CW123" s="84">
        <f t="shared" si="53"/>
        <v>0</v>
      </c>
      <c r="CX123" s="84">
        <f t="shared" si="54"/>
        <v>0</v>
      </c>
      <c r="CY123" s="24">
        <f t="shared" si="55"/>
        <v>0</v>
      </c>
      <c r="CZ123" s="84">
        <f t="shared" si="56"/>
        <v>0</v>
      </c>
      <c r="DA123" s="82">
        <f t="shared" si="71"/>
        <v>15000</v>
      </c>
      <c r="DC123" s="24">
        <f t="shared" si="72"/>
        <v>4500</v>
      </c>
      <c r="DD123" s="24">
        <f t="shared" si="73"/>
        <v>0</v>
      </c>
      <c r="DE123" s="24">
        <f t="shared" si="74"/>
        <v>0</v>
      </c>
      <c r="DF123" s="24">
        <f t="shared" si="75"/>
        <v>0</v>
      </c>
      <c r="DG123" s="24">
        <f t="shared" si="76"/>
        <v>0</v>
      </c>
      <c r="DH123" s="24">
        <f t="shared" si="77"/>
        <v>0</v>
      </c>
      <c r="DI123" s="24">
        <f t="shared" si="10"/>
        <v>4500</v>
      </c>
    </row>
    <row r="124" spans="1:113" ht="14">
      <c r="A124" s="1"/>
      <c r="B124" s="2"/>
      <c r="C124" s="2"/>
      <c r="D124" s="2"/>
      <c r="E124" s="2"/>
      <c r="F124" s="195">
        <f t="shared" si="63"/>
        <v>63</v>
      </c>
      <c r="G124" s="112">
        <f t="shared" si="63"/>
        <v>1</v>
      </c>
      <c r="H124" s="111">
        <f t="shared" si="63"/>
        <v>0</v>
      </c>
      <c r="I124" s="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  <c r="BH124" s="95"/>
      <c r="BI124" s="95"/>
      <c r="BJ124" s="95"/>
      <c r="BK124" s="95"/>
      <c r="BL124" s="95"/>
      <c r="BM124" s="95"/>
      <c r="BN124" s="65"/>
      <c r="BO124" s="24">
        <f t="shared" si="43"/>
        <v>64</v>
      </c>
      <c r="BP124" s="83">
        <f t="shared" si="64"/>
        <v>4500</v>
      </c>
      <c r="BQ124" s="83">
        <f t="shared" si="65"/>
        <v>0</v>
      </c>
      <c r="BR124" s="83">
        <f t="shared" si="66"/>
        <v>0</v>
      </c>
      <c r="BS124" s="83">
        <f t="shared" si="67"/>
        <v>0</v>
      </c>
      <c r="BT124" s="83">
        <f t="shared" si="68"/>
        <v>0</v>
      </c>
      <c r="BU124" s="83">
        <f t="shared" si="69"/>
        <v>0</v>
      </c>
      <c r="BV124" s="82">
        <f t="shared" si="50"/>
        <v>4500</v>
      </c>
      <c r="BX124" s="24">
        <f t="shared" si="15"/>
        <v>4500</v>
      </c>
      <c r="BY124" s="24">
        <f t="shared" si="16"/>
        <v>0</v>
      </c>
      <c r="BZ124" s="24">
        <f t="shared" si="17"/>
        <v>0</v>
      </c>
      <c r="CA124" s="24">
        <f t="shared" si="18"/>
        <v>0</v>
      </c>
      <c r="CB124" s="24">
        <f t="shared" si="19"/>
        <v>0</v>
      </c>
      <c r="CC124" s="24">
        <f t="shared" si="70"/>
        <v>0</v>
      </c>
      <c r="CD124" s="24">
        <f t="shared" si="21"/>
        <v>0</v>
      </c>
      <c r="CE124" s="24">
        <f t="shared" si="22"/>
        <v>0</v>
      </c>
      <c r="CF124" s="24">
        <f t="shared" si="23"/>
        <v>0</v>
      </c>
      <c r="CG124" s="24">
        <f t="shared" si="24"/>
        <v>0</v>
      </c>
      <c r="CH124" s="24">
        <f t="shared" si="25"/>
        <v>0</v>
      </c>
      <c r="CI124" s="24">
        <f t="shared" si="26"/>
        <v>0</v>
      </c>
      <c r="CJ124" s="24">
        <f t="shared" si="27"/>
        <v>0</v>
      </c>
      <c r="CK124" s="24">
        <f t="shared" si="28"/>
        <v>0</v>
      </c>
      <c r="CL124" s="24">
        <f t="shared" si="29"/>
        <v>0</v>
      </c>
      <c r="CM124" s="24">
        <f t="shared" si="30"/>
        <v>0</v>
      </c>
      <c r="CN124" s="24">
        <f t="shared" si="31"/>
        <v>0</v>
      </c>
      <c r="CO124" s="24">
        <f t="shared" si="32"/>
        <v>0</v>
      </c>
      <c r="CP124" s="24">
        <f t="shared" si="33"/>
        <v>0</v>
      </c>
      <c r="CQ124" s="24">
        <f t="shared" si="34"/>
        <v>0</v>
      </c>
      <c r="CR124" s="24">
        <f t="shared" si="35"/>
        <v>0</v>
      </c>
      <c r="CS124" s="24">
        <f t="shared" si="36"/>
        <v>4500</v>
      </c>
      <c r="CU124" s="83">
        <f t="shared" si="51"/>
        <v>22500</v>
      </c>
      <c r="CV124" s="84">
        <f t="shared" si="52"/>
        <v>0</v>
      </c>
      <c r="CW124" s="84">
        <f t="shared" si="53"/>
        <v>0</v>
      </c>
      <c r="CX124" s="84">
        <f t="shared" si="54"/>
        <v>0</v>
      </c>
      <c r="CY124" s="24">
        <f t="shared" si="55"/>
        <v>0</v>
      </c>
      <c r="CZ124" s="84">
        <f t="shared" si="56"/>
        <v>0</v>
      </c>
      <c r="DA124" s="82">
        <f t="shared" si="71"/>
        <v>22500</v>
      </c>
      <c r="DC124" s="24">
        <f t="shared" si="72"/>
        <v>6750</v>
      </c>
      <c r="DD124" s="24">
        <f t="shared" si="73"/>
        <v>0</v>
      </c>
      <c r="DE124" s="24">
        <f t="shared" si="74"/>
        <v>0</v>
      </c>
      <c r="DF124" s="24">
        <f t="shared" si="75"/>
        <v>0</v>
      </c>
      <c r="DG124" s="24">
        <f t="shared" si="76"/>
        <v>0</v>
      </c>
      <c r="DH124" s="24">
        <f t="shared" si="77"/>
        <v>0</v>
      </c>
      <c r="DI124" s="24">
        <f t="shared" si="10"/>
        <v>6750</v>
      </c>
    </row>
    <row r="125" spans="1:113" ht="14">
      <c r="A125" s="1"/>
      <c r="B125" s="2"/>
      <c r="C125" s="2"/>
      <c r="D125" s="2"/>
      <c r="E125" s="2"/>
      <c r="F125" s="195">
        <f t="shared" si="63"/>
        <v>64</v>
      </c>
      <c r="G125" s="112">
        <f t="shared" si="63"/>
        <v>1</v>
      </c>
      <c r="H125" s="111">
        <f t="shared" si="63"/>
        <v>0</v>
      </c>
      <c r="I125" s="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  <c r="BL125" s="95"/>
      <c r="BM125" s="95"/>
      <c r="BN125" s="65"/>
      <c r="BO125" s="24">
        <f t="shared" si="43"/>
        <v>65</v>
      </c>
      <c r="BP125" s="83">
        <f t="shared" si="64"/>
        <v>6750</v>
      </c>
      <c r="BQ125" s="83">
        <f t="shared" si="65"/>
        <v>0</v>
      </c>
      <c r="BR125" s="83">
        <f t="shared" si="66"/>
        <v>0</v>
      </c>
      <c r="BS125" s="83">
        <f t="shared" si="67"/>
        <v>0</v>
      </c>
      <c r="BT125" s="83">
        <f t="shared" si="68"/>
        <v>0</v>
      </c>
      <c r="BU125" s="83">
        <f t="shared" si="69"/>
        <v>0</v>
      </c>
      <c r="BV125" s="82">
        <f t="shared" si="50"/>
        <v>6750</v>
      </c>
      <c r="BX125" s="24">
        <f t="shared" si="15"/>
        <v>6750</v>
      </c>
      <c r="BY125" s="24">
        <f t="shared" si="16"/>
        <v>0</v>
      </c>
      <c r="BZ125" s="24">
        <f t="shared" si="17"/>
        <v>0</v>
      </c>
      <c r="CA125" s="24">
        <f t="shared" si="18"/>
        <v>0</v>
      </c>
      <c r="CB125" s="24">
        <f t="shared" si="19"/>
        <v>0</v>
      </c>
      <c r="CC125" s="24">
        <f t="shared" si="70"/>
        <v>0</v>
      </c>
      <c r="CD125" s="24">
        <f t="shared" si="21"/>
        <v>0</v>
      </c>
      <c r="CE125" s="24">
        <f t="shared" si="22"/>
        <v>0</v>
      </c>
      <c r="CF125" s="24">
        <f t="shared" si="23"/>
        <v>0</v>
      </c>
      <c r="CG125" s="24">
        <f t="shared" si="24"/>
        <v>0</v>
      </c>
      <c r="CH125" s="24">
        <f t="shared" si="25"/>
        <v>0</v>
      </c>
      <c r="CI125" s="24">
        <f t="shared" si="26"/>
        <v>0</v>
      </c>
      <c r="CJ125" s="24">
        <f t="shared" si="27"/>
        <v>0</v>
      </c>
      <c r="CK125" s="24">
        <f t="shared" si="28"/>
        <v>0</v>
      </c>
      <c r="CL125" s="24">
        <f t="shared" si="29"/>
        <v>0</v>
      </c>
      <c r="CM125" s="24">
        <f t="shared" si="30"/>
        <v>0</v>
      </c>
      <c r="CN125" s="24">
        <f t="shared" si="31"/>
        <v>0</v>
      </c>
      <c r="CO125" s="24">
        <f t="shared" si="32"/>
        <v>0</v>
      </c>
      <c r="CP125" s="24">
        <f t="shared" si="33"/>
        <v>0</v>
      </c>
      <c r="CQ125" s="24">
        <f t="shared" si="34"/>
        <v>0</v>
      </c>
      <c r="CR125" s="24">
        <f t="shared" si="35"/>
        <v>0</v>
      </c>
      <c r="CS125" s="24">
        <f t="shared" si="36"/>
        <v>6750</v>
      </c>
      <c r="CU125" s="83">
        <f t="shared" ref="CU125:CU161" si="78">BX125*((rep.AA+rep.AA)/2)*BP$23 +
BY125*((rep.AA+rep.AB)/2)*BQ$23 +
BZ125*((rep.AA + rep.AC)/2)*BR$23 +
CA125*((rep.AA + rep.BB)/2)*BS$23 +
CB125*((rep.AA+rep.BC)/2)*BT$23 +
CC125*((rep.AA+rep.CC)/2)*BU$23 +
CD125*((rep.AB+rep.AB)/2)*BV$23 +
CE125*((rep.AB+rep.AC)/2)*BW$23 +
CF125*((rep.AB+rep.BB)/2)*BX$23 +
CG125*((rep.AB+rep.BC)/2)*BY$23 +
CH125*((rep.AB+rep.CC)/2)*BZ$23 +
CI125*((rep.AC+rep.AC)/2)*CA$23 +
CJ125*((rep.AC+rep.BB)/2)*CB$23 +
CK125*((rep.AC+rep.BC)/2)*CC$23 +
CL125*((rep.AC+rep.CC)/2)*CD$23 +
CM125*((rep.BB+rep.BB)/2)*CE$23 +
CN125*((rep.BB+rep.BC)/2)*CF$23 +
CO125*((rep.BB+rep.CC)/2)*CG$23 +
CP125*((rep.BC+rep.BC)/2)*CH$23 +
CQ125*((rep.BC+rep.CC)/2)*CI$23 +
CR125*((rep.CC+rep.CC)/2)*CJ$23</f>
        <v>33750</v>
      </c>
      <c r="CV125" s="84">
        <f t="shared" ref="CV125:CV161" si="79">BX125*((rep.AA+rep.AA)/2)*BP$24 +
BY125*((rep.AA+rep.AB)/2)*BQ$24 +
BZ125*((rep.AA + rep.AC)/2)*BR$24 +
CA125*((rep.AA + rep.BB)/2)*BS$24 +
CB125*((rep.AA+rep.BC)/2)*BT$24 +
CC125*((rep.AA+rep.CC)/2)*BU$24 +
CD125*((rep.AB+rep.AB)/2)*BV$24 +
CE125*((rep.AB+rep.AC)/2)*BW$24 +
CF125*((rep.AB+rep.BB)/2)*BX$24 +
CG125*((rep.AB+rep.BC)/2)*BY$24 +
CH125*((rep.AB+rep.CC)/2)*BZ$24 +
CI125*((rep.AC+rep.AC)/2)*CA$24 +
CJ125*((rep.AC+rep.BB)/2)*CB$24 +
CK125*((rep.AC+rep.BC)/2)*CC$24 +
CL125*((rep.AC+rep.CC)/2)*CD$24 +
CM125*((rep.BB+rep.BB)/2)*CE$24 +
CN125*((rep.BB+rep.BC)/2)*CF$24 +
CO125*((rep.BB+rep.CC)/2)*CG$24 +
CP125*((rep.BC+rep.BC)/2)*CH$24 +
CQ125*((rep.BC+rep.CC)/2)*CI$24 +
CR125*((rep.CC+rep.CC)/2)*CJ$24</f>
        <v>0</v>
      </c>
      <c r="CW125" s="84">
        <f t="shared" ref="CW125:CW161" si="80">BX125*((rep.AA+rep.AA)/2)*BP$25 +
BY125*((rep.AA+rep.AB)/2)*BQ$25 +
BZ125*((rep.AA + rep.AC)/2)*BR$25 +
CA125*((rep.AA + rep.BB)/2)*BS$25 +
CB125*((rep.AA+rep.BC)/2)*BT$25 +
CC125*((rep.AA+rep.CC)/2)*BU$25 +
CD125*((rep.AB+rep.AB)/2)*BV$25 +
CE125*((rep.AB+rep.AC)/2)*BW$25 +
CF125*((rep.AB+rep.BB)/2)*BX$25 +
CG125*((rep.AB+rep.BC)/2)*BY$25 +
CH125*((rep.AB+rep.CC)/2)*BZ$25 +
CI125*((rep.AC+rep.AC)/2)*CA$25 +
CJ125*((rep.AC+rep.BB)/2)*CB$25 +
CK125*((rep.AC+rep.BC)/2)*CC$25 +
CL125*((rep.AC+rep.CC)/2)*CD$25 +
CM125*((rep.BB+rep.BB)/2)*CE$25 +
CN125*((rep.BB+rep.BC)/2)*CF$25 +
CO125*((rep.BB+rep.CC)/2)*CG$25 +
CP125*((rep.BC+rep.BC)/2)*CH$25 +
CQ125*((rep.BC+rep.CC)/2)*CI$25 +
CR125*((rep.CC+rep.CC)/2)*CJ$25</f>
        <v>0</v>
      </c>
      <c r="CX125" s="84">
        <f t="shared" ref="CX125:CX161" si="81">BX125*((rep.AA+rep.AA)/2)*BP$27 +
BY125*((rep.AA+rep.AB)/2)*BQ$27 +
BZ125*((rep.AA + rep.AC)/2)*BR$27 +
CA125*((rep.AA + rep.BB)/2)*BS$27 +
CB125*((rep.AA+rep.BC)/2)*BT$27 +
CC125*((rep.AA+rep.CC)/2)*BU$27 +
CD125*((rep.AB+rep.AB)/2)*BV$27 +
CE125*((rep.AB+rep.AC)/2)*BW$27 +
CF125*((rep.AB+rep.BB)/2)*BX$27 +
CG125*((rep.AB+rep.BC)/2)*BY$27 +
CH125*((rep.AB+rep.CC)/2)*BZ$27 +
CI125*((rep.AC+rep.AC)/2)*CA$27 +
CJ125*((rep.AC+rep.BB)/2)*CB$27 +
CK125*((rep.AC+rep.BC)/2)*CC$27 +
CL125*((rep.AC+rep.CC)/2)*CD$27 +
CM125*((rep.BB+rep.BB)/2)*CE$27 +
CN125*((rep.BB+rep.BC)/2)*CF$27 +
CO125*((rep.BB+rep.CC)/2)*CG$27 +
CP125*((rep.BC+rep.BC)/2)*CH$27 +
CQ125*((rep.BC+rep.CC)/2)*CI$27 +
CR125*((rep.CC+rep.CC)/2)*CJ$27</f>
        <v>0</v>
      </c>
      <c r="CY125" s="24">
        <f t="shared" ref="CY125:CY161" si="82">BX125*((rep.AA+rep.AA)/2)*BP$28 +
BY125*((rep.AA+rep.AB)/2)*BQ$28 +
BZ125*((rep.AA + rep.AC)/2)*BR$28 +
CA125*((rep.AA + rep.BB)/2)*BS$28 +
CB125*((rep.AA+rep.BC)/2)*BT$28 +
CC125*((rep.AA+rep.CC)/2)*BU$28 +
CD125*((rep.AB+rep.AB)/2)*BV$28 +
CE125*((rep.AB+rep.AC)/2)*BW$28 +
CF125*((rep.AB+rep.BB)/2)*BX$28 +
CG125*((rep.AB+rep.BC)/2)*BY$28 +
CH125*((rep.AB+rep.CC)/2)*BZ$28 +
CI125*((rep.AC+rep.AC)/2)*CA$28 +
CJ125*((rep.AC+rep.BB)/2)*CB$28 +
CK125*((rep.AC+rep.BC)/2)*CC$28 +
CL125*((rep.AC+rep.CC)/2)*CD$28 +
CM125*((rep.BB+rep.BB)/2)*CE$28 +
CN125*((rep.BB+rep.BC)/2)*CF$28 +
CO125*((rep.BB+rep.CC)/2)*CG$28 +
CP125*((rep.BC+rep.BC)/2)*CH$28 +
CQ125*((rep.BC+rep.CC)/2)*CI$28 +
CR125*((rep.CC+rep.CC)/2)*CJ$28</f>
        <v>0</v>
      </c>
      <c r="CZ125" s="84">
        <f t="shared" ref="CZ125:CZ161" si="83">BX125*((rep.AA+rep.AA)/2)*BP$29 +
BY125*((rep.AA+rep.AB)/2)*BQ$29 +
BZ125*((rep.AA + rep.AC)/2)*BR$29 +
CA125*((rep.AA + rep.BB)/2)*BS$29 +
CB125*((rep.AA+rep.BC)/2)*BT$29 +
CC125*((rep.AA+rep.CC)/2)*BU$29 +
CD125*((rep.AB+rep.AB)/2)*BV$29 +
CE125*((rep.AB+rep.AC)/2)*BW$29 +
CF125*((rep.AB+rep.BB)/2)*BX$29 +
CG125*((rep.AB+rep.BC)/2)*BY$29 +
CH125*((rep.AB+rep.CC)/2)*BZ$29 +
CI125*((rep.AC+rep.AC)/2)*CA$29 +
CJ125*((rep.AC+rep.BB)/2)*CB$29 +
CK125*((rep.AC+rep.BC)/2)*CC$29 +
CL125*((rep.AC+rep.CC)/2)*CD$29 +
CM125*((rep.BB+rep.BB)/2)*CE$29 +
CN125*((rep.BB+rep.BC)/2)*CF$29 +
CO125*((rep.BB+rep.CC)/2)*CG$29 +
CP125*((rep.BC+rep.BC)/2)*CH$29 +
CQ125*((rep.BC+rep.CC)/2)*CI$29 +
CR125*((rep.CC+rep.CC)/2)*CJ$29</f>
        <v>0</v>
      </c>
      <c r="DA125" s="82">
        <f t="shared" si="71"/>
        <v>33750</v>
      </c>
      <c r="DC125" s="24">
        <f t="shared" si="72"/>
        <v>10125</v>
      </c>
      <c r="DD125" s="24">
        <f t="shared" si="73"/>
        <v>0</v>
      </c>
      <c r="DE125" s="24">
        <f t="shared" si="74"/>
        <v>0</v>
      </c>
      <c r="DF125" s="24">
        <f t="shared" si="75"/>
        <v>0</v>
      </c>
      <c r="DG125" s="24">
        <f t="shared" si="76"/>
        <v>0</v>
      </c>
      <c r="DH125" s="24">
        <f t="shared" si="77"/>
        <v>0</v>
      </c>
      <c r="DI125" s="24">
        <f t="shared" ref="DI125:DI161" si="84">SUM(DC125:DH125)</f>
        <v>10125</v>
      </c>
    </row>
    <row r="126" spans="1:113" ht="14">
      <c r="A126" s="1"/>
      <c r="B126" s="2"/>
      <c r="C126" s="2"/>
      <c r="D126" s="2"/>
      <c r="E126" s="2"/>
      <c r="F126" s="195">
        <f t="shared" ref="F126:H157" si="85">BO229</f>
        <v>65</v>
      </c>
      <c r="G126" s="112">
        <f t="shared" si="85"/>
        <v>1</v>
      </c>
      <c r="H126" s="111">
        <f t="shared" si="85"/>
        <v>0</v>
      </c>
      <c r="I126" s="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5"/>
      <c r="BJ126" s="95"/>
      <c r="BK126" s="95"/>
      <c r="BL126" s="95"/>
      <c r="BM126" s="95"/>
      <c r="BN126" s="65"/>
      <c r="BO126" s="24">
        <f t="shared" si="43"/>
        <v>66</v>
      </c>
      <c r="BP126" s="83">
        <f t="shared" si="64"/>
        <v>2000</v>
      </c>
      <c r="BQ126" s="83">
        <f t="shared" si="65"/>
        <v>0</v>
      </c>
      <c r="BR126" s="83">
        <f t="shared" si="66"/>
        <v>0</v>
      </c>
      <c r="BS126" s="83">
        <f t="shared" si="67"/>
        <v>0</v>
      </c>
      <c r="BT126" s="83">
        <f t="shared" si="68"/>
        <v>0</v>
      </c>
      <c r="BU126" s="83">
        <f t="shared" si="69"/>
        <v>0</v>
      </c>
      <c r="BV126" s="82">
        <f t="shared" si="50"/>
        <v>2000</v>
      </c>
      <c r="BX126" s="24">
        <f t="shared" ref="BX126:BX161" si="86">ROUND((BP126/BV126 * BP126/BV126) * BV126, 0)</f>
        <v>2000</v>
      </c>
      <c r="BY126" s="24">
        <f t="shared" ref="BY126:BY161" si="87">ROUND(2 * (BP126/BV126 * BQ126/BV126) * BV126, 0)</f>
        <v>0</v>
      </c>
      <c r="BZ126" s="24">
        <f t="shared" ref="BZ126:BZ161" si="88">ROUND(2 * (BP126/BV126 * BR126/BV126) * BV126, 0)</f>
        <v>0</v>
      </c>
      <c r="CA126" s="24">
        <f t="shared" ref="CA126:CA161" si="89">ROUND(2 * (BP126/BV126 * BS126/BV126) * BV126, 0)</f>
        <v>0</v>
      </c>
      <c r="CB126" s="24">
        <f t="shared" ref="CB126:CB161" si="90">ROUND(2 * (BP126/BV126 * BT126/BV126) * BV126, 0)</f>
        <v>0</v>
      </c>
      <c r="CC126" s="24">
        <f t="shared" si="70"/>
        <v>0</v>
      </c>
      <c r="CD126" s="24">
        <f t="shared" ref="CD126:CD161" si="91">ROUND((BQ126/BV126 * BQ126/BV126) * BV126, 0)</f>
        <v>0</v>
      </c>
      <c r="CE126" s="24">
        <f t="shared" ref="CE126:CE161" si="92">ROUND(2 * (BQ126/BV126 * BR126/BV126) * BV126, 0)</f>
        <v>0</v>
      </c>
      <c r="CF126" s="24">
        <f t="shared" ref="CF126:CF161" si="93">ROUND(2 * (BQ126/BV126 * BS126/BV126) * BV126, 0)</f>
        <v>0</v>
      </c>
      <c r="CG126" s="24">
        <f t="shared" ref="CG126:CG161" si="94">ROUND(2 * (BQ126/BV126 * BT126/BV126) * BV126, 0)</f>
        <v>0</v>
      </c>
      <c r="CH126" s="24">
        <f t="shared" ref="CH126:CH161" si="95">ROUND(2 * (BQ126/BV126 * BU126/BV126) * BV126, 0)</f>
        <v>0</v>
      </c>
      <c r="CI126" s="24">
        <f t="shared" ref="CI126:CI161" si="96">ROUND((BR126/BV126 * BR126/BV126) * BV126, 0)</f>
        <v>0</v>
      </c>
      <c r="CJ126" s="24">
        <f t="shared" ref="CJ126:CJ161" si="97">ROUND(2 * (BR126/BV126 * BS126/BV126) * BV126, 0)</f>
        <v>0</v>
      </c>
      <c r="CK126" s="24">
        <f t="shared" ref="CK126:CK161" si="98">ROUND(2 * (BR126/BV126 * BT126/BV126) * BV126, 0)</f>
        <v>0</v>
      </c>
      <c r="CL126" s="24">
        <f t="shared" ref="CL126:CL161" si="99">ROUND(2 * (BR126/BV126 * BU126/BV126) * BV126, 0)</f>
        <v>0</v>
      </c>
      <c r="CM126" s="24">
        <f t="shared" ref="CM126:CM161" si="100">ROUND((BS126/BV126 * BS126/BV126) * BV126, 0)</f>
        <v>0</v>
      </c>
      <c r="CN126" s="24">
        <f t="shared" ref="CN126:CN161" si="101">ROUND(2 * (BS126/BV126 * BT126/BV126) * BV126, 0)</f>
        <v>0</v>
      </c>
      <c r="CO126" s="24">
        <f t="shared" ref="CO126:CO161" si="102">ROUND(2 * (BS126/BV126 * BU126/BV126) * BV126, 0)</f>
        <v>0</v>
      </c>
      <c r="CP126" s="24">
        <f t="shared" ref="CP126:CP161" si="103">ROUND((BT126/BV126 * BT126/BV126) * BV126, 0)</f>
        <v>0</v>
      </c>
      <c r="CQ126" s="24">
        <f t="shared" ref="CQ126:CQ161" si="104">ROUND(2 * (BT126/BV126 * BU126/BV126) * BV126, 0)</f>
        <v>0</v>
      </c>
      <c r="CR126" s="24">
        <f t="shared" ref="CR126:CR161" si="105">ROUND((BU126/BV126 * BU126/BV126) * BV126, 0)</f>
        <v>0</v>
      </c>
      <c r="CS126" s="24">
        <f t="shared" ref="CS126:CS161" si="106">SUM(BX126:CR126)</f>
        <v>2000</v>
      </c>
      <c r="CU126" s="83">
        <f t="shared" si="78"/>
        <v>10000</v>
      </c>
      <c r="CV126" s="84">
        <f t="shared" si="79"/>
        <v>0</v>
      </c>
      <c r="CW126" s="84">
        <f t="shared" si="80"/>
        <v>0</v>
      </c>
      <c r="CX126" s="84">
        <f t="shared" si="81"/>
        <v>0</v>
      </c>
      <c r="CY126" s="24">
        <f t="shared" si="82"/>
        <v>0</v>
      </c>
      <c r="CZ126" s="84">
        <f t="shared" si="83"/>
        <v>0</v>
      </c>
      <c r="DA126" s="82">
        <f t="shared" si="71"/>
        <v>10000</v>
      </c>
      <c r="DC126" s="24">
        <f t="shared" si="72"/>
        <v>3000</v>
      </c>
      <c r="DD126" s="24">
        <f t="shared" si="73"/>
        <v>0</v>
      </c>
      <c r="DE126" s="24">
        <f t="shared" si="74"/>
        <v>0</v>
      </c>
      <c r="DF126" s="24">
        <f t="shared" si="75"/>
        <v>0</v>
      </c>
      <c r="DG126" s="24">
        <f t="shared" si="76"/>
        <v>0</v>
      </c>
      <c r="DH126" s="24">
        <f t="shared" si="77"/>
        <v>0</v>
      </c>
      <c r="DI126" s="24">
        <f t="shared" si="84"/>
        <v>3000</v>
      </c>
    </row>
    <row r="127" spans="1:113" ht="14">
      <c r="A127" s="1"/>
      <c r="B127" s="2"/>
      <c r="C127" s="2"/>
      <c r="D127" s="2"/>
      <c r="E127" s="2"/>
      <c r="F127" s="195">
        <f t="shared" si="85"/>
        <v>66</v>
      </c>
      <c r="G127" s="112">
        <f t="shared" si="85"/>
        <v>1</v>
      </c>
      <c r="H127" s="111">
        <f t="shared" si="85"/>
        <v>0</v>
      </c>
      <c r="I127" s="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  <c r="BL127" s="95"/>
      <c r="BM127" s="95"/>
      <c r="BN127" s="65"/>
      <c r="BO127" s="24">
        <f t="shared" ref="BO127:BO161" si="107">BO126+1</f>
        <v>67</v>
      </c>
      <c r="BP127" s="83">
        <f t="shared" si="64"/>
        <v>3000</v>
      </c>
      <c r="BQ127" s="83">
        <f t="shared" si="65"/>
        <v>0</v>
      </c>
      <c r="BR127" s="83">
        <f t="shared" si="66"/>
        <v>0</v>
      </c>
      <c r="BS127" s="83">
        <f t="shared" si="67"/>
        <v>0</v>
      </c>
      <c r="BT127" s="83">
        <f t="shared" si="68"/>
        <v>0</v>
      </c>
      <c r="BU127" s="83">
        <f t="shared" si="69"/>
        <v>0</v>
      </c>
      <c r="BV127" s="82">
        <f t="shared" si="50"/>
        <v>3000</v>
      </c>
      <c r="BX127" s="24">
        <f t="shared" si="86"/>
        <v>3000</v>
      </c>
      <c r="BY127" s="24">
        <f t="shared" si="87"/>
        <v>0</v>
      </c>
      <c r="BZ127" s="24">
        <f t="shared" si="88"/>
        <v>0</v>
      </c>
      <c r="CA127" s="24">
        <f t="shared" si="89"/>
        <v>0</v>
      </c>
      <c r="CB127" s="24">
        <f t="shared" si="90"/>
        <v>0</v>
      </c>
      <c r="CC127" s="24">
        <f t="shared" si="70"/>
        <v>0</v>
      </c>
      <c r="CD127" s="24">
        <f t="shared" si="91"/>
        <v>0</v>
      </c>
      <c r="CE127" s="24">
        <f t="shared" si="92"/>
        <v>0</v>
      </c>
      <c r="CF127" s="24">
        <f t="shared" si="93"/>
        <v>0</v>
      </c>
      <c r="CG127" s="24">
        <f t="shared" si="94"/>
        <v>0</v>
      </c>
      <c r="CH127" s="24">
        <f t="shared" si="95"/>
        <v>0</v>
      </c>
      <c r="CI127" s="24">
        <f t="shared" si="96"/>
        <v>0</v>
      </c>
      <c r="CJ127" s="24">
        <f t="shared" si="97"/>
        <v>0</v>
      </c>
      <c r="CK127" s="24">
        <f t="shared" si="98"/>
        <v>0</v>
      </c>
      <c r="CL127" s="24">
        <f t="shared" si="99"/>
        <v>0</v>
      </c>
      <c r="CM127" s="24">
        <f t="shared" si="100"/>
        <v>0</v>
      </c>
      <c r="CN127" s="24">
        <f t="shared" si="101"/>
        <v>0</v>
      </c>
      <c r="CO127" s="24">
        <f t="shared" si="102"/>
        <v>0</v>
      </c>
      <c r="CP127" s="24">
        <f t="shared" si="103"/>
        <v>0</v>
      </c>
      <c r="CQ127" s="24">
        <f t="shared" si="104"/>
        <v>0</v>
      </c>
      <c r="CR127" s="24">
        <f t="shared" si="105"/>
        <v>0</v>
      </c>
      <c r="CS127" s="24">
        <f t="shared" si="106"/>
        <v>3000</v>
      </c>
      <c r="CU127" s="83">
        <f t="shared" si="78"/>
        <v>15000</v>
      </c>
      <c r="CV127" s="84">
        <f t="shared" si="79"/>
        <v>0</v>
      </c>
      <c r="CW127" s="84">
        <f t="shared" si="80"/>
        <v>0</v>
      </c>
      <c r="CX127" s="84">
        <f t="shared" si="81"/>
        <v>0</v>
      </c>
      <c r="CY127" s="24">
        <f t="shared" si="82"/>
        <v>0</v>
      </c>
      <c r="CZ127" s="84">
        <f t="shared" si="83"/>
        <v>0</v>
      </c>
      <c r="DA127" s="82">
        <f t="shared" si="71"/>
        <v>15000</v>
      </c>
      <c r="DC127" s="24">
        <f t="shared" si="72"/>
        <v>4500</v>
      </c>
      <c r="DD127" s="24">
        <f t="shared" si="73"/>
        <v>0</v>
      </c>
      <c r="DE127" s="24">
        <f t="shared" si="74"/>
        <v>0</v>
      </c>
      <c r="DF127" s="24">
        <f t="shared" si="75"/>
        <v>0</v>
      </c>
      <c r="DG127" s="24">
        <f t="shared" si="76"/>
        <v>0</v>
      </c>
      <c r="DH127" s="24">
        <f t="shared" si="77"/>
        <v>0</v>
      </c>
      <c r="DI127" s="24">
        <f t="shared" si="84"/>
        <v>4500</v>
      </c>
    </row>
    <row r="128" spans="1:113" ht="14">
      <c r="A128" s="1"/>
      <c r="B128" s="2"/>
      <c r="C128" s="2"/>
      <c r="D128" s="2"/>
      <c r="E128" s="2"/>
      <c r="F128" s="195">
        <f t="shared" si="85"/>
        <v>67</v>
      </c>
      <c r="G128" s="112">
        <f t="shared" si="85"/>
        <v>1</v>
      </c>
      <c r="H128" s="111">
        <f t="shared" si="85"/>
        <v>0</v>
      </c>
      <c r="I128" s="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  <c r="BH128" s="95"/>
      <c r="BI128" s="95"/>
      <c r="BJ128" s="95"/>
      <c r="BK128" s="95"/>
      <c r="BL128" s="95"/>
      <c r="BM128" s="95"/>
      <c r="BN128" s="65"/>
      <c r="BO128" s="24">
        <f t="shared" si="107"/>
        <v>68</v>
      </c>
      <c r="BP128" s="83">
        <f t="shared" si="64"/>
        <v>4500</v>
      </c>
      <c r="BQ128" s="83">
        <f t="shared" si="65"/>
        <v>0</v>
      </c>
      <c r="BR128" s="83">
        <f t="shared" si="66"/>
        <v>0</v>
      </c>
      <c r="BS128" s="83">
        <f t="shared" si="67"/>
        <v>0</v>
      </c>
      <c r="BT128" s="83">
        <f t="shared" si="68"/>
        <v>0</v>
      </c>
      <c r="BU128" s="83">
        <f t="shared" si="69"/>
        <v>0</v>
      </c>
      <c r="BV128" s="82">
        <f t="shared" si="50"/>
        <v>4500</v>
      </c>
      <c r="BX128" s="24">
        <f t="shared" si="86"/>
        <v>4500</v>
      </c>
      <c r="BY128" s="24">
        <f t="shared" si="87"/>
        <v>0</v>
      </c>
      <c r="BZ128" s="24">
        <f t="shared" si="88"/>
        <v>0</v>
      </c>
      <c r="CA128" s="24">
        <f t="shared" si="89"/>
        <v>0</v>
      </c>
      <c r="CB128" s="24">
        <f t="shared" si="90"/>
        <v>0</v>
      </c>
      <c r="CC128" s="24">
        <f t="shared" si="70"/>
        <v>0</v>
      </c>
      <c r="CD128" s="24">
        <f t="shared" si="91"/>
        <v>0</v>
      </c>
      <c r="CE128" s="24">
        <f t="shared" si="92"/>
        <v>0</v>
      </c>
      <c r="CF128" s="24">
        <f t="shared" si="93"/>
        <v>0</v>
      </c>
      <c r="CG128" s="24">
        <f t="shared" si="94"/>
        <v>0</v>
      </c>
      <c r="CH128" s="24">
        <f t="shared" si="95"/>
        <v>0</v>
      </c>
      <c r="CI128" s="24">
        <f t="shared" si="96"/>
        <v>0</v>
      </c>
      <c r="CJ128" s="24">
        <f t="shared" si="97"/>
        <v>0</v>
      </c>
      <c r="CK128" s="24">
        <f t="shared" si="98"/>
        <v>0</v>
      </c>
      <c r="CL128" s="24">
        <f t="shared" si="99"/>
        <v>0</v>
      </c>
      <c r="CM128" s="24">
        <f t="shared" si="100"/>
        <v>0</v>
      </c>
      <c r="CN128" s="24">
        <f t="shared" si="101"/>
        <v>0</v>
      </c>
      <c r="CO128" s="24">
        <f t="shared" si="102"/>
        <v>0</v>
      </c>
      <c r="CP128" s="24">
        <f t="shared" si="103"/>
        <v>0</v>
      </c>
      <c r="CQ128" s="24">
        <f t="shared" si="104"/>
        <v>0</v>
      </c>
      <c r="CR128" s="24">
        <f t="shared" si="105"/>
        <v>0</v>
      </c>
      <c r="CS128" s="24">
        <f t="shared" si="106"/>
        <v>4500</v>
      </c>
      <c r="CU128" s="83">
        <f t="shared" si="78"/>
        <v>22500</v>
      </c>
      <c r="CV128" s="84">
        <f t="shared" si="79"/>
        <v>0</v>
      </c>
      <c r="CW128" s="84">
        <f t="shared" si="80"/>
        <v>0</v>
      </c>
      <c r="CX128" s="84">
        <f t="shared" si="81"/>
        <v>0</v>
      </c>
      <c r="CY128" s="24">
        <f t="shared" si="82"/>
        <v>0</v>
      </c>
      <c r="CZ128" s="84">
        <f t="shared" si="83"/>
        <v>0</v>
      </c>
      <c r="DA128" s="82">
        <f t="shared" si="71"/>
        <v>22500</v>
      </c>
      <c r="DC128" s="24">
        <f t="shared" si="72"/>
        <v>6750</v>
      </c>
      <c r="DD128" s="24">
        <f t="shared" si="73"/>
        <v>0</v>
      </c>
      <c r="DE128" s="24">
        <f t="shared" si="74"/>
        <v>0</v>
      </c>
      <c r="DF128" s="24">
        <f t="shared" si="75"/>
        <v>0</v>
      </c>
      <c r="DG128" s="24">
        <f t="shared" si="76"/>
        <v>0</v>
      </c>
      <c r="DH128" s="24">
        <f t="shared" si="77"/>
        <v>0</v>
      </c>
      <c r="DI128" s="24">
        <f t="shared" si="84"/>
        <v>6750</v>
      </c>
    </row>
    <row r="129" spans="1:113" ht="14">
      <c r="A129" s="1"/>
      <c r="B129" s="2"/>
      <c r="C129" s="2"/>
      <c r="D129" s="2"/>
      <c r="E129" s="2"/>
      <c r="F129" s="195">
        <f t="shared" si="85"/>
        <v>68</v>
      </c>
      <c r="G129" s="112">
        <f t="shared" si="85"/>
        <v>1</v>
      </c>
      <c r="H129" s="111">
        <f t="shared" si="85"/>
        <v>0</v>
      </c>
      <c r="I129" s="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  <c r="BL129" s="95"/>
      <c r="BM129" s="95"/>
      <c r="BN129" s="65"/>
      <c r="BO129" s="24">
        <f t="shared" si="107"/>
        <v>69</v>
      </c>
      <c r="BP129" s="83">
        <f t="shared" si="64"/>
        <v>6750</v>
      </c>
      <c r="BQ129" s="83">
        <f t="shared" si="65"/>
        <v>0</v>
      </c>
      <c r="BR129" s="83">
        <f t="shared" si="66"/>
        <v>0</v>
      </c>
      <c r="BS129" s="83">
        <f t="shared" si="67"/>
        <v>0</v>
      </c>
      <c r="BT129" s="83">
        <f t="shared" si="68"/>
        <v>0</v>
      </c>
      <c r="BU129" s="83">
        <f t="shared" si="69"/>
        <v>0</v>
      </c>
      <c r="BV129" s="82">
        <f t="shared" si="50"/>
        <v>6750</v>
      </c>
      <c r="BX129" s="24">
        <f t="shared" si="86"/>
        <v>6750</v>
      </c>
      <c r="BY129" s="24">
        <f t="shared" si="87"/>
        <v>0</v>
      </c>
      <c r="BZ129" s="24">
        <f t="shared" si="88"/>
        <v>0</v>
      </c>
      <c r="CA129" s="24">
        <f t="shared" si="89"/>
        <v>0</v>
      </c>
      <c r="CB129" s="24">
        <f t="shared" si="90"/>
        <v>0</v>
      </c>
      <c r="CC129" s="24">
        <f t="shared" si="70"/>
        <v>0</v>
      </c>
      <c r="CD129" s="24">
        <f t="shared" si="91"/>
        <v>0</v>
      </c>
      <c r="CE129" s="24">
        <f t="shared" si="92"/>
        <v>0</v>
      </c>
      <c r="CF129" s="24">
        <f t="shared" si="93"/>
        <v>0</v>
      </c>
      <c r="CG129" s="24">
        <f t="shared" si="94"/>
        <v>0</v>
      </c>
      <c r="CH129" s="24">
        <f t="shared" si="95"/>
        <v>0</v>
      </c>
      <c r="CI129" s="24">
        <f t="shared" si="96"/>
        <v>0</v>
      </c>
      <c r="CJ129" s="24">
        <f t="shared" si="97"/>
        <v>0</v>
      </c>
      <c r="CK129" s="24">
        <f t="shared" si="98"/>
        <v>0</v>
      </c>
      <c r="CL129" s="24">
        <f t="shared" si="99"/>
        <v>0</v>
      </c>
      <c r="CM129" s="24">
        <f t="shared" si="100"/>
        <v>0</v>
      </c>
      <c r="CN129" s="24">
        <f t="shared" si="101"/>
        <v>0</v>
      </c>
      <c r="CO129" s="24">
        <f t="shared" si="102"/>
        <v>0</v>
      </c>
      <c r="CP129" s="24">
        <f t="shared" si="103"/>
        <v>0</v>
      </c>
      <c r="CQ129" s="24">
        <f t="shared" si="104"/>
        <v>0</v>
      </c>
      <c r="CR129" s="24">
        <f t="shared" si="105"/>
        <v>0</v>
      </c>
      <c r="CS129" s="24">
        <f t="shared" si="106"/>
        <v>6750</v>
      </c>
      <c r="CU129" s="83">
        <f t="shared" si="78"/>
        <v>33750</v>
      </c>
      <c r="CV129" s="84">
        <f t="shared" si="79"/>
        <v>0</v>
      </c>
      <c r="CW129" s="84">
        <f t="shared" si="80"/>
        <v>0</v>
      </c>
      <c r="CX129" s="84">
        <f t="shared" si="81"/>
        <v>0</v>
      </c>
      <c r="CY129" s="24">
        <f t="shared" si="82"/>
        <v>0</v>
      </c>
      <c r="CZ129" s="84">
        <f t="shared" si="83"/>
        <v>0</v>
      </c>
      <c r="DA129" s="82">
        <f t="shared" si="71"/>
        <v>33750</v>
      </c>
      <c r="DC129" s="24">
        <f t="shared" si="72"/>
        <v>10125</v>
      </c>
      <c r="DD129" s="24">
        <f t="shared" si="73"/>
        <v>0</v>
      </c>
      <c r="DE129" s="24">
        <f t="shared" si="74"/>
        <v>0</v>
      </c>
      <c r="DF129" s="24">
        <f t="shared" si="75"/>
        <v>0</v>
      </c>
      <c r="DG129" s="24">
        <f t="shared" si="76"/>
        <v>0</v>
      </c>
      <c r="DH129" s="24">
        <f t="shared" si="77"/>
        <v>0</v>
      </c>
      <c r="DI129" s="24">
        <f t="shared" si="84"/>
        <v>10125</v>
      </c>
    </row>
    <row r="130" spans="1:113" ht="14">
      <c r="A130" s="1"/>
      <c r="B130" s="2"/>
      <c r="C130" s="2"/>
      <c r="D130" s="2"/>
      <c r="E130" s="2"/>
      <c r="F130" s="195">
        <f t="shared" si="85"/>
        <v>69</v>
      </c>
      <c r="G130" s="112">
        <f t="shared" si="85"/>
        <v>1</v>
      </c>
      <c r="H130" s="111">
        <f t="shared" si="85"/>
        <v>0</v>
      </c>
      <c r="I130" s="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  <c r="BH130" s="95"/>
      <c r="BI130" s="95"/>
      <c r="BJ130" s="95"/>
      <c r="BK130" s="95"/>
      <c r="BL130" s="95"/>
      <c r="BM130" s="95"/>
      <c r="BN130" s="65"/>
      <c r="BO130" s="24">
        <f t="shared" si="107"/>
        <v>70</v>
      </c>
      <c r="BP130" s="83">
        <f t="shared" si="64"/>
        <v>2000</v>
      </c>
      <c r="BQ130" s="83">
        <f t="shared" si="65"/>
        <v>0</v>
      </c>
      <c r="BR130" s="83">
        <f t="shared" si="66"/>
        <v>0</v>
      </c>
      <c r="BS130" s="83">
        <f t="shared" si="67"/>
        <v>0</v>
      </c>
      <c r="BT130" s="83">
        <f t="shared" si="68"/>
        <v>0</v>
      </c>
      <c r="BU130" s="83">
        <f t="shared" si="69"/>
        <v>0</v>
      </c>
      <c r="BV130" s="82">
        <f t="shared" si="50"/>
        <v>2000</v>
      </c>
      <c r="BX130" s="24">
        <f t="shared" si="86"/>
        <v>2000</v>
      </c>
      <c r="BY130" s="24">
        <f t="shared" si="87"/>
        <v>0</v>
      </c>
      <c r="BZ130" s="24">
        <f t="shared" si="88"/>
        <v>0</v>
      </c>
      <c r="CA130" s="24">
        <f t="shared" si="89"/>
        <v>0</v>
      </c>
      <c r="CB130" s="24">
        <f t="shared" si="90"/>
        <v>0</v>
      </c>
      <c r="CC130" s="24">
        <f t="shared" si="70"/>
        <v>0</v>
      </c>
      <c r="CD130" s="24">
        <f t="shared" si="91"/>
        <v>0</v>
      </c>
      <c r="CE130" s="24">
        <f t="shared" si="92"/>
        <v>0</v>
      </c>
      <c r="CF130" s="24">
        <f t="shared" si="93"/>
        <v>0</v>
      </c>
      <c r="CG130" s="24">
        <f t="shared" si="94"/>
        <v>0</v>
      </c>
      <c r="CH130" s="24">
        <f t="shared" si="95"/>
        <v>0</v>
      </c>
      <c r="CI130" s="24">
        <f t="shared" si="96"/>
        <v>0</v>
      </c>
      <c r="CJ130" s="24">
        <f t="shared" si="97"/>
        <v>0</v>
      </c>
      <c r="CK130" s="24">
        <f t="shared" si="98"/>
        <v>0</v>
      </c>
      <c r="CL130" s="24">
        <f t="shared" si="99"/>
        <v>0</v>
      </c>
      <c r="CM130" s="24">
        <f t="shared" si="100"/>
        <v>0</v>
      </c>
      <c r="CN130" s="24">
        <f t="shared" si="101"/>
        <v>0</v>
      </c>
      <c r="CO130" s="24">
        <f t="shared" si="102"/>
        <v>0</v>
      </c>
      <c r="CP130" s="24">
        <f t="shared" si="103"/>
        <v>0</v>
      </c>
      <c r="CQ130" s="24">
        <f t="shared" si="104"/>
        <v>0</v>
      </c>
      <c r="CR130" s="24">
        <f t="shared" si="105"/>
        <v>0</v>
      </c>
      <c r="CS130" s="24">
        <f t="shared" si="106"/>
        <v>2000</v>
      </c>
      <c r="CU130" s="83">
        <f t="shared" si="78"/>
        <v>10000</v>
      </c>
      <c r="CV130" s="84">
        <f t="shared" si="79"/>
        <v>0</v>
      </c>
      <c r="CW130" s="84">
        <f t="shared" si="80"/>
        <v>0</v>
      </c>
      <c r="CX130" s="84">
        <f t="shared" si="81"/>
        <v>0</v>
      </c>
      <c r="CY130" s="24">
        <f t="shared" si="82"/>
        <v>0</v>
      </c>
      <c r="CZ130" s="84">
        <f t="shared" si="83"/>
        <v>0</v>
      </c>
      <c r="DA130" s="82">
        <f t="shared" si="71"/>
        <v>10000</v>
      </c>
      <c r="DC130" s="24">
        <f t="shared" si="72"/>
        <v>3000</v>
      </c>
      <c r="DD130" s="24">
        <f t="shared" si="73"/>
        <v>0</v>
      </c>
      <c r="DE130" s="24">
        <f t="shared" si="74"/>
        <v>0</v>
      </c>
      <c r="DF130" s="24">
        <f t="shared" si="75"/>
        <v>0</v>
      </c>
      <c r="DG130" s="24">
        <f t="shared" si="76"/>
        <v>0</v>
      </c>
      <c r="DH130" s="24">
        <f t="shared" si="77"/>
        <v>0</v>
      </c>
      <c r="DI130" s="24">
        <f t="shared" si="84"/>
        <v>3000</v>
      </c>
    </row>
    <row r="131" spans="1:113" ht="14">
      <c r="A131" s="1"/>
      <c r="B131" s="2"/>
      <c r="C131" s="2"/>
      <c r="D131" s="2"/>
      <c r="E131" s="2"/>
      <c r="F131" s="195">
        <f t="shared" si="85"/>
        <v>70</v>
      </c>
      <c r="G131" s="112">
        <f t="shared" si="85"/>
        <v>1</v>
      </c>
      <c r="H131" s="111">
        <f t="shared" si="85"/>
        <v>0</v>
      </c>
      <c r="I131" s="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  <c r="BH131" s="95"/>
      <c r="BI131" s="95"/>
      <c r="BJ131" s="95"/>
      <c r="BK131" s="95"/>
      <c r="BL131" s="95"/>
      <c r="BM131" s="95"/>
      <c r="BN131" s="65"/>
      <c r="BO131" s="24">
        <f t="shared" si="107"/>
        <v>71</v>
      </c>
      <c r="BP131" s="83">
        <f t="shared" si="64"/>
        <v>3000</v>
      </c>
      <c r="BQ131" s="83">
        <f t="shared" si="65"/>
        <v>0</v>
      </c>
      <c r="BR131" s="83">
        <f t="shared" si="66"/>
        <v>0</v>
      </c>
      <c r="BS131" s="83">
        <f t="shared" si="67"/>
        <v>0</v>
      </c>
      <c r="BT131" s="83">
        <f t="shared" si="68"/>
        <v>0</v>
      </c>
      <c r="BU131" s="83">
        <f t="shared" si="69"/>
        <v>0</v>
      </c>
      <c r="BV131" s="82">
        <f t="shared" si="50"/>
        <v>3000</v>
      </c>
      <c r="BX131" s="24">
        <f t="shared" si="86"/>
        <v>3000</v>
      </c>
      <c r="BY131" s="24">
        <f t="shared" si="87"/>
        <v>0</v>
      </c>
      <c r="BZ131" s="24">
        <f t="shared" si="88"/>
        <v>0</v>
      </c>
      <c r="CA131" s="24">
        <f t="shared" si="89"/>
        <v>0</v>
      </c>
      <c r="CB131" s="24">
        <f t="shared" si="90"/>
        <v>0</v>
      </c>
      <c r="CC131" s="24">
        <f t="shared" si="70"/>
        <v>0</v>
      </c>
      <c r="CD131" s="24">
        <f t="shared" si="91"/>
        <v>0</v>
      </c>
      <c r="CE131" s="24">
        <f t="shared" si="92"/>
        <v>0</v>
      </c>
      <c r="CF131" s="24">
        <f t="shared" si="93"/>
        <v>0</v>
      </c>
      <c r="CG131" s="24">
        <f t="shared" si="94"/>
        <v>0</v>
      </c>
      <c r="CH131" s="24">
        <f t="shared" si="95"/>
        <v>0</v>
      </c>
      <c r="CI131" s="24">
        <f t="shared" si="96"/>
        <v>0</v>
      </c>
      <c r="CJ131" s="24">
        <f t="shared" si="97"/>
        <v>0</v>
      </c>
      <c r="CK131" s="24">
        <f t="shared" si="98"/>
        <v>0</v>
      </c>
      <c r="CL131" s="24">
        <f t="shared" si="99"/>
        <v>0</v>
      </c>
      <c r="CM131" s="24">
        <f t="shared" si="100"/>
        <v>0</v>
      </c>
      <c r="CN131" s="24">
        <f t="shared" si="101"/>
        <v>0</v>
      </c>
      <c r="CO131" s="24">
        <f t="shared" si="102"/>
        <v>0</v>
      </c>
      <c r="CP131" s="24">
        <f t="shared" si="103"/>
        <v>0</v>
      </c>
      <c r="CQ131" s="24">
        <f t="shared" si="104"/>
        <v>0</v>
      </c>
      <c r="CR131" s="24">
        <f t="shared" si="105"/>
        <v>0</v>
      </c>
      <c r="CS131" s="24">
        <f t="shared" si="106"/>
        <v>3000</v>
      </c>
      <c r="CU131" s="83">
        <f t="shared" si="78"/>
        <v>15000</v>
      </c>
      <c r="CV131" s="84">
        <f t="shared" si="79"/>
        <v>0</v>
      </c>
      <c r="CW131" s="84">
        <f t="shared" si="80"/>
        <v>0</v>
      </c>
      <c r="CX131" s="84">
        <f t="shared" si="81"/>
        <v>0</v>
      </c>
      <c r="CY131" s="24">
        <f t="shared" si="82"/>
        <v>0</v>
      </c>
      <c r="CZ131" s="84">
        <f t="shared" si="83"/>
        <v>0</v>
      </c>
      <c r="DA131" s="82">
        <f t="shared" si="71"/>
        <v>15000</v>
      </c>
      <c r="DC131" s="24">
        <f t="shared" si="72"/>
        <v>4500</v>
      </c>
      <c r="DD131" s="24">
        <f t="shared" si="73"/>
        <v>0</v>
      </c>
      <c r="DE131" s="24">
        <f t="shared" si="74"/>
        <v>0</v>
      </c>
      <c r="DF131" s="24">
        <f t="shared" si="75"/>
        <v>0</v>
      </c>
      <c r="DG131" s="24">
        <f t="shared" si="76"/>
        <v>0</v>
      </c>
      <c r="DH131" s="24">
        <f t="shared" si="77"/>
        <v>0</v>
      </c>
      <c r="DI131" s="24">
        <f t="shared" si="84"/>
        <v>4500</v>
      </c>
    </row>
    <row r="132" spans="1:113" ht="14">
      <c r="A132" s="1"/>
      <c r="B132" s="2"/>
      <c r="C132" s="2"/>
      <c r="D132" s="2"/>
      <c r="E132" s="2"/>
      <c r="F132" s="195">
        <f t="shared" si="85"/>
        <v>71</v>
      </c>
      <c r="G132" s="112">
        <f t="shared" si="85"/>
        <v>1</v>
      </c>
      <c r="H132" s="111">
        <f t="shared" si="85"/>
        <v>0</v>
      </c>
      <c r="I132" s="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  <c r="BH132" s="95"/>
      <c r="BI132" s="95"/>
      <c r="BJ132" s="95"/>
      <c r="BK132" s="95"/>
      <c r="BL132" s="95"/>
      <c r="BM132" s="95"/>
      <c r="BN132" s="65"/>
      <c r="BO132" s="24">
        <f t="shared" si="107"/>
        <v>72</v>
      </c>
      <c r="BP132" s="83">
        <f t="shared" si="64"/>
        <v>4500</v>
      </c>
      <c r="BQ132" s="83">
        <f t="shared" si="65"/>
        <v>0</v>
      </c>
      <c r="BR132" s="83">
        <f t="shared" si="66"/>
        <v>0</v>
      </c>
      <c r="BS132" s="83">
        <f t="shared" si="67"/>
        <v>0</v>
      </c>
      <c r="BT132" s="83">
        <f t="shared" si="68"/>
        <v>0</v>
      </c>
      <c r="BU132" s="83">
        <f t="shared" si="69"/>
        <v>0</v>
      </c>
      <c r="BV132" s="82">
        <f t="shared" si="50"/>
        <v>4500</v>
      </c>
      <c r="BX132" s="24">
        <f t="shared" si="86"/>
        <v>4500</v>
      </c>
      <c r="BY132" s="24">
        <f t="shared" si="87"/>
        <v>0</v>
      </c>
      <c r="BZ132" s="24">
        <f t="shared" si="88"/>
        <v>0</v>
      </c>
      <c r="CA132" s="24">
        <f t="shared" si="89"/>
        <v>0</v>
      </c>
      <c r="CB132" s="24">
        <f t="shared" si="90"/>
        <v>0</v>
      </c>
      <c r="CC132" s="24">
        <f t="shared" si="70"/>
        <v>0</v>
      </c>
      <c r="CD132" s="24">
        <f t="shared" si="91"/>
        <v>0</v>
      </c>
      <c r="CE132" s="24">
        <f t="shared" si="92"/>
        <v>0</v>
      </c>
      <c r="CF132" s="24">
        <f t="shared" si="93"/>
        <v>0</v>
      </c>
      <c r="CG132" s="24">
        <f t="shared" si="94"/>
        <v>0</v>
      </c>
      <c r="CH132" s="24">
        <f t="shared" si="95"/>
        <v>0</v>
      </c>
      <c r="CI132" s="24">
        <f t="shared" si="96"/>
        <v>0</v>
      </c>
      <c r="CJ132" s="24">
        <f t="shared" si="97"/>
        <v>0</v>
      </c>
      <c r="CK132" s="24">
        <f t="shared" si="98"/>
        <v>0</v>
      </c>
      <c r="CL132" s="24">
        <f t="shared" si="99"/>
        <v>0</v>
      </c>
      <c r="CM132" s="24">
        <f t="shared" si="100"/>
        <v>0</v>
      </c>
      <c r="CN132" s="24">
        <f t="shared" si="101"/>
        <v>0</v>
      </c>
      <c r="CO132" s="24">
        <f t="shared" si="102"/>
        <v>0</v>
      </c>
      <c r="CP132" s="24">
        <f t="shared" si="103"/>
        <v>0</v>
      </c>
      <c r="CQ132" s="24">
        <f t="shared" si="104"/>
        <v>0</v>
      </c>
      <c r="CR132" s="24">
        <f t="shared" si="105"/>
        <v>0</v>
      </c>
      <c r="CS132" s="24">
        <f t="shared" si="106"/>
        <v>4500</v>
      </c>
      <c r="CU132" s="83">
        <f t="shared" si="78"/>
        <v>22500</v>
      </c>
      <c r="CV132" s="84">
        <f t="shared" si="79"/>
        <v>0</v>
      </c>
      <c r="CW132" s="84">
        <f t="shared" si="80"/>
        <v>0</v>
      </c>
      <c r="CX132" s="84">
        <f t="shared" si="81"/>
        <v>0</v>
      </c>
      <c r="CY132" s="24">
        <f t="shared" si="82"/>
        <v>0</v>
      </c>
      <c r="CZ132" s="84">
        <f t="shared" si="83"/>
        <v>0</v>
      </c>
      <c r="DA132" s="82">
        <f t="shared" si="71"/>
        <v>22500</v>
      </c>
      <c r="DC132" s="24">
        <f t="shared" si="72"/>
        <v>6750</v>
      </c>
      <c r="DD132" s="24">
        <f t="shared" si="73"/>
        <v>0</v>
      </c>
      <c r="DE132" s="24">
        <f t="shared" si="74"/>
        <v>0</v>
      </c>
      <c r="DF132" s="24">
        <f t="shared" si="75"/>
        <v>0</v>
      </c>
      <c r="DG132" s="24">
        <f t="shared" si="76"/>
        <v>0</v>
      </c>
      <c r="DH132" s="24">
        <f t="shared" si="77"/>
        <v>0</v>
      </c>
      <c r="DI132" s="24">
        <f t="shared" si="84"/>
        <v>6750</v>
      </c>
    </row>
    <row r="133" spans="1:113" ht="14">
      <c r="A133" s="1"/>
      <c r="B133" s="2"/>
      <c r="C133" s="2"/>
      <c r="D133" s="2"/>
      <c r="E133" s="2"/>
      <c r="F133" s="195">
        <f t="shared" si="85"/>
        <v>72</v>
      </c>
      <c r="G133" s="112">
        <f t="shared" si="85"/>
        <v>1</v>
      </c>
      <c r="H133" s="111">
        <f t="shared" si="85"/>
        <v>0</v>
      </c>
      <c r="I133" s="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  <c r="BH133" s="95"/>
      <c r="BI133" s="95"/>
      <c r="BJ133" s="95"/>
      <c r="BK133" s="95"/>
      <c r="BL133" s="95"/>
      <c r="BM133" s="95"/>
      <c r="BN133" s="65"/>
      <c r="BO133" s="24">
        <f t="shared" si="107"/>
        <v>73</v>
      </c>
      <c r="BP133" s="83">
        <f t="shared" si="64"/>
        <v>6750</v>
      </c>
      <c r="BQ133" s="83">
        <f t="shared" si="65"/>
        <v>0</v>
      </c>
      <c r="BR133" s="83">
        <f t="shared" si="66"/>
        <v>0</v>
      </c>
      <c r="BS133" s="83">
        <f t="shared" si="67"/>
        <v>0</v>
      </c>
      <c r="BT133" s="83">
        <f t="shared" si="68"/>
        <v>0</v>
      </c>
      <c r="BU133" s="83">
        <f t="shared" si="69"/>
        <v>0</v>
      </c>
      <c r="BV133" s="82">
        <f t="shared" si="50"/>
        <v>6750</v>
      </c>
      <c r="BX133" s="24">
        <f t="shared" si="86"/>
        <v>6750</v>
      </c>
      <c r="BY133" s="24">
        <f t="shared" si="87"/>
        <v>0</v>
      </c>
      <c r="BZ133" s="24">
        <f t="shared" si="88"/>
        <v>0</v>
      </c>
      <c r="CA133" s="24">
        <f t="shared" si="89"/>
        <v>0</v>
      </c>
      <c r="CB133" s="24">
        <f t="shared" si="90"/>
        <v>0</v>
      </c>
      <c r="CC133" s="24">
        <f t="shared" si="70"/>
        <v>0</v>
      </c>
      <c r="CD133" s="24">
        <f t="shared" si="91"/>
        <v>0</v>
      </c>
      <c r="CE133" s="24">
        <f t="shared" si="92"/>
        <v>0</v>
      </c>
      <c r="CF133" s="24">
        <f t="shared" si="93"/>
        <v>0</v>
      </c>
      <c r="CG133" s="24">
        <f t="shared" si="94"/>
        <v>0</v>
      </c>
      <c r="CH133" s="24">
        <f t="shared" si="95"/>
        <v>0</v>
      </c>
      <c r="CI133" s="24">
        <f t="shared" si="96"/>
        <v>0</v>
      </c>
      <c r="CJ133" s="24">
        <f t="shared" si="97"/>
        <v>0</v>
      </c>
      <c r="CK133" s="24">
        <f t="shared" si="98"/>
        <v>0</v>
      </c>
      <c r="CL133" s="24">
        <f t="shared" si="99"/>
        <v>0</v>
      </c>
      <c r="CM133" s="24">
        <f t="shared" si="100"/>
        <v>0</v>
      </c>
      <c r="CN133" s="24">
        <f t="shared" si="101"/>
        <v>0</v>
      </c>
      <c r="CO133" s="24">
        <f t="shared" si="102"/>
        <v>0</v>
      </c>
      <c r="CP133" s="24">
        <f t="shared" si="103"/>
        <v>0</v>
      </c>
      <c r="CQ133" s="24">
        <f t="shared" si="104"/>
        <v>0</v>
      </c>
      <c r="CR133" s="24">
        <f t="shared" si="105"/>
        <v>0</v>
      </c>
      <c r="CS133" s="24">
        <f t="shared" si="106"/>
        <v>6750</v>
      </c>
      <c r="CU133" s="83">
        <f t="shared" si="78"/>
        <v>33750</v>
      </c>
      <c r="CV133" s="84">
        <f t="shared" si="79"/>
        <v>0</v>
      </c>
      <c r="CW133" s="84">
        <f t="shared" si="80"/>
        <v>0</v>
      </c>
      <c r="CX133" s="84">
        <f t="shared" si="81"/>
        <v>0</v>
      </c>
      <c r="CY133" s="24">
        <f t="shared" si="82"/>
        <v>0</v>
      </c>
      <c r="CZ133" s="84">
        <f t="shared" si="83"/>
        <v>0</v>
      </c>
      <c r="DA133" s="82">
        <f t="shared" si="71"/>
        <v>33750</v>
      </c>
      <c r="DC133" s="24">
        <f t="shared" si="72"/>
        <v>10125</v>
      </c>
      <c r="DD133" s="24">
        <f t="shared" si="73"/>
        <v>0</v>
      </c>
      <c r="DE133" s="24">
        <f t="shared" si="74"/>
        <v>0</v>
      </c>
      <c r="DF133" s="24">
        <f t="shared" si="75"/>
        <v>0</v>
      </c>
      <c r="DG133" s="24">
        <f t="shared" si="76"/>
        <v>0</v>
      </c>
      <c r="DH133" s="24">
        <f t="shared" si="77"/>
        <v>0</v>
      </c>
      <c r="DI133" s="24">
        <f t="shared" si="84"/>
        <v>10125</v>
      </c>
    </row>
    <row r="134" spans="1:113" ht="14">
      <c r="A134" s="1"/>
      <c r="B134" s="2"/>
      <c r="C134" s="2"/>
      <c r="D134" s="2"/>
      <c r="E134" s="2"/>
      <c r="F134" s="195">
        <f t="shared" si="85"/>
        <v>73</v>
      </c>
      <c r="G134" s="112">
        <f t="shared" si="85"/>
        <v>1</v>
      </c>
      <c r="H134" s="111">
        <f t="shared" si="85"/>
        <v>0</v>
      </c>
      <c r="I134" s="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5"/>
      <c r="BJ134" s="95"/>
      <c r="BK134" s="95"/>
      <c r="BL134" s="95"/>
      <c r="BM134" s="95"/>
      <c r="BN134" s="65"/>
      <c r="BO134" s="24">
        <f t="shared" si="107"/>
        <v>74</v>
      </c>
      <c r="BP134" s="83">
        <f t="shared" si="64"/>
        <v>2000</v>
      </c>
      <c r="BQ134" s="83">
        <f t="shared" si="65"/>
        <v>0</v>
      </c>
      <c r="BR134" s="83">
        <f t="shared" si="66"/>
        <v>0</v>
      </c>
      <c r="BS134" s="83">
        <f t="shared" si="67"/>
        <v>0</v>
      </c>
      <c r="BT134" s="83">
        <f t="shared" si="68"/>
        <v>0</v>
      </c>
      <c r="BU134" s="83">
        <f t="shared" si="69"/>
        <v>0</v>
      </c>
      <c r="BV134" s="82">
        <f t="shared" si="50"/>
        <v>2000</v>
      </c>
      <c r="BX134" s="24">
        <f t="shared" si="86"/>
        <v>2000</v>
      </c>
      <c r="BY134" s="24">
        <f t="shared" si="87"/>
        <v>0</v>
      </c>
      <c r="BZ134" s="24">
        <f t="shared" si="88"/>
        <v>0</v>
      </c>
      <c r="CA134" s="24">
        <f t="shared" si="89"/>
        <v>0</v>
      </c>
      <c r="CB134" s="24">
        <f t="shared" si="90"/>
        <v>0</v>
      </c>
      <c r="CC134" s="24">
        <f t="shared" si="70"/>
        <v>0</v>
      </c>
      <c r="CD134" s="24">
        <f t="shared" si="91"/>
        <v>0</v>
      </c>
      <c r="CE134" s="24">
        <f t="shared" si="92"/>
        <v>0</v>
      </c>
      <c r="CF134" s="24">
        <f t="shared" si="93"/>
        <v>0</v>
      </c>
      <c r="CG134" s="24">
        <f t="shared" si="94"/>
        <v>0</v>
      </c>
      <c r="CH134" s="24">
        <f t="shared" si="95"/>
        <v>0</v>
      </c>
      <c r="CI134" s="24">
        <f t="shared" si="96"/>
        <v>0</v>
      </c>
      <c r="CJ134" s="24">
        <f t="shared" si="97"/>
        <v>0</v>
      </c>
      <c r="CK134" s="24">
        <f t="shared" si="98"/>
        <v>0</v>
      </c>
      <c r="CL134" s="24">
        <f t="shared" si="99"/>
        <v>0</v>
      </c>
      <c r="CM134" s="24">
        <f t="shared" si="100"/>
        <v>0</v>
      </c>
      <c r="CN134" s="24">
        <f t="shared" si="101"/>
        <v>0</v>
      </c>
      <c r="CO134" s="24">
        <f t="shared" si="102"/>
        <v>0</v>
      </c>
      <c r="CP134" s="24">
        <f t="shared" si="103"/>
        <v>0</v>
      </c>
      <c r="CQ134" s="24">
        <f t="shared" si="104"/>
        <v>0</v>
      </c>
      <c r="CR134" s="24">
        <f t="shared" si="105"/>
        <v>0</v>
      </c>
      <c r="CS134" s="24">
        <f t="shared" si="106"/>
        <v>2000</v>
      </c>
      <c r="CU134" s="83">
        <f t="shared" si="78"/>
        <v>10000</v>
      </c>
      <c r="CV134" s="84">
        <f t="shared" si="79"/>
        <v>0</v>
      </c>
      <c r="CW134" s="84">
        <f t="shared" si="80"/>
        <v>0</v>
      </c>
      <c r="CX134" s="84">
        <f t="shared" si="81"/>
        <v>0</v>
      </c>
      <c r="CY134" s="24">
        <f t="shared" si="82"/>
        <v>0</v>
      </c>
      <c r="CZ134" s="84">
        <f t="shared" si="83"/>
        <v>0</v>
      </c>
      <c r="DA134" s="82">
        <f t="shared" si="71"/>
        <v>10000</v>
      </c>
      <c r="DC134" s="24">
        <f t="shared" si="72"/>
        <v>3000</v>
      </c>
      <c r="DD134" s="24">
        <f t="shared" si="73"/>
        <v>0</v>
      </c>
      <c r="DE134" s="24">
        <f t="shared" si="74"/>
        <v>0</v>
      </c>
      <c r="DF134" s="24">
        <f t="shared" si="75"/>
        <v>0</v>
      </c>
      <c r="DG134" s="24">
        <f t="shared" si="76"/>
        <v>0</v>
      </c>
      <c r="DH134" s="24">
        <f t="shared" si="77"/>
        <v>0</v>
      </c>
      <c r="DI134" s="24">
        <f t="shared" si="84"/>
        <v>3000</v>
      </c>
    </row>
    <row r="135" spans="1:113" ht="14">
      <c r="A135" s="1"/>
      <c r="B135" s="2"/>
      <c r="C135" s="2"/>
      <c r="D135" s="2"/>
      <c r="E135" s="2"/>
      <c r="F135" s="195">
        <f t="shared" si="85"/>
        <v>74</v>
      </c>
      <c r="G135" s="112">
        <f t="shared" si="85"/>
        <v>1</v>
      </c>
      <c r="H135" s="111">
        <f t="shared" si="85"/>
        <v>0</v>
      </c>
      <c r="I135" s="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65"/>
      <c r="BO135" s="24">
        <f t="shared" si="107"/>
        <v>75</v>
      </c>
      <c r="BP135" s="83">
        <f t="shared" si="64"/>
        <v>3000</v>
      </c>
      <c r="BQ135" s="83">
        <f t="shared" si="65"/>
        <v>0</v>
      </c>
      <c r="BR135" s="83">
        <f t="shared" si="66"/>
        <v>0</v>
      </c>
      <c r="BS135" s="83">
        <f t="shared" si="67"/>
        <v>0</v>
      </c>
      <c r="BT135" s="83">
        <f t="shared" si="68"/>
        <v>0</v>
      </c>
      <c r="BU135" s="83">
        <f t="shared" si="69"/>
        <v>0</v>
      </c>
      <c r="BV135" s="82">
        <f t="shared" si="50"/>
        <v>3000</v>
      </c>
      <c r="BX135" s="24">
        <f t="shared" si="86"/>
        <v>3000</v>
      </c>
      <c r="BY135" s="24">
        <f t="shared" si="87"/>
        <v>0</v>
      </c>
      <c r="BZ135" s="24">
        <f t="shared" si="88"/>
        <v>0</v>
      </c>
      <c r="CA135" s="24">
        <f t="shared" si="89"/>
        <v>0</v>
      </c>
      <c r="CB135" s="24">
        <f t="shared" si="90"/>
        <v>0</v>
      </c>
      <c r="CC135" s="24">
        <f t="shared" si="70"/>
        <v>0</v>
      </c>
      <c r="CD135" s="24">
        <f t="shared" si="91"/>
        <v>0</v>
      </c>
      <c r="CE135" s="24">
        <f t="shared" si="92"/>
        <v>0</v>
      </c>
      <c r="CF135" s="24">
        <f t="shared" si="93"/>
        <v>0</v>
      </c>
      <c r="CG135" s="24">
        <f t="shared" si="94"/>
        <v>0</v>
      </c>
      <c r="CH135" s="24">
        <f t="shared" si="95"/>
        <v>0</v>
      </c>
      <c r="CI135" s="24">
        <f t="shared" si="96"/>
        <v>0</v>
      </c>
      <c r="CJ135" s="24">
        <f t="shared" si="97"/>
        <v>0</v>
      </c>
      <c r="CK135" s="24">
        <f t="shared" si="98"/>
        <v>0</v>
      </c>
      <c r="CL135" s="24">
        <f t="shared" si="99"/>
        <v>0</v>
      </c>
      <c r="CM135" s="24">
        <f t="shared" si="100"/>
        <v>0</v>
      </c>
      <c r="CN135" s="24">
        <f t="shared" si="101"/>
        <v>0</v>
      </c>
      <c r="CO135" s="24">
        <f t="shared" si="102"/>
        <v>0</v>
      </c>
      <c r="CP135" s="24">
        <f t="shared" si="103"/>
        <v>0</v>
      </c>
      <c r="CQ135" s="24">
        <f t="shared" si="104"/>
        <v>0</v>
      </c>
      <c r="CR135" s="24">
        <f t="shared" si="105"/>
        <v>0</v>
      </c>
      <c r="CS135" s="24">
        <f t="shared" si="106"/>
        <v>3000</v>
      </c>
      <c r="CU135" s="83">
        <f t="shared" si="78"/>
        <v>15000</v>
      </c>
      <c r="CV135" s="84">
        <f t="shared" si="79"/>
        <v>0</v>
      </c>
      <c r="CW135" s="84">
        <f t="shared" si="80"/>
        <v>0</v>
      </c>
      <c r="CX135" s="84">
        <f t="shared" si="81"/>
        <v>0</v>
      </c>
      <c r="CY135" s="24">
        <f t="shared" si="82"/>
        <v>0</v>
      </c>
      <c r="CZ135" s="84">
        <f t="shared" si="83"/>
        <v>0</v>
      </c>
      <c r="DA135" s="82">
        <f t="shared" si="71"/>
        <v>15000</v>
      </c>
      <c r="DC135" s="24">
        <f t="shared" si="72"/>
        <v>4500</v>
      </c>
      <c r="DD135" s="24">
        <f t="shared" si="73"/>
        <v>0</v>
      </c>
      <c r="DE135" s="24">
        <f t="shared" si="74"/>
        <v>0</v>
      </c>
      <c r="DF135" s="24">
        <f t="shared" si="75"/>
        <v>0</v>
      </c>
      <c r="DG135" s="24">
        <f t="shared" si="76"/>
        <v>0</v>
      </c>
      <c r="DH135" s="24">
        <f t="shared" si="77"/>
        <v>0</v>
      </c>
      <c r="DI135" s="24">
        <f t="shared" si="84"/>
        <v>4500</v>
      </c>
    </row>
    <row r="136" spans="1:113" ht="14">
      <c r="A136" s="1"/>
      <c r="B136" s="2"/>
      <c r="C136" s="2"/>
      <c r="D136" s="2"/>
      <c r="E136" s="2"/>
      <c r="F136" s="195">
        <f t="shared" si="85"/>
        <v>75</v>
      </c>
      <c r="G136" s="112">
        <f t="shared" si="85"/>
        <v>1</v>
      </c>
      <c r="H136" s="111">
        <f t="shared" si="85"/>
        <v>0</v>
      </c>
      <c r="I136" s="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5"/>
      <c r="BJ136" s="95"/>
      <c r="BK136" s="95"/>
      <c r="BL136" s="95"/>
      <c r="BM136" s="95"/>
      <c r="BN136" s="65"/>
      <c r="BO136" s="24">
        <f t="shared" si="107"/>
        <v>76</v>
      </c>
      <c r="BP136" s="83">
        <f t="shared" si="64"/>
        <v>4500</v>
      </c>
      <c r="BQ136" s="83">
        <f t="shared" si="65"/>
        <v>0</v>
      </c>
      <c r="BR136" s="83">
        <f t="shared" si="66"/>
        <v>0</v>
      </c>
      <c r="BS136" s="83">
        <f t="shared" si="67"/>
        <v>0</v>
      </c>
      <c r="BT136" s="83">
        <f t="shared" si="68"/>
        <v>0</v>
      </c>
      <c r="BU136" s="83">
        <f t="shared" si="69"/>
        <v>0</v>
      </c>
      <c r="BV136" s="82">
        <f t="shared" si="50"/>
        <v>4500</v>
      </c>
      <c r="BX136" s="24">
        <f t="shared" si="86"/>
        <v>4500</v>
      </c>
      <c r="BY136" s="24">
        <f t="shared" si="87"/>
        <v>0</v>
      </c>
      <c r="BZ136" s="24">
        <f t="shared" si="88"/>
        <v>0</v>
      </c>
      <c r="CA136" s="24">
        <f t="shared" si="89"/>
        <v>0</v>
      </c>
      <c r="CB136" s="24">
        <f t="shared" si="90"/>
        <v>0</v>
      </c>
      <c r="CC136" s="24">
        <f t="shared" si="70"/>
        <v>0</v>
      </c>
      <c r="CD136" s="24">
        <f t="shared" si="91"/>
        <v>0</v>
      </c>
      <c r="CE136" s="24">
        <f t="shared" si="92"/>
        <v>0</v>
      </c>
      <c r="CF136" s="24">
        <f t="shared" si="93"/>
        <v>0</v>
      </c>
      <c r="CG136" s="24">
        <f t="shared" si="94"/>
        <v>0</v>
      </c>
      <c r="CH136" s="24">
        <f t="shared" si="95"/>
        <v>0</v>
      </c>
      <c r="CI136" s="24">
        <f t="shared" si="96"/>
        <v>0</v>
      </c>
      <c r="CJ136" s="24">
        <f t="shared" si="97"/>
        <v>0</v>
      </c>
      <c r="CK136" s="24">
        <f t="shared" si="98"/>
        <v>0</v>
      </c>
      <c r="CL136" s="24">
        <f t="shared" si="99"/>
        <v>0</v>
      </c>
      <c r="CM136" s="24">
        <f t="shared" si="100"/>
        <v>0</v>
      </c>
      <c r="CN136" s="24">
        <f t="shared" si="101"/>
        <v>0</v>
      </c>
      <c r="CO136" s="24">
        <f t="shared" si="102"/>
        <v>0</v>
      </c>
      <c r="CP136" s="24">
        <f t="shared" si="103"/>
        <v>0</v>
      </c>
      <c r="CQ136" s="24">
        <f t="shared" si="104"/>
        <v>0</v>
      </c>
      <c r="CR136" s="24">
        <f t="shared" si="105"/>
        <v>0</v>
      </c>
      <c r="CS136" s="24">
        <f t="shared" si="106"/>
        <v>4500</v>
      </c>
      <c r="CU136" s="83">
        <f t="shared" si="78"/>
        <v>22500</v>
      </c>
      <c r="CV136" s="84">
        <f t="shared" si="79"/>
        <v>0</v>
      </c>
      <c r="CW136" s="84">
        <f t="shared" si="80"/>
        <v>0</v>
      </c>
      <c r="CX136" s="84">
        <f t="shared" si="81"/>
        <v>0</v>
      </c>
      <c r="CY136" s="24">
        <f t="shared" si="82"/>
        <v>0</v>
      </c>
      <c r="CZ136" s="84">
        <f t="shared" si="83"/>
        <v>0</v>
      </c>
      <c r="DA136" s="82">
        <f t="shared" si="71"/>
        <v>22500</v>
      </c>
      <c r="DC136" s="24">
        <f t="shared" si="72"/>
        <v>6750</v>
      </c>
      <c r="DD136" s="24">
        <f t="shared" si="73"/>
        <v>0</v>
      </c>
      <c r="DE136" s="24">
        <f t="shared" si="74"/>
        <v>0</v>
      </c>
      <c r="DF136" s="24">
        <f t="shared" si="75"/>
        <v>0</v>
      </c>
      <c r="DG136" s="24">
        <f t="shared" si="76"/>
        <v>0</v>
      </c>
      <c r="DH136" s="24">
        <f t="shared" si="77"/>
        <v>0</v>
      </c>
      <c r="DI136" s="24">
        <f t="shared" si="84"/>
        <v>6750</v>
      </c>
    </row>
    <row r="137" spans="1:113" ht="14">
      <c r="A137" s="1"/>
      <c r="B137" s="2"/>
      <c r="C137" s="2"/>
      <c r="D137" s="2"/>
      <c r="E137" s="2"/>
      <c r="F137" s="195">
        <f t="shared" si="85"/>
        <v>76</v>
      </c>
      <c r="G137" s="112">
        <f t="shared" si="85"/>
        <v>1</v>
      </c>
      <c r="H137" s="111">
        <f t="shared" si="85"/>
        <v>0</v>
      </c>
      <c r="I137" s="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  <c r="BL137" s="95"/>
      <c r="BM137" s="95"/>
      <c r="BN137" s="65"/>
      <c r="BO137" s="24">
        <f t="shared" si="107"/>
        <v>77</v>
      </c>
      <c r="BP137" s="83">
        <f t="shared" si="64"/>
        <v>6750</v>
      </c>
      <c r="BQ137" s="83">
        <f t="shared" si="65"/>
        <v>0</v>
      </c>
      <c r="BR137" s="83">
        <f t="shared" si="66"/>
        <v>0</v>
      </c>
      <c r="BS137" s="83">
        <f t="shared" si="67"/>
        <v>0</v>
      </c>
      <c r="BT137" s="83">
        <f t="shared" si="68"/>
        <v>0</v>
      </c>
      <c r="BU137" s="83">
        <f t="shared" si="69"/>
        <v>0</v>
      </c>
      <c r="BV137" s="82">
        <f t="shared" si="50"/>
        <v>6750</v>
      </c>
      <c r="BX137" s="24">
        <f t="shared" si="86"/>
        <v>6750</v>
      </c>
      <c r="BY137" s="24">
        <f t="shared" si="87"/>
        <v>0</v>
      </c>
      <c r="BZ137" s="24">
        <f t="shared" si="88"/>
        <v>0</v>
      </c>
      <c r="CA137" s="24">
        <f t="shared" si="89"/>
        <v>0</v>
      </c>
      <c r="CB137" s="24">
        <f t="shared" si="90"/>
        <v>0</v>
      </c>
      <c r="CC137" s="24">
        <f t="shared" si="70"/>
        <v>0</v>
      </c>
      <c r="CD137" s="24">
        <f t="shared" si="91"/>
        <v>0</v>
      </c>
      <c r="CE137" s="24">
        <f t="shared" si="92"/>
        <v>0</v>
      </c>
      <c r="CF137" s="24">
        <f t="shared" si="93"/>
        <v>0</v>
      </c>
      <c r="CG137" s="24">
        <f t="shared" si="94"/>
        <v>0</v>
      </c>
      <c r="CH137" s="24">
        <f t="shared" si="95"/>
        <v>0</v>
      </c>
      <c r="CI137" s="24">
        <f t="shared" si="96"/>
        <v>0</v>
      </c>
      <c r="CJ137" s="24">
        <f t="shared" si="97"/>
        <v>0</v>
      </c>
      <c r="CK137" s="24">
        <f t="shared" si="98"/>
        <v>0</v>
      </c>
      <c r="CL137" s="24">
        <f t="shared" si="99"/>
        <v>0</v>
      </c>
      <c r="CM137" s="24">
        <f t="shared" si="100"/>
        <v>0</v>
      </c>
      <c r="CN137" s="24">
        <f t="shared" si="101"/>
        <v>0</v>
      </c>
      <c r="CO137" s="24">
        <f t="shared" si="102"/>
        <v>0</v>
      </c>
      <c r="CP137" s="24">
        <f t="shared" si="103"/>
        <v>0</v>
      </c>
      <c r="CQ137" s="24">
        <f t="shared" si="104"/>
        <v>0</v>
      </c>
      <c r="CR137" s="24">
        <f t="shared" si="105"/>
        <v>0</v>
      </c>
      <c r="CS137" s="24">
        <f t="shared" si="106"/>
        <v>6750</v>
      </c>
      <c r="CU137" s="83">
        <f t="shared" si="78"/>
        <v>33750</v>
      </c>
      <c r="CV137" s="84">
        <f t="shared" si="79"/>
        <v>0</v>
      </c>
      <c r="CW137" s="84">
        <f t="shared" si="80"/>
        <v>0</v>
      </c>
      <c r="CX137" s="84">
        <f t="shared" si="81"/>
        <v>0</v>
      </c>
      <c r="CY137" s="24">
        <f t="shared" si="82"/>
        <v>0</v>
      </c>
      <c r="CZ137" s="84">
        <f t="shared" si="83"/>
        <v>0</v>
      </c>
      <c r="DA137" s="82">
        <f t="shared" si="71"/>
        <v>33750</v>
      </c>
      <c r="DC137" s="24">
        <f t="shared" si="72"/>
        <v>10125</v>
      </c>
      <c r="DD137" s="24">
        <f t="shared" si="73"/>
        <v>0</v>
      </c>
      <c r="DE137" s="24">
        <f t="shared" si="74"/>
        <v>0</v>
      </c>
      <c r="DF137" s="24">
        <f t="shared" si="75"/>
        <v>0</v>
      </c>
      <c r="DG137" s="24">
        <f t="shared" si="76"/>
        <v>0</v>
      </c>
      <c r="DH137" s="24">
        <f t="shared" si="77"/>
        <v>0</v>
      </c>
      <c r="DI137" s="24">
        <f t="shared" si="84"/>
        <v>10125</v>
      </c>
    </row>
    <row r="138" spans="1:113" ht="14">
      <c r="A138" s="1"/>
      <c r="B138" s="2"/>
      <c r="C138" s="2"/>
      <c r="D138" s="2"/>
      <c r="E138" s="2"/>
      <c r="F138" s="195">
        <f t="shared" si="85"/>
        <v>77</v>
      </c>
      <c r="G138" s="112">
        <f t="shared" si="85"/>
        <v>1</v>
      </c>
      <c r="H138" s="111">
        <f t="shared" si="85"/>
        <v>0</v>
      </c>
      <c r="I138" s="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  <c r="BL138" s="95"/>
      <c r="BM138" s="95"/>
      <c r="BN138" s="65"/>
      <c r="BO138" s="24">
        <f t="shared" si="107"/>
        <v>78</v>
      </c>
      <c r="BP138" s="83">
        <f t="shared" si="64"/>
        <v>2000</v>
      </c>
      <c r="BQ138" s="83">
        <f t="shared" si="65"/>
        <v>0</v>
      </c>
      <c r="BR138" s="83">
        <f t="shared" si="66"/>
        <v>0</v>
      </c>
      <c r="BS138" s="83">
        <f t="shared" si="67"/>
        <v>0</v>
      </c>
      <c r="BT138" s="83">
        <f t="shared" si="68"/>
        <v>0</v>
      </c>
      <c r="BU138" s="83">
        <f t="shared" si="69"/>
        <v>0</v>
      </c>
      <c r="BV138" s="82">
        <f t="shared" si="50"/>
        <v>2000</v>
      </c>
      <c r="BX138" s="24">
        <f t="shared" si="86"/>
        <v>2000</v>
      </c>
      <c r="BY138" s="24">
        <f t="shared" si="87"/>
        <v>0</v>
      </c>
      <c r="BZ138" s="24">
        <f t="shared" si="88"/>
        <v>0</v>
      </c>
      <c r="CA138" s="24">
        <f t="shared" si="89"/>
        <v>0</v>
      </c>
      <c r="CB138" s="24">
        <f t="shared" si="90"/>
        <v>0</v>
      </c>
      <c r="CC138" s="24">
        <f t="shared" si="70"/>
        <v>0</v>
      </c>
      <c r="CD138" s="24">
        <f t="shared" si="91"/>
        <v>0</v>
      </c>
      <c r="CE138" s="24">
        <f t="shared" si="92"/>
        <v>0</v>
      </c>
      <c r="CF138" s="24">
        <f t="shared" si="93"/>
        <v>0</v>
      </c>
      <c r="CG138" s="24">
        <f t="shared" si="94"/>
        <v>0</v>
      </c>
      <c r="CH138" s="24">
        <f t="shared" si="95"/>
        <v>0</v>
      </c>
      <c r="CI138" s="24">
        <f t="shared" si="96"/>
        <v>0</v>
      </c>
      <c r="CJ138" s="24">
        <f t="shared" si="97"/>
        <v>0</v>
      </c>
      <c r="CK138" s="24">
        <f t="shared" si="98"/>
        <v>0</v>
      </c>
      <c r="CL138" s="24">
        <f t="shared" si="99"/>
        <v>0</v>
      </c>
      <c r="CM138" s="24">
        <f t="shared" si="100"/>
        <v>0</v>
      </c>
      <c r="CN138" s="24">
        <f t="shared" si="101"/>
        <v>0</v>
      </c>
      <c r="CO138" s="24">
        <f t="shared" si="102"/>
        <v>0</v>
      </c>
      <c r="CP138" s="24">
        <f t="shared" si="103"/>
        <v>0</v>
      </c>
      <c r="CQ138" s="24">
        <f t="shared" si="104"/>
        <v>0</v>
      </c>
      <c r="CR138" s="24">
        <f t="shared" si="105"/>
        <v>0</v>
      </c>
      <c r="CS138" s="24">
        <f t="shared" si="106"/>
        <v>2000</v>
      </c>
      <c r="CU138" s="83">
        <f t="shared" si="78"/>
        <v>10000</v>
      </c>
      <c r="CV138" s="84">
        <f t="shared" si="79"/>
        <v>0</v>
      </c>
      <c r="CW138" s="84">
        <f t="shared" si="80"/>
        <v>0</v>
      </c>
      <c r="CX138" s="84">
        <f t="shared" si="81"/>
        <v>0</v>
      </c>
      <c r="CY138" s="24">
        <f t="shared" si="82"/>
        <v>0</v>
      </c>
      <c r="CZ138" s="84">
        <f t="shared" si="83"/>
        <v>0</v>
      </c>
      <c r="DA138" s="82">
        <f t="shared" si="71"/>
        <v>10000</v>
      </c>
      <c r="DC138" s="24">
        <f t="shared" si="72"/>
        <v>3000</v>
      </c>
      <c r="DD138" s="24">
        <f t="shared" si="73"/>
        <v>0</v>
      </c>
      <c r="DE138" s="24">
        <f t="shared" si="74"/>
        <v>0</v>
      </c>
      <c r="DF138" s="24">
        <f t="shared" si="75"/>
        <v>0</v>
      </c>
      <c r="DG138" s="24">
        <f t="shared" si="76"/>
        <v>0</v>
      </c>
      <c r="DH138" s="24">
        <f t="shared" si="77"/>
        <v>0</v>
      </c>
      <c r="DI138" s="24">
        <f t="shared" si="84"/>
        <v>3000</v>
      </c>
    </row>
    <row r="139" spans="1:113" ht="14">
      <c r="A139" s="1"/>
      <c r="B139" s="2"/>
      <c r="C139" s="2"/>
      <c r="D139" s="2"/>
      <c r="E139" s="2"/>
      <c r="F139" s="195">
        <f t="shared" si="85"/>
        <v>78</v>
      </c>
      <c r="G139" s="112">
        <f t="shared" si="85"/>
        <v>1</v>
      </c>
      <c r="H139" s="111">
        <f t="shared" si="85"/>
        <v>0</v>
      </c>
      <c r="I139" s="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  <c r="BL139" s="95"/>
      <c r="BM139" s="95"/>
      <c r="BN139" s="65"/>
      <c r="BO139" s="24">
        <f t="shared" si="107"/>
        <v>79</v>
      </c>
      <c r="BP139" s="83">
        <f t="shared" si="64"/>
        <v>3000</v>
      </c>
      <c r="BQ139" s="83">
        <f t="shared" si="65"/>
        <v>0</v>
      </c>
      <c r="BR139" s="83">
        <f t="shared" si="66"/>
        <v>0</v>
      </c>
      <c r="BS139" s="83">
        <f t="shared" si="67"/>
        <v>0</v>
      </c>
      <c r="BT139" s="83">
        <f t="shared" si="68"/>
        <v>0</v>
      </c>
      <c r="BU139" s="83">
        <f t="shared" si="69"/>
        <v>0</v>
      </c>
      <c r="BV139" s="82">
        <f t="shared" si="50"/>
        <v>3000</v>
      </c>
      <c r="BX139" s="24">
        <f t="shared" si="86"/>
        <v>3000</v>
      </c>
      <c r="BY139" s="24">
        <f t="shared" si="87"/>
        <v>0</v>
      </c>
      <c r="BZ139" s="24">
        <f t="shared" si="88"/>
        <v>0</v>
      </c>
      <c r="CA139" s="24">
        <f t="shared" si="89"/>
        <v>0</v>
      </c>
      <c r="CB139" s="24">
        <f t="shared" si="90"/>
        <v>0</v>
      </c>
      <c r="CC139" s="24">
        <f t="shared" si="70"/>
        <v>0</v>
      </c>
      <c r="CD139" s="24">
        <f t="shared" si="91"/>
        <v>0</v>
      </c>
      <c r="CE139" s="24">
        <f t="shared" si="92"/>
        <v>0</v>
      </c>
      <c r="CF139" s="24">
        <f t="shared" si="93"/>
        <v>0</v>
      </c>
      <c r="CG139" s="24">
        <f t="shared" si="94"/>
        <v>0</v>
      </c>
      <c r="CH139" s="24">
        <f t="shared" si="95"/>
        <v>0</v>
      </c>
      <c r="CI139" s="24">
        <f t="shared" si="96"/>
        <v>0</v>
      </c>
      <c r="CJ139" s="24">
        <f t="shared" si="97"/>
        <v>0</v>
      </c>
      <c r="CK139" s="24">
        <f t="shared" si="98"/>
        <v>0</v>
      </c>
      <c r="CL139" s="24">
        <f t="shared" si="99"/>
        <v>0</v>
      </c>
      <c r="CM139" s="24">
        <f t="shared" si="100"/>
        <v>0</v>
      </c>
      <c r="CN139" s="24">
        <f t="shared" si="101"/>
        <v>0</v>
      </c>
      <c r="CO139" s="24">
        <f t="shared" si="102"/>
        <v>0</v>
      </c>
      <c r="CP139" s="24">
        <f t="shared" si="103"/>
        <v>0</v>
      </c>
      <c r="CQ139" s="24">
        <f t="shared" si="104"/>
        <v>0</v>
      </c>
      <c r="CR139" s="24">
        <f t="shared" si="105"/>
        <v>0</v>
      </c>
      <c r="CS139" s="24">
        <f t="shared" si="106"/>
        <v>3000</v>
      </c>
      <c r="CU139" s="83">
        <f t="shared" si="78"/>
        <v>15000</v>
      </c>
      <c r="CV139" s="84">
        <f t="shared" si="79"/>
        <v>0</v>
      </c>
      <c r="CW139" s="84">
        <f t="shared" si="80"/>
        <v>0</v>
      </c>
      <c r="CX139" s="84">
        <f t="shared" si="81"/>
        <v>0</v>
      </c>
      <c r="CY139" s="24">
        <f t="shared" si="82"/>
        <v>0</v>
      </c>
      <c r="CZ139" s="84">
        <f t="shared" si="83"/>
        <v>0</v>
      </c>
      <c r="DA139" s="82">
        <f t="shared" si="71"/>
        <v>15000</v>
      </c>
      <c r="DC139" s="24">
        <f t="shared" si="72"/>
        <v>4500</v>
      </c>
      <c r="DD139" s="24">
        <f t="shared" si="73"/>
        <v>0</v>
      </c>
      <c r="DE139" s="24">
        <f t="shared" si="74"/>
        <v>0</v>
      </c>
      <c r="DF139" s="24">
        <f t="shared" si="75"/>
        <v>0</v>
      </c>
      <c r="DG139" s="24">
        <f t="shared" si="76"/>
        <v>0</v>
      </c>
      <c r="DH139" s="24">
        <f t="shared" si="77"/>
        <v>0</v>
      </c>
      <c r="DI139" s="24">
        <f t="shared" si="84"/>
        <v>4500</v>
      </c>
    </row>
    <row r="140" spans="1:113" ht="14">
      <c r="A140" s="1"/>
      <c r="B140" s="2"/>
      <c r="C140" s="2"/>
      <c r="D140" s="2"/>
      <c r="E140" s="2"/>
      <c r="F140" s="195">
        <f t="shared" si="85"/>
        <v>79</v>
      </c>
      <c r="G140" s="112">
        <f t="shared" si="85"/>
        <v>1</v>
      </c>
      <c r="H140" s="111">
        <f t="shared" si="85"/>
        <v>0</v>
      </c>
      <c r="I140" s="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  <c r="BL140" s="95"/>
      <c r="BM140" s="95"/>
      <c r="BN140" s="65"/>
      <c r="BO140" s="24">
        <f t="shared" si="107"/>
        <v>80</v>
      </c>
      <c r="BP140" s="83">
        <f t="shared" si="64"/>
        <v>4500</v>
      </c>
      <c r="BQ140" s="83">
        <f t="shared" si="65"/>
        <v>0</v>
      </c>
      <c r="BR140" s="83">
        <f t="shared" si="66"/>
        <v>0</v>
      </c>
      <c r="BS140" s="83">
        <f t="shared" si="67"/>
        <v>0</v>
      </c>
      <c r="BT140" s="83">
        <f t="shared" si="68"/>
        <v>0</v>
      </c>
      <c r="BU140" s="83">
        <f t="shared" si="69"/>
        <v>0</v>
      </c>
      <c r="BV140" s="82">
        <f t="shared" si="50"/>
        <v>4500</v>
      </c>
      <c r="BX140" s="24">
        <f t="shared" si="86"/>
        <v>4500</v>
      </c>
      <c r="BY140" s="24">
        <f t="shared" si="87"/>
        <v>0</v>
      </c>
      <c r="BZ140" s="24">
        <f t="shared" si="88"/>
        <v>0</v>
      </c>
      <c r="CA140" s="24">
        <f t="shared" si="89"/>
        <v>0</v>
      </c>
      <c r="CB140" s="24">
        <f t="shared" si="90"/>
        <v>0</v>
      </c>
      <c r="CC140" s="24">
        <f t="shared" si="70"/>
        <v>0</v>
      </c>
      <c r="CD140" s="24">
        <f t="shared" si="91"/>
        <v>0</v>
      </c>
      <c r="CE140" s="24">
        <f t="shared" si="92"/>
        <v>0</v>
      </c>
      <c r="CF140" s="24">
        <f t="shared" si="93"/>
        <v>0</v>
      </c>
      <c r="CG140" s="24">
        <f t="shared" si="94"/>
        <v>0</v>
      </c>
      <c r="CH140" s="24">
        <f t="shared" si="95"/>
        <v>0</v>
      </c>
      <c r="CI140" s="24">
        <f t="shared" si="96"/>
        <v>0</v>
      </c>
      <c r="CJ140" s="24">
        <f t="shared" si="97"/>
        <v>0</v>
      </c>
      <c r="CK140" s="24">
        <f t="shared" si="98"/>
        <v>0</v>
      </c>
      <c r="CL140" s="24">
        <f t="shared" si="99"/>
        <v>0</v>
      </c>
      <c r="CM140" s="24">
        <f t="shared" si="100"/>
        <v>0</v>
      </c>
      <c r="CN140" s="24">
        <f t="shared" si="101"/>
        <v>0</v>
      </c>
      <c r="CO140" s="24">
        <f t="shared" si="102"/>
        <v>0</v>
      </c>
      <c r="CP140" s="24">
        <f t="shared" si="103"/>
        <v>0</v>
      </c>
      <c r="CQ140" s="24">
        <f t="shared" si="104"/>
        <v>0</v>
      </c>
      <c r="CR140" s="24">
        <f t="shared" si="105"/>
        <v>0</v>
      </c>
      <c r="CS140" s="24">
        <f t="shared" si="106"/>
        <v>4500</v>
      </c>
      <c r="CU140" s="83">
        <f t="shared" si="78"/>
        <v>22500</v>
      </c>
      <c r="CV140" s="84">
        <f t="shared" si="79"/>
        <v>0</v>
      </c>
      <c r="CW140" s="84">
        <f t="shared" si="80"/>
        <v>0</v>
      </c>
      <c r="CX140" s="84">
        <f t="shared" si="81"/>
        <v>0</v>
      </c>
      <c r="CY140" s="24">
        <f t="shared" si="82"/>
        <v>0</v>
      </c>
      <c r="CZ140" s="84">
        <f t="shared" si="83"/>
        <v>0</v>
      </c>
      <c r="DA140" s="82">
        <f t="shared" si="71"/>
        <v>22500</v>
      </c>
      <c r="DC140" s="24">
        <f t="shared" si="72"/>
        <v>6750</v>
      </c>
      <c r="DD140" s="24">
        <f t="shared" si="73"/>
        <v>0</v>
      </c>
      <c r="DE140" s="24">
        <f t="shared" si="74"/>
        <v>0</v>
      </c>
      <c r="DF140" s="24">
        <f t="shared" si="75"/>
        <v>0</v>
      </c>
      <c r="DG140" s="24">
        <f t="shared" si="76"/>
        <v>0</v>
      </c>
      <c r="DH140" s="24">
        <f t="shared" si="77"/>
        <v>0</v>
      </c>
      <c r="DI140" s="24">
        <f t="shared" si="84"/>
        <v>6750</v>
      </c>
    </row>
    <row r="141" spans="1:113" ht="14">
      <c r="A141" s="1"/>
      <c r="B141" s="2"/>
      <c r="C141" s="2"/>
      <c r="D141" s="2"/>
      <c r="E141" s="2"/>
      <c r="F141" s="195">
        <f t="shared" si="85"/>
        <v>80</v>
      </c>
      <c r="G141" s="112">
        <f t="shared" si="85"/>
        <v>1</v>
      </c>
      <c r="H141" s="111">
        <f t="shared" si="85"/>
        <v>0</v>
      </c>
      <c r="I141" s="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65"/>
      <c r="BO141" s="24">
        <f t="shared" si="107"/>
        <v>81</v>
      </c>
      <c r="BP141" s="83">
        <f t="shared" si="64"/>
        <v>6750</v>
      </c>
      <c r="BQ141" s="83">
        <f t="shared" si="65"/>
        <v>0</v>
      </c>
      <c r="BR141" s="83">
        <f t="shared" si="66"/>
        <v>0</v>
      </c>
      <c r="BS141" s="83">
        <f t="shared" si="67"/>
        <v>0</v>
      </c>
      <c r="BT141" s="83">
        <f t="shared" si="68"/>
        <v>0</v>
      </c>
      <c r="BU141" s="83">
        <f t="shared" si="69"/>
        <v>0</v>
      </c>
      <c r="BV141" s="82">
        <f t="shared" si="50"/>
        <v>6750</v>
      </c>
      <c r="BX141" s="24">
        <f t="shared" si="86"/>
        <v>6750</v>
      </c>
      <c r="BY141" s="24">
        <f t="shared" si="87"/>
        <v>0</v>
      </c>
      <c r="BZ141" s="24">
        <f t="shared" si="88"/>
        <v>0</v>
      </c>
      <c r="CA141" s="24">
        <f t="shared" si="89"/>
        <v>0</v>
      </c>
      <c r="CB141" s="24">
        <f t="shared" si="90"/>
        <v>0</v>
      </c>
      <c r="CC141" s="24">
        <f t="shared" si="70"/>
        <v>0</v>
      </c>
      <c r="CD141" s="24">
        <f t="shared" si="91"/>
        <v>0</v>
      </c>
      <c r="CE141" s="24">
        <f t="shared" si="92"/>
        <v>0</v>
      </c>
      <c r="CF141" s="24">
        <f t="shared" si="93"/>
        <v>0</v>
      </c>
      <c r="CG141" s="24">
        <f t="shared" si="94"/>
        <v>0</v>
      </c>
      <c r="CH141" s="24">
        <f t="shared" si="95"/>
        <v>0</v>
      </c>
      <c r="CI141" s="24">
        <f t="shared" si="96"/>
        <v>0</v>
      </c>
      <c r="CJ141" s="24">
        <f t="shared" si="97"/>
        <v>0</v>
      </c>
      <c r="CK141" s="24">
        <f t="shared" si="98"/>
        <v>0</v>
      </c>
      <c r="CL141" s="24">
        <f t="shared" si="99"/>
        <v>0</v>
      </c>
      <c r="CM141" s="24">
        <f t="shared" si="100"/>
        <v>0</v>
      </c>
      <c r="CN141" s="24">
        <f t="shared" si="101"/>
        <v>0</v>
      </c>
      <c r="CO141" s="24">
        <f t="shared" si="102"/>
        <v>0</v>
      </c>
      <c r="CP141" s="24">
        <f t="shared" si="103"/>
        <v>0</v>
      </c>
      <c r="CQ141" s="24">
        <f t="shared" si="104"/>
        <v>0</v>
      </c>
      <c r="CR141" s="24">
        <f t="shared" si="105"/>
        <v>0</v>
      </c>
      <c r="CS141" s="24">
        <f t="shared" si="106"/>
        <v>6750</v>
      </c>
      <c r="CU141" s="83">
        <f t="shared" si="78"/>
        <v>33750</v>
      </c>
      <c r="CV141" s="84">
        <f t="shared" si="79"/>
        <v>0</v>
      </c>
      <c r="CW141" s="84">
        <f t="shared" si="80"/>
        <v>0</v>
      </c>
      <c r="CX141" s="84">
        <f t="shared" si="81"/>
        <v>0</v>
      </c>
      <c r="CY141" s="24">
        <f t="shared" si="82"/>
        <v>0</v>
      </c>
      <c r="CZ141" s="84">
        <f t="shared" si="83"/>
        <v>0</v>
      </c>
      <c r="DA141" s="82">
        <f t="shared" si="71"/>
        <v>33750</v>
      </c>
      <c r="DC141" s="24">
        <f t="shared" si="72"/>
        <v>10125</v>
      </c>
      <c r="DD141" s="24">
        <f t="shared" si="73"/>
        <v>0</v>
      </c>
      <c r="DE141" s="24">
        <f t="shared" si="74"/>
        <v>0</v>
      </c>
      <c r="DF141" s="24">
        <f t="shared" si="75"/>
        <v>0</v>
      </c>
      <c r="DG141" s="24">
        <f t="shared" si="76"/>
        <v>0</v>
      </c>
      <c r="DH141" s="24">
        <f t="shared" si="77"/>
        <v>0</v>
      </c>
      <c r="DI141" s="24">
        <f t="shared" si="84"/>
        <v>10125</v>
      </c>
    </row>
    <row r="142" spans="1:113" ht="14">
      <c r="A142" s="1"/>
      <c r="B142" s="2"/>
      <c r="C142" s="2"/>
      <c r="D142" s="2"/>
      <c r="E142" s="2"/>
      <c r="F142" s="195">
        <f t="shared" si="85"/>
        <v>81</v>
      </c>
      <c r="G142" s="112">
        <f t="shared" si="85"/>
        <v>1</v>
      </c>
      <c r="H142" s="111">
        <f t="shared" si="85"/>
        <v>0</v>
      </c>
      <c r="I142" s="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5"/>
      <c r="BJ142" s="95"/>
      <c r="BK142" s="95"/>
      <c r="BL142" s="95"/>
      <c r="BM142" s="95"/>
      <c r="BN142" s="65"/>
      <c r="BO142" s="24">
        <f t="shared" si="107"/>
        <v>82</v>
      </c>
      <c r="BP142" s="83">
        <f t="shared" si="64"/>
        <v>2000</v>
      </c>
      <c r="BQ142" s="83">
        <f t="shared" si="65"/>
        <v>0</v>
      </c>
      <c r="BR142" s="83">
        <f t="shared" si="66"/>
        <v>0</v>
      </c>
      <c r="BS142" s="83">
        <f t="shared" si="67"/>
        <v>0</v>
      </c>
      <c r="BT142" s="83">
        <f t="shared" si="68"/>
        <v>0</v>
      </c>
      <c r="BU142" s="83">
        <f t="shared" si="69"/>
        <v>0</v>
      </c>
      <c r="BV142" s="82">
        <f t="shared" si="50"/>
        <v>2000</v>
      </c>
      <c r="BX142" s="24">
        <f t="shared" si="86"/>
        <v>2000</v>
      </c>
      <c r="BY142" s="24">
        <f t="shared" si="87"/>
        <v>0</v>
      </c>
      <c r="BZ142" s="24">
        <f t="shared" si="88"/>
        <v>0</v>
      </c>
      <c r="CA142" s="24">
        <f t="shared" si="89"/>
        <v>0</v>
      </c>
      <c r="CB142" s="24">
        <f t="shared" si="90"/>
        <v>0</v>
      </c>
      <c r="CC142" s="24">
        <f t="shared" si="70"/>
        <v>0</v>
      </c>
      <c r="CD142" s="24">
        <f t="shared" si="91"/>
        <v>0</v>
      </c>
      <c r="CE142" s="24">
        <f t="shared" si="92"/>
        <v>0</v>
      </c>
      <c r="CF142" s="24">
        <f t="shared" si="93"/>
        <v>0</v>
      </c>
      <c r="CG142" s="24">
        <f t="shared" si="94"/>
        <v>0</v>
      </c>
      <c r="CH142" s="24">
        <f t="shared" si="95"/>
        <v>0</v>
      </c>
      <c r="CI142" s="24">
        <f t="shared" si="96"/>
        <v>0</v>
      </c>
      <c r="CJ142" s="24">
        <f t="shared" si="97"/>
        <v>0</v>
      </c>
      <c r="CK142" s="24">
        <f t="shared" si="98"/>
        <v>0</v>
      </c>
      <c r="CL142" s="24">
        <f t="shared" si="99"/>
        <v>0</v>
      </c>
      <c r="CM142" s="24">
        <f t="shared" si="100"/>
        <v>0</v>
      </c>
      <c r="CN142" s="24">
        <f t="shared" si="101"/>
        <v>0</v>
      </c>
      <c r="CO142" s="24">
        <f t="shared" si="102"/>
        <v>0</v>
      </c>
      <c r="CP142" s="24">
        <f t="shared" si="103"/>
        <v>0</v>
      </c>
      <c r="CQ142" s="24">
        <f t="shared" si="104"/>
        <v>0</v>
      </c>
      <c r="CR142" s="24">
        <f t="shared" si="105"/>
        <v>0</v>
      </c>
      <c r="CS142" s="24">
        <f t="shared" si="106"/>
        <v>2000</v>
      </c>
      <c r="CU142" s="83">
        <f t="shared" si="78"/>
        <v>10000</v>
      </c>
      <c r="CV142" s="84">
        <f t="shared" si="79"/>
        <v>0</v>
      </c>
      <c r="CW142" s="84">
        <f t="shared" si="80"/>
        <v>0</v>
      </c>
      <c r="CX142" s="84">
        <f t="shared" si="81"/>
        <v>0</v>
      </c>
      <c r="CY142" s="24">
        <f t="shared" si="82"/>
        <v>0</v>
      </c>
      <c r="CZ142" s="84">
        <f t="shared" si="83"/>
        <v>0</v>
      </c>
      <c r="DA142" s="82">
        <f t="shared" si="71"/>
        <v>10000</v>
      </c>
      <c r="DC142" s="24">
        <f t="shared" si="72"/>
        <v>3000</v>
      </c>
      <c r="DD142" s="24">
        <f t="shared" si="73"/>
        <v>0</v>
      </c>
      <c r="DE142" s="24">
        <f t="shared" si="74"/>
        <v>0</v>
      </c>
      <c r="DF142" s="24">
        <f t="shared" si="75"/>
        <v>0</v>
      </c>
      <c r="DG142" s="24">
        <f t="shared" si="76"/>
        <v>0</v>
      </c>
      <c r="DH142" s="24">
        <f t="shared" si="77"/>
        <v>0</v>
      </c>
      <c r="DI142" s="24">
        <f t="shared" si="84"/>
        <v>3000</v>
      </c>
    </row>
    <row r="143" spans="1:113" ht="14">
      <c r="A143" s="1"/>
      <c r="B143" s="2"/>
      <c r="C143" s="2"/>
      <c r="D143" s="2"/>
      <c r="E143" s="2"/>
      <c r="F143" s="195">
        <f t="shared" si="85"/>
        <v>82</v>
      </c>
      <c r="G143" s="112">
        <f t="shared" si="85"/>
        <v>1</v>
      </c>
      <c r="H143" s="111">
        <f t="shared" si="85"/>
        <v>0</v>
      </c>
      <c r="I143" s="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5"/>
      <c r="BJ143" s="95"/>
      <c r="BK143" s="95"/>
      <c r="BL143" s="95"/>
      <c r="BM143" s="95"/>
      <c r="BN143" s="65"/>
      <c r="BO143" s="24">
        <f t="shared" si="107"/>
        <v>83</v>
      </c>
      <c r="BP143" s="83">
        <f t="shared" si="64"/>
        <v>3000</v>
      </c>
      <c r="BQ143" s="83">
        <f t="shared" si="65"/>
        <v>0</v>
      </c>
      <c r="BR143" s="83">
        <f t="shared" si="66"/>
        <v>0</v>
      </c>
      <c r="BS143" s="83">
        <f t="shared" si="67"/>
        <v>0</v>
      </c>
      <c r="BT143" s="83">
        <f t="shared" si="68"/>
        <v>0</v>
      </c>
      <c r="BU143" s="83">
        <f t="shared" si="69"/>
        <v>0</v>
      </c>
      <c r="BV143" s="82">
        <f t="shared" si="50"/>
        <v>3000</v>
      </c>
      <c r="BX143" s="24">
        <f t="shared" si="86"/>
        <v>3000</v>
      </c>
      <c r="BY143" s="24">
        <f t="shared" si="87"/>
        <v>0</v>
      </c>
      <c r="BZ143" s="24">
        <f t="shared" si="88"/>
        <v>0</v>
      </c>
      <c r="CA143" s="24">
        <f t="shared" si="89"/>
        <v>0</v>
      </c>
      <c r="CB143" s="24">
        <f t="shared" si="90"/>
        <v>0</v>
      </c>
      <c r="CC143" s="24">
        <f t="shared" si="70"/>
        <v>0</v>
      </c>
      <c r="CD143" s="24">
        <f t="shared" si="91"/>
        <v>0</v>
      </c>
      <c r="CE143" s="24">
        <f t="shared" si="92"/>
        <v>0</v>
      </c>
      <c r="CF143" s="24">
        <f t="shared" si="93"/>
        <v>0</v>
      </c>
      <c r="CG143" s="24">
        <f t="shared" si="94"/>
        <v>0</v>
      </c>
      <c r="CH143" s="24">
        <f t="shared" si="95"/>
        <v>0</v>
      </c>
      <c r="CI143" s="24">
        <f t="shared" si="96"/>
        <v>0</v>
      </c>
      <c r="CJ143" s="24">
        <f t="shared" si="97"/>
        <v>0</v>
      </c>
      <c r="CK143" s="24">
        <f t="shared" si="98"/>
        <v>0</v>
      </c>
      <c r="CL143" s="24">
        <f t="shared" si="99"/>
        <v>0</v>
      </c>
      <c r="CM143" s="24">
        <f t="shared" si="100"/>
        <v>0</v>
      </c>
      <c r="CN143" s="24">
        <f t="shared" si="101"/>
        <v>0</v>
      </c>
      <c r="CO143" s="24">
        <f t="shared" si="102"/>
        <v>0</v>
      </c>
      <c r="CP143" s="24">
        <f t="shared" si="103"/>
        <v>0</v>
      </c>
      <c r="CQ143" s="24">
        <f t="shared" si="104"/>
        <v>0</v>
      </c>
      <c r="CR143" s="24">
        <f t="shared" si="105"/>
        <v>0</v>
      </c>
      <c r="CS143" s="24">
        <f t="shared" si="106"/>
        <v>3000</v>
      </c>
      <c r="CU143" s="83">
        <f t="shared" si="78"/>
        <v>15000</v>
      </c>
      <c r="CV143" s="84">
        <f t="shared" si="79"/>
        <v>0</v>
      </c>
      <c r="CW143" s="84">
        <f t="shared" si="80"/>
        <v>0</v>
      </c>
      <c r="CX143" s="84">
        <f t="shared" si="81"/>
        <v>0</v>
      </c>
      <c r="CY143" s="24">
        <f t="shared" si="82"/>
        <v>0</v>
      </c>
      <c r="CZ143" s="84">
        <f t="shared" si="83"/>
        <v>0</v>
      </c>
      <c r="DA143" s="82">
        <f t="shared" si="71"/>
        <v>15000</v>
      </c>
      <c r="DC143" s="24">
        <f t="shared" si="72"/>
        <v>4500</v>
      </c>
      <c r="DD143" s="24">
        <f t="shared" si="73"/>
        <v>0</v>
      </c>
      <c r="DE143" s="24">
        <f t="shared" si="74"/>
        <v>0</v>
      </c>
      <c r="DF143" s="24">
        <f t="shared" si="75"/>
        <v>0</v>
      </c>
      <c r="DG143" s="24">
        <f t="shared" si="76"/>
        <v>0</v>
      </c>
      <c r="DH143" s="24">
        <f t="shared" si="77"/>
        <v>0</v>
      </c>
      <c r="DI143" s="24">
        <f t="shared" si="84"/>
        <v>4500</v>
      </c>
    </row>
    <row r="144" spans="1:113" ht="14">
      <c r="A144" s="1"/>
      <c r="B144" s="2"/>
      <c r="C144" s="2"/>
      <c r="D144" s="2"/>
      <c r="E144" s="2"/>
      <c r="F144" s="195">
        <f t="shared" si="85"/>
        <v>83</v>
      </c>
      <c r="G144" s="112">
        <f t="shared" si="85"/>
        <v>1</v>
      </c>
      <c r="H144" s="111">
        <f t="shared" si="85"/>
        <v>0</v>
      </c>
      <c r="I144" s="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5"/>
      <c r="BJ144" s="95"/>
      <c r="BK144" s="95"/>
      <c r="BL144" s="95"/>
      <c r="BM144" s="95"/>
      <c r="BN144" s="65"/>
      <c r="BO144" s="24">
        <f t="shared" si="107"/>
        <v>84</v>
      </c>
      <c r="BP144" s="83">
        <f t="shared" si="64"/>
        <v>4500</v>
      </c>
      <c r="BQ144" s="83">
        <f t="shared" si="65"/>
        <v>0</v>
      </c>
      <c r="BR144" s="83">
        <f t="shared" si="66"/>
        <v>0</v>
      </c>
      <c r="BS144" s="83">
        <f t="shared" si="67"/>
        <v>0</v>
      </c>
      <c r="BT144" s="83">
        <f t="shared" si="68"/>
        <v>0</v>
      </c>
      <c r="BU144" s="83">
        <f t="shared" si="69"/>
        <v>0</v>
      </c>
      <c r="BV144" s="82">
        <f t="shared" si="50"/>
        <v>4500</v>
      </c>
      <c r="BX144" s="24">
        <f t="shared" si="86"/>
        <v>4500</v>
      </c>
      <c r="BY144" s="24">
        <f t="shared" si="87"/>
        <v>0</v>
      </c>
      <c r="BZ144" s="24">
        <f t="shared" si="88"/>
        <v>0</v>
      </c>
      <c r="CA144" s="24">
        <f t="shared" si="89"/>
        <v>0</v>
      </c>
      <c r="CB144" s="24">
        <f t="shared" si="90"/>
        <v>0</v>
      </c>
      <c r="CC144" s="24">
        <f t="shared" si="70"/>
        <v>0</v>
      </c>
      <c r="CD144" s="24">
        <f t="shared" si="91"/>
        <v>0</v>
      </c>
      <c r="CE144" s="24">
        <f t="shared" si="92"/>
        <v>0</v>
      </c>
      <c r="CF144" s="24">
        <f t="shared" si="93"/>
        <v>0</v>
      </c>
      <c r="CG144" s="24">
        <f t="shared" si="94"/>
        <v>0</v>
      </c>
      <c r="CH144" s="24">
        <f t="shared" si="95"/>
        <v>0</v>
      </c>
      <c r="CI144" s="24">
        <f t="shared" si="96"/>
        <v>0</v>
      </c>
      <c r="CJ144" s="24">
        <f t="shared" si="97"/>
        <v>0</v>
      </c>
      <c r="CK144" s="24">
        <f t="shared" si="98"/>
        <v>0</v>
      </c>
      <c r="CL144" s="24">
        <f t="shared" si="99"/>
        <v>0</v>
      </c>
      <c r="CM144" s="24">
        <f t="shared" si="100"/>
        <v>0</v>
      </c>
      <c r="CN144" s="24">
        <f t="shared" si="101"/>
        <v>0</v>
      </c>
      <c r="CO144" s="24">
        <f t="shared" si="102"/>
        <v>0</v>
      </c>
      <c r="CP144" s="24">
        <f t="shared" si="103"/>
        <v>0</v>
      </c>
      <c r="CQ144" s="24">
        <f t="shared" si="104"/>
        <v>0</v>
      </c>
      <c r="CR144" s="24">
        <f t="shared" si="105"/>
        <v>0</v>
      </c>
      <c r="CS144" s="24">
        <f t="shared" si="106"/>
        <v>4500</v>
      </c>
      <c r="CU144" s="83">
        <f t="shared" si="78"/>
        <v>22500</v>
      </c>
      <c r="CV144" s="84">
        <f t="shared" si="79"/>
        <v>0</v>
      </c>
      <c r="CW144" s="84">
        <f t="shared" si="80"/>
        <v>0</v>
      </c>
      <c r="CX144" s="84">
        <f t="shared" si="81"/>
        <v>0</v>
      </c>
      <c r="CY144" s="24">
        <f t="shared" si="82"/>
        <v>0</v>
      </c>
      <c r="CZ144" s="84">
        <f t="shared" si="83"/>
        <v>0</v>
      </c>
      <c r="DA144" s="82">
        <f t="shared" si="71"/>
        <v>22500</v>
      </c>
      <c r="DC144" s="24">
        <f t="shared" si="72"/>
        <v>6750</v>
      </c>
      <c r="DD144" s="24">
        <f t="shared" si="73"/>
        <v>0</v>
      </c>
      <c r="DE144" s="24">
        <f t="shared" si="74"/>
        <v>0</v>
      </c>
      <c r="DF144" s="24">
        <f t="shared" si="75"/>
        <v>0</v>
      </c>
      <c r="DG144" s="24">
        <f t="shared" si="76"/>
        <v>0</v>
      </c>
      <c r="DH144" s="24">
        <f t="shared" si="77"/>
        <v>0</v>
      </c>
      <c r="DI144" s="24">
        <f t="shared" si="84"/>
        <v>6750</v>
      </c>
    </row>
    <row r="145" spans="1:113" ht="14">
      <c r="A145" s="1"/>
      <c r="B145" s="2"/>
      <c r="C145" s="2"/>
      <c r="D145" s="2"/>
      <c r="E145" s="2"/>
      <c r="F145" s="195">
        <f t="shared" si="85"/>
        <v>84</v>
      </c>
      <c r="G145" s="112">
        <f t="shared" si="85"/>
        <v>1</v>
      </c>
      <c r="H145" s="111">
        <f t="shared" si="85"/>
        <v>0</v>
      </c>
      <c r="I145" s="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  <c r="BH145" s="95"/>
      <c r="BI145" s="95"/>
      <c r="BJ145" s="95"/>
      <c r="BK145" s="95"/>
      <c r="BL145" s="95"/>
      <c r="BM145" s="95"/>
      <c r="BN145" s="65"/>
      <c r="BO145" s="24">
        <f t="shared" si="107"/>
        <v>85</v>
      </c>
      <c r="BP145" s="83">
        <f t="shared" si="64"/>
        <v>6750</v>
      </c>
      <c r="BQ145" s="83">
        <f t="shared" si="65"/>
        <v>0</v>
      </c>
      <c r="BR145" s="83">
        <f t="shared" si="66"/>
        <v>0</v>
      </c>
      <c r="BS145" s="83">
        <f t="shared" si="67"/>
        <v>0</v>
      </c>
      <c r="BT145" s="83">
        <f t="shared" si="68"/>
        <v>0</v>
      </c>
      <c r="BU145" s="83">
        <f t="shared" si="69"/>
        <v>0</v>
      </c>
      <c r="BV145" s="82">
        <f t="shared" si="50"/>
        <v>6750</v>
      </c>
      <c r="BX145" s="24">
        <f t="shared" si="86"/>
        <v>6750</v>
      </c>
      <c r="BY145" s="24">
        <f t="shared" si="87"/>
        <v>0</v>
      </c>
      <c r="BZ145" s="24">
        <f t="shared" si="88"/>
        <v>0</v>
      </c>
      <c r="CA145" s="24">
        <f t="shared" si="89"/>
        <v>0</v>
      </c>
      <c r="CB145" s="24">
        <f t="shared" si="90"/>
        <v>0</v>
      </c>
      <c r="CC145" s="24">
        <f t="shared" si="70"/>
        <v>0</v>
      </c>
      <c r="CD145" s="24">
        <f t="shared" si="91"/>
        <v>0</v>
      </c>
      <c r="CE145" s="24">
        <f t="shared" si="92"/>
        <v>0</v>
      </c>
      <c r="CF145" s="24">
        <f t="shared" si="93"/>
        <v>0</v>
      </c>
      <c r="CG145" s="24">
        <f t="shared" si="94"/>
        <v>0</v>
      </c>
      <c r="CH145" s="24">
        <f t="shared" si="95"/>
        <v>0</v>
      </c>
      <c r="CI145" s="24">
        <f t="shared" si="96"/>
        <v>0</v>
      </c>
      <c r="CJ145" s="24">
        <f t="shared" si="97"/>
        <v>0</v>
      </c>
      <c r="CK145" s="24">
        <f t="shared" si="98"/>
        <v>0</v>
      </c>
      <c r="CL145" s="24">
        <f t="shared" si="99"/>
        <v>0</v>
      </c>
      <c r="CM145" s="24">
        <f t="shared" si="100"/>
        <v>0</v>
      </c>
      <c r="CN145" s="24">
        <f t="shared" si="101"/>
        <v>0</v>
      </c>
      <c r="CO145" s="24">
        <f t="shared" si="102"/>
        <v>0</v>
      </c>
      <c r="CP145" s="24">
        <f t="shared" si="103"/>
        <v>0</v>
      </c>
      <c r="CQ145" s="24">
        <f t="shared" si="104"/>
        <v>0</v>
      </c>
      <c r="CR145" s="24">
        <f t="shared" si="105"/>
        <v>0</v>
      </c>
      <c r="CS145" s="24">
        <f t="shared" si="106"/>
        <v>6750</v>
      </c>
      <c r="CU145" s="83">
        <f t="shared" si="78"/>
        <v>33750</v>
      </c>
      <c r="CV145" s="84">
        <f t="shared" si="79"/>
        <v>0</v>
      </c>
      <c r="CW145" s="84">
        <f t="shared" si="80"/>
        <v>0</v>
      </c>
      <c r="CX145" s="84">
        <f t="shared" si="81"/>
        <v>0</v>
      </c>
      <c r="CY145" s="24">
        <f t="shared" si="82"/>
        <v>0</v>
      </c>
      <c r="CZ145" s="84">
        <f t="shared" si="83"/>
        <v>0</v>
      </c>
      <c r="DA145" s="82">
        <f t="shared" si="71"/>
        <v>33750</v>
      </c>
      <c r="DC145" s="24">
        <f t="shared" si="72"/>
        <v>10125</v>
      </c>
      <c r="DD145" s="24">
        <f t="shared" si="73"/>
        <v>0</v>
      </c>
      <c r="DE145" s="24">
        <f t="shared" si="74"/>
        <v>0</v>
      </c>
      <c r="DF145" s="24">
        <f t="shared" si="75"/>
        <v>0</v>
      </c>
      <c r="DG145" s="24">
        <f t="shared" si="76"/>
        <v>0</v>
      </c>
      <c r="DH145" s="24">
        <f t="shared" si="77"/>
        <v>0</v>
      </c>
      <c r="DI145" s="24">
        <f t="shared" si="84"/>
        <v>10125</v>
      </c>
    </row>
    <row r="146" spans="1:113" ht="14">
      <c r="A146" s="1"/>
      <c r="B146" s="2"/>
      <c r="C146" s="2"/>
      <c r="D146" s="2"/>
      <c r="E146" s="2"/>
      <c r="F146" s="195">
        <f t="shared" si="85"/>
        <v>85</v>
      </c>
      <c r="G146" s="112">
        <f t="shared" si="85"/>
        <v>1</v>
      </c>
      <c r="H146" s="111">
        <f t="shared" si="85"/>
        <v>0</v>
      </c>
      <c r="I146" s="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  <c r="BH146" s="95"/>
      <c r="BI146" s="95"/>
      <c r="BJ146" s="95"/>
      <c r="BK146" s="95"/>
      <c r="BL146" s="95"/>
      <c r="BM146" s="95"/>
      <c r="BN146" s="65"/>
      <c r="BO146" s="24">
        <f t="shared" si="107"/>
        <v>86</v>
      </c>
      <c r="BP146" s="83">
        <f t="shared" si="64"/>
        <v>2000</v>
      </c>
      <c r="BQ146" s="83">
        <f t="shared" si="65"/>
        <v>0</v>
      </c>
      <c r="BR146" s="83">
        <f t="shared" si="66"/>
        <v>0</v>
      </c>
      <c r="BS146" s="83">
        <f t="shared" si="67"/>
        <v>0</v>
      </c>
      <c r="BT146" s="83">
        <f t="shared" si="68"/>
        <v>0</v>
      </c>
      <c r="BU146" s="83">
        <f t="shared" si="69"/>
        <v>0</v>
      </c>
      <c r="BV146" s="82">
        <f t="shared" si="50"/>
        <v>2000</v>
      </c>
      <c r="BX146" s="24">
        <f t="shared" si="86"/>
        <v>2000</v>
      </c>
      <c r="BY146" s="24">
        <f t="shared" si="87"/>
        <v>0</v>
      </c>
      <c r="BZ146" s="24">
        <f t="shared" si="88"/>
        <v>0</v>
      </c>
      <c r="CA146" s="24">
        <f t="shared" si="89"/>
        <v>0</v>
      </c>
      <c r="CB146" s="24">
        <f t="shared" si="90"/>
        <v>0</v>
      </c>
      <c r="CC146" s="24">
        <f t="shared" si="70"/>
        <v>0</v>
      </c>
      <c r="CD146" s="24">
        <f t="shared" si="91"/>
        <v>0</v>
      </c>
      <c r="CE146" s="24">
        <f t="shared" si="92"/>
        <v>0</v>
      </c>
      <c r="CF146" s="24">
        <f t="shared" si="93"/>
        <v>0</v>
      </c>
      <c r="CG146" s="24">
        <f t="shared" si="94"/>
        <v>0</v>
      </c>
      <c r="CH146" s="24">
        <f t="shared" si="95"/>
        <v>0</v>
      </c>
      <c r="CI146" s="24">
        <f t="shared" si="96"/>
        <v>0</v>
      </c>
      <c r="CJ146" s="24">
        <f t="shared" si="97"/>
        <v>0</v>
      </c>
      <c r="CK146" s="24">
        <f t="shared" si="98"/>
        <v>0</v>
      </c>
      <c r="CL146" s="24">
        <f t="shared" si="99"/>
        <v>0</v>
      </c>
      <c r="CM146" s="24">
        <f t="shared" si="100"/>
        <v>0</v>
      </c>
      <c r="CN146" s="24">
        <f t="shared" si="101"/>
        <v>0</v>
      </c>
      <c r="CO146" s="24">
        <f t="shared" si="102"/>
        <v>0</v>
      </c>
      <c r="CP146" s="24">
        <f t="shared" si="103"/>
        <v>0</v>
      </c>
      <c r="CQ146" s="24">
        <f t="shared" si="104"/>
        <v>0</v>
      </c>
      <c r="CR146" s="24">
        <f t="shared" si="105"/>
        <v>0</v>
      </c>
      <c r="CS146" s="24">
        <f t="shared" si="106"/>
        <v>2000</v>
      </c>
      <c r="CU146" s="83">
        <f t="shared" si="78"/>
        <v>10000</v>
      </c>
      <c r="CV146" s="84">
        <f t="shared" si="79"/>
        <v>0</v>
      </c>
      <c r="CW146" s="84">
        <f t="shared" si="80"/>
        <v>0</v>
      </c>
      <c r="CX146" s="84">
        <f t="shared" si="81"/>
        <v>0</v>
      </c>
      <c r="CY146" s="24">
        <f t="shared" si="82"/>
        <v>0</v>
      </c>
      <c r="CZ146" s="84">
        <f t="shared" si="83"/>
        <v>0</v>
      </c>
      <c r="DA146" s="82">
        <f t="shared" si="71"/>
        <v>10000</v>
      </c>
      <c r="DC146" s="24">
        <f t="shared" si="72"/>
        <v>3000</v>
      </c>
      <c r="DD146" s="24">
        <f t="shared" si="73"/>
        <v>0</v>
      </c>
      <c r="DE146" s="24">
        <f t="shared" si="74"/>
        <v>0</v>
      </c>
      <c r="DF146" s="24">
        <f t="shared" si="75"/>
        <v>0</v>
      </c>
      <c r="DG146" s="24">
        <f t="shared" si="76"/>
        <v>0</v>
      </c>
      <c r="DH146" s="24">
        <f t="shared" si="77"/>
        <v>0</v>
      </c>
      <c r="DI146" s="24">
        <f t="shared" si="84"/>
        <v>3000</v>
      </c>
    </row>
    <row r="147" spans="1:113" ht="14">
      <c r="A147" s="1"/>
      <c r="B147" s="2"/>
      <c r="C147" s="2"/>
      <c r="D147" s="2"/>
      <c r="E147" s="2"/>
      <c r="F147" s="195">
        <f t="shared" si="85"/>
        <v>86</v>
      </c>
      <c r="G147" s="112">
        <f t="shared" si="85"/>
        <v>1</v>
      </c>
      <c r="H147" s="111">
        <f t="shared" si="85"/>
        <v>0</v>
      </c>
      <c r="I147" s="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  <c r="BH147" s="95"/>
      <c r="BI147" s="95"/>
      <c r="BJ147" s="95"/>
      <c r="BK147" s="95"/>
      <c r="BL147" s="95"/>
      <c r="BM147" s="95"/>
      <c r="BN147" s="65"/>
      <c r="BO147" s="24">
        <f t="shared" si="107"/>
        <v>87</v>
      </c>
      <c r="BP147" s="83">
        <f t="shared" si="64"/>
        <v>3000</v>
      </c>
      <c r="BQ147" s="83">
        <f t="shared" si="65"/>
        <v>0</v>
      </c>
      <c r="BR147" s="83">
        <f t="shared" si="66"/>
        <v>0</v>
      </c>
      <c r="BS147" s="83">
        <f t="shared" si="67"/>
        <v>0</v>
      </c>
      <c r="BT147" s="83">
        <f t="shared" si="68"/>
        <v>0</v>
      </c>
      <c r="BU147" s="83">
        <f t="shared" si="69"/>
        <v>0</v>
      </c>
      <c r="BV147" s="82">
        <f t="shared" si="50"/>
        <v>3000</v>
      </c>
      <c r="BX147" s="24">
        <f t="shared" si="86"/>
        <v>3000</v>
      </c>
      <c r="BY147" s="24">
        <f t="shared" si="87"/>
        <v>0</v>
      </c>
      <c r="BZ147" s="24">
        <f t="shared" si="88"/>
        <v>0</v>
      </c>
      <c r="CA147" s="24">
        <f t="shared" si="89"/>
        <v>0</v>
      </c>
      <c r="CB147" s="24">
        <f t="shared" si="90"/>
        <v>0</v>
      </c>
      <c r="CC147" s="24">
        <f t="shared" si="70"/>
        <v>0</v>
      </c>
      <c r="CD147" s="24">
        <f t="shared" si="91"/>
        <v>0</v>
      </c>
      <c r="CE147" s="24">
        <f t="shared" si="92"/>
        <v>0</v>
      </c>
      <c r="CF147" s="24">
        <f t="shared" si="93"/>
        <v>0</v>
      </c>
      <c r="CG147" s="24">
        <f t="shared" si="94"/>
        <v>0</v>
      </c>
      <c r="CH147" s="24">
        <f t="shared" si="95"/>
        <v>0</v>
      </c>
      <c r="CI147" s="24">
        <f t="shared" si="96"/>
        <v>0</v>
      </c>
      <c r="CJ147" s="24">
        <f t="shared" si="97"/>
        <v>0</v>
      </c>
      <c r="CK147" s="24">
        <f t="shared" si="98"/>
        <v>0</v>
      </c>
      <c r="CL147" s="24">
        <f t="shared" si="99"/>
        <v>0</v>
      </c>
      <c r="CM147" s="24">
        <f t="shared" si="100"/>
        <v>0</v>
      </c>
      <c r="CN147" s="24">
        <f t="shared" si="101"/>
        <v>0</v>
      </c>
      <c r="CO147" s="24">
        <f t="shared" si="102"/>
        <v>0</v>
      </c>
      <c r="CP147" s="24">
        <f t="shared" si="103"/>
        <v>0</v>
      </c>
      <c r="CQ147" s="24">
        <f t="shared" si="104"/>
        <v>0</v>
      </c>
      <c r="CR147" s="24">
        <f t="shared" si="105"/>
        <v>0</v>
      </c>
      <c r="CS147" s="24">
        <f t="shared" si="106"/>
        <v>3000</v>
      </c>
      <c r="CU147" s="83">
        <f t="shared" si="78"/>
        <v>15000</v>
      </c>
      <c r="CV147" s="84">
        <f t="shared" si="79"/>
        <v>0</v>
      </c>
      <c r="CW147" s="84">
        <f t="shared" si="80"/>
        <v>0</v>
      </c>
      <c r="CX147" s="84">
        <f t="shared" si="81"/>
        <v>0</v>
      </c>
      <c r="CY147" s="24">
        <f t="shared" si="82"/>
        <v>0</v>
      </c>
      <c r="CZ147" s="84">
        <f t="shared" si="83"/>
        <v>0</v>
      </c>
      <c r="DA147" s="82">
        <f t="shared" si="71"/>
        <v>15000</v>
      </c>
      <c r="DC147" s="24">
        <f t="shared" si="72"/>
        <v>4500</v>
      </c>
      <c r="DD147" s="24">
        <f t="shared" si="73"/>
        <v>0</v>
      </c>
      <c r="DE147" s="24">
        <f t="shared" si="74"/>
        <v>0</v>
      </c>
      <c r="DF147" s="24">
        <f t="shared" si="75"/>
        <v>0</v>
      </c>
      <c r="DG147" s="24">
        <f t="shared" si="76"/>
        <v>0</v>
      </c>
      <c r="DH147" s="24">
        <f t="shared" si="77"/>
        <v>0</v>
      </c>
      <c r="DI147" s="24">
        <f t="shared" si="84"/>
        <v>4500</v>
      </c>
    </row>
    <row r="148" spans="1:113" ht="14">
      <c r="A148" s="1"/>
      <c r="B148" s="2"/>
      <c r="C148" s="2"/>
      <c r="D148" s="2"/>
      <c r="E148" s="2"/>
      <c r="F148" s="195">
        <f t="shared" si="85"/>
        <v>87</v>
      </c>
      <c r="G148" s="112">
        <f t="shared" si="85"/>
        <v>1</v>
      </c>
      <c r="H148" s="111">
        <f t="shared" si="85"/>
        <v>0</v>
      </c>
      <c r="I148" s="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  <c r="BH148" s="95"/>
      <c r="BI148" s="95"/>
      <c r="BJ148" s="95"/>
      <c r="BK148" s="95"/>
      <c r="BL148" s="95"/>
      <c r="BM148" s="95"/>
      <c r="BN148" s="65"/>
      <c r="BO148" s="24">
        <f t="shared" si="107"/>
        <v>88</v>
      </c>
      <c r="BP148" s="83">
        <f t="shared" si="64"/>
        <v>4500</v>
      </c>
      <c r="BQ148" s="83">
        <f t="shared" si="65"/>
        <v>0</v>
      </c>
      <c r="BR148" s="83">
        <f t="shared" si="66"/>
        <v>0</v>
      </c>
      <c r="BS148" s="83">
        <f t="shared" si="67"/>
        <v>0</v>
      </c>
      <c r="BT148" s="83">
        <f t="shared" si="68"/>
        <v>0</v>
      </c>
      <c r="BU148" s="83">
        <f t="shared" si="69"/>
        <v>0</v>
      </c>
      <c r="BV148" s="82">
        <f t="shared" si="50"/>
        <v>4500</v>
      </c>
      <c r="BX148" s="24">
        <f t="shared" si="86"/>
        <v>4500</v>
      </c>
      <c r="BY148" s="24">
        <f t="shared" si="87"/>
        <v>0</v>
      </c>
      <c r="BZ148" s="24">
        <f t="shared" si="88"/>
        <v>0</v>
      </c>
      <c r="CA148" s="24">
        <f t="shared" si="89"/>
        <v>0</v>
      </c>
      <c r="CB148" s="24">
        <f t="shared" si="90"/>
        <v>0</v>
      </c>
      <c r="CC148" s="24">
        <f t="shared" si="70"/>
        <v>0</v>
      </c>
      <c r="CD148" s="24">
        <f t="shared" si="91"/>
        <v>0</v>
      </c>
      <c r="CE148" s="24">
        <f t="shared" si="92"/>
        <v>0</v>
      </c>
      <c r="CF148" s="24">
        <f t="shared" si="93"/>
        <v>0</v>
      </c>
      <c r="CG148" s="24">
        <f t="shared" si="94"/>
        <v>0</v>
      </c>
      <c r="CH148" s="24">
        <f t="shared" si="95"/>
        <v>0</v>
      </c>
      <c r="CI148" s="24">
        <f t="shared" si="96"/>
        <v>0</v>
      </c>
      <c r="CJ148" s="24">
        <f t="shared" si="97"/>
        <v>0</v>
      </c>
      <c r="CK148" s="24">
        <f t="shared" si="98"/>
        <v>0</v>
      </c>
      <c r="CL148" s="24">
        <f t="shared" si="99"/>
        <v>0</v>
      </c>
      <c r="CM148" s="24">
        <f t="shared" si="100"/>
        <v>0</v>
      </c>
      <c r="CN148" s="24">
        <f t="shared" si="101"/>
        <v>0</v>
      </c>
      <c r="CO148" s="24">
        <f t="shared" si="102"/>
        <v>0</v>
      </c>
      <c r="CP148" s="24">
        <f t="shared" si="103"/>
        <v>0</v>
      </c>
      <c r="CQ148" s="24">
        <f t="shared" si="104"/>
        <v>0</v>
      </c>
      <c r="CR148" s="24">
        <f t="shared" si="105"/>
        <v>0</v>
      </c>
      <c r="CS148" s="24">
        <f t="shared" si="106"/>
        <v>4500</v>
      </c>
      <c r="CU148" s="83">
        <f t="shared" si="78"/>
        <v>22500</v>
      </c>
      <c r="CV148" s="84">
        <f t="shared" si="79"/>
        <v>0</v>
      </c>
      <c r="CW148" s="84">
        <f t="shared" si="80"/>
        <v>0</v>
      </c>
      <c r="CX148" s="84">
        <f t="shared" si="81"/>
        <v>0</v>
      </c>
      <c r="CY148" s="24">
        <f t="shared" si="82"/>
        <v>0</v>
      </c>
      <c r="CZ148" s="84">
        <f t="shared" si="83"/>
        <v>0</v>
      </c>
      <c r="DA148" s="82">
        <f t="shared" si="71"/>
        <v>22500</v>
      </c>
      <c r="DC148" s="24">
        <f t="shared" si="72"/>
        <v>6750</v>
      </c>
      <c r="DD148" s="24">
        <f t="shared" si="73"/>
        <v>0</v>
      </c>
      <c r="DE148" s="24">
        <f t="shared" si="74"/>
        <v>0</v>
      </c>
      <c r="DF148" s="24">
        <f t="shared" si="75"/>
        <v>0</v>
      </c>
      <c r="DG148" s="24">
        <f t="shared" si="76"/>
        <v>0</v>
      </c>
      <c r="DH148" s="24">
        <f t="shared" si="77"/>
        <v>0</v>
      </c>
      <c r="DI148" s="24">
        <f t="shared" si="84"/>
        <v>6750</v>
      </c>
    </row>
    <row r="149" spans="1:113" ht="14">
      <c r="A149" s="1"/>
      <c r="B149" s="2"/>
      <c r="C149" s="2"/>
      <c r="D149" s="2"/>
      <c r="E149" s="2"/>
      <c r="F149" s="195">
        <f t="shared" si="85"/>
        <v>88</v>
      </c>
      <c r="G149" s="112">
        <f t="shared" si="85"/>
        <v>1</v>
      </c>
      <c r="H149" s="111">
        <f t="shared" si="85"/>
        <v>0</v>
      </c>
      <c r="I149" s="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5"/>
      <c r="BL149" s="95"/>
      <c r="BM149" s="95"/>
      <c r="BN149" s="65"/>
      <c r="BO149" s="24">
        <f t="shared" si="107"/>
        <v>89</v>
      </c>
      <c r="BP149" s="83">
        <f t="shared" si="64"/>
        <v>6750</v>
      </c>
      <c r="BQ149" s="83">
        <f t="shared" si="65"/>
        <v>0</v>
      </c>
      <c r="BR149" s="83">
        <f t="shared" si="66"/>
        <v>0</v>
      </c>
      <c r="BS149" s="83">
        <f t="shared" si="67"/>
        <v>0</v>
      </c>
      <c r="BT149" s="83">
        <f t="shared" si="68"/>
        <v>0</v>
      </c>
      <c r="BU149" s="83">
        <f t="shared" si="69"/>
        <v>0</v>
      </c>
      <c r="BV149" s="82">
        <f t="shared" si="50"/>
        <v>6750</v>
      </c>
      <c r="BX149" s="24">
        <f t="shared" si="86"/>
        <v>6750</v>
      </c>
      <c r="BY149" s="24">
        <f t="shared" si="87"/>
        <v>0</v>
      </c>
      <c r="BZ149" s="24">
        <f t="shared" si="88"/>
        <v>0</v>
      </c>
      <c r="CA149" s="24">
        <f t="shared" si="89"/>
        <v>0</v>
      </c>
      <c r="CB149" s="24">
        <f t="shared" si="90"/>
        <v>0</v>
      </c>
      <c r="CC149" s="24">
        <f t="shared" si="70"/>
        <v>0</v>
      </c>
      <c r="CD149" s="24">
        <f t="shared" si="91"/>
        <v>0</v>
      </c>
      <c r="CE149" s="24">
        <f t="shared" si="92"/>
        <v>0</v>
      </c>
      <c r="CF149" s="24">
        <f t="shared" si="93"/>
        <v>0</v>
      </c>
      <c r="CG149" s="24">
        <f t="shared" si="94"/>
        <v>0</v>
      </c>
      <c r="CH149" s="24">
        <f t="shared" si="95"/>
        <v>0</v>
      </c>
      <c r="CI149" s="24">
        <f t="shared" si="96"/>
        <v>0</v>
      </c>
      <c r="CJ149" s="24">
        <f t="shared" si="97"/>
        <v>0</v>
      </c>
      <c r="CK149" s="24">
        <f t="shared" si="98"/>
        <v>0</v>
      </c>
      <c r="CL149" s="24">
        <f t="shared" si="99"/>
        <v>0</v>
      </c>
      <c r="CM149" s="24">
        <f t="shared" si="100"/>
        <v>0</v>
      </c>
      <c r="CN149" s="24">
        <f t="shared" si="101"/>
        <v>0</v>
      </c>
      <c r="CO149" s="24">
        <f t="shared" si="102"/>
        <v>0</v>
      </c>
      <c r="CP149" s="24">
        <f t="shared" si="103"/>
        <v>0</v>
      </c>
      <c r="CQ149" s="24">
        <f t="shared" si="104"/>
        <v>0</v>
      </c>
      <c r="CR149" s="24">
        <f t="shared" si="105"/>
        <v>0</v>
      </c>
      <c r="CS149" s="24">
        <f t="shared" si="106"/>
        <v>6750</v>
      </c>
      <c r="CU149" s="83">
        <f t="shared" si="78"/>
        <v>33750</v>
      </c>
      <c r="CV149" s="84">
        <f t="shared" si="79"/>
        <v>0</v>
      </c>
      <c r="CW149" s="84">
        <f t="shared" si="80"/>
        <v>0</v>
      </c>
      <c r="CX149" s="84">
        <f t="shared" si="81"/>
        <v>0</v>
      </c>
      <c r="CY149" s="24">
        <f t="shared" si="82"/>
        <v>0</v>
      </c>
      <c r="CZ149" s="84">
        <f t="shared" si="83"/>
        <v>0</v>
      </c>
      <c r="DA149" s="82">
        <f t="shared" si="71"/>
        <v>33750</v>
      </c>
      <c r="DC149" s="24">
        <f t="shared" si="72"/>
        <v>10125</v>
      </c>
      <c r="DD149" s="24">
        <f t="shared" si="73"/>
        <v>0</v>
      </c>
      <c r="DE149" s="24">
        <f t="shared" si="74"/>
        <v>0</v>
      </c>
      <c r="DF149" s="24">
        <f t="shared" si="75"/>
        <v>0</v>
      </c>
      <c r="DG149" s="24">
        <f t="shared" si="76"/>
        <v>0</v>
      </c>
      <c r="DH149" s="24">
        <f t="shared" si="77"/>
        <v>0</v>
      </c>
      <c r="DI149" s="24">
        <f t="shared" si="84"/>
        <v>10125</v>
      </c>
    </row>
    <row r="150" spans="1:113" ht="14">
      <c r="A150" s="1"/>
      <c r="B150" s="2"/>
      <c r="C150" s="2"/>
      <c r="D150" s="2"/>
      <c r="E150" s="2"/>
      <c r="F150" s="195">
        <f t="shared" si="85"/>
        <v>89</v>
      </c>
      <c r="G150" s="112">
        <f t="shared" si="85"/>
        <v>1</v>
      </c>
      <c r="H150" s="111">
        <f t="shared" si="85"/>
        <v>0</v>
      </c>
      <c r="I150" s="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  <c r="BH150" s="95"/>
      <c r="BI150" s="95"/>
      <c r="BJ150" s="95"/>
      <c r="BK150" s="95"/>
      <c r="BL150" s="95"/>
      <c r="BM150" s="95"/>
      <c r="BN150" s="65"/>
      <c r="BO150" s="24">
        <f t="shared" si="107"/>
        <v>90</v>
      </c>
      <c r="BP150" s="83">
        <f t="shared" si="64"/>
        <v>2000</v>
      </c>
      <c r="BQ150" s="83">
        <f t="shared" si="65"/>
        <v>0</v>
      </c>
      <c r="BR150" s="83">
        <f t="shared" si="66"/>
        <v>0</v>
      </c>
      <c r="BS150" s="83">
        <f t="shared" si="67"/>
        <v>0</v>
      </c>
      <c r="BT150" s="83">
        <f t="shared" si="68"/>
        <v>0</v>
      </c>
      <c r="BU150" s="83">
        <f t="shared" si="69"/>
        <v>0</v>
      </c>
      <c r="BV150" s="82">
        <f t="shared" si="50"/>
        <v>2000</v>
      </c>
      <c r="BX150" s="24">
        <f t="shared" si="86"/>
        <v>2000</v>
      </c>
      <c r="BY150" s="24">
        <f t="shared" si="87"/>
        <v>0</v>
      </c>
      <c r="BZ150" s="24">
        <f t="shared" si="88"/>
        <v>0</v>
      </c>
      <c r="CA150" s="24">
        <f t="shared" si="89"/>
        <v>0</v>
      </c>
      <c r="CB150" s="24">
        <f t="shared" si="90"/>
        <v>0</v>
      </c>
      <c r="CC150" s="24">
        <f t="shared" si="70"/>
        <v>0</v>
      </c>
      <c r="CD150" s="24">
        <f t="shared" si="91"/>
        <v>0</v>
      </c>
      <c r="CE150" s="24">
        <f t="shared" si="92"/>
        <v>0</v>
      </c>
      <c r="CF150" s="24">
        <f t="shared" si="93"/>
        <v>0</v>
      </c>
      <c r="CG150" s="24">
        <f t="shared" si="94"/>
        <v>0</v>
      </c>
      <c r="CH150" s="24">
        <f t="shared" si="95"/>
        <v>0</v>
      </c>
      <c r="CI150" s="24">
        <f t="shared" si="96"/>
        <v>0</v>
      </c>
      <c r="CJ150" s="24">
        <f t="shared" si="97"/>
        <v>0</v>
      </c>
      <c r="CK150" s="24">
        <f t="shared" si="98"/>
        <v>0</v>
      </c>
      <c r="CL150" s="24">
        <f t="shared" si="99"/>
        <v>0</v>
      </c>
      <c r="CM150" s="24">
        <f t="shared" si="100"/>
        <v>0</v>
      </c>
      <c r="CN150" s="24">
        <f t="shared" si="101"/>
        <v>0</v>
      </c>
      <c r="CO150" s="24">
        <f t="shared" si="102"/>
        <v>0</v>
      </c>
      <c r="CP150" s="24">
        <f t="shared" si="103"/>
        <v>0</v>
      </c>
      <c r="CQ150" s="24">
        <f t="shared" si="104"/>
        <v>0</v>
      </c>
      <c r="CR150" s="24">
        <f t="shared" si="105"/>
        <v>0</v>
      </c>
      <c r="CS150" s="24">
        <f t="shared" si="106"/>
        <v>2000</v>
      </c>
      <c r="CU150" s="83">
        <f t="shared" si="78"/>
        <v>10000</v>
      </c>
      <c r="CV150" s="84">
        <f t="shared" si="79"/>
        <v>0</v>
      </c>
      <c r="CW150" s="84">
        <f t="shared" si="80"/>
        <v>0</v>
      </c>
      <c r="CX150" s="84">
        <f t="shared" si="81"/>
        <v>0</v>
      </c>
      <c r="CY150" s="24">
        <f t="shared" si="82"/>
        <v>0</v>
      </c>
      <c r="CZ150" s="84">
        <f t="shared" si="83"/>
        <v>0</v>
      </c>
      <c r="DA150" s="82">
        <f t="shared" si="71"/>
        <v>10000</v>
      </c>
      <c r="DC150" s="24">
        <f t="shared" si="72"/>
        <v>3000</v>
      </c>
      <c r="DD150" s="24">
        <f t="shared" si="73"/>
        <v>0</v>
      </c>
      <c r="DE150" s="24">
        <f t="shared" si="74"/>
        <v>0</v>
      </c>
      <c r="DF150" s="24">
        <f t="shared" si="75"/>
        <v>0</v>
      </c>
      <c r="DG150" s="24">
        <f t="shared" si="76"/>
        <v>0</v>
      </c>
      <c r="DH150" s="24">
        <f t="shared" si="77"/>
        <v>0</v>
      </c>
      <c r="DI150" s="24">
        <f t="shared" si="84"/>
        <v>3000</v>
      </c>
    </row>
    <row r="151" spans="1:113" ht="14">
      <c r="A151" s="1"/>
      <c r="B151" s="2"/>
      <c r="C151" s="2"/>
      <c r="D151" s="2"/>
      <c r="E151" s="2"/>
      <c r="F151" s="195">
        <f t="shared" si="85"/>
        <v>90</v>
      </c>
      <c r="G151" s="112">
        <f t="shared" si="85"/>
        <v>1</v>
      </c>
      <c r="H151" s="111">
        <f t="shared" si="85"/>
        <v>0</v>
      </c>
      <c r="I151" s="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  <c r="BH151" s="95"/>
      <c r="BI151" s="95"/>
      <c r="BJ151" s="95"/>
      <c r="BK151" s="95"/>
      <c r="BL151" s="95"/>
      <c r="BM151" s="95"/>
      <c r="BN151" s="65"/>
      <c r="BO151" s="24">
        <f t="shared" si="107"/>
        <v>91</v>
      </c>
      <c r="BP151" s="83">
        <f t="shared" si="64"/>
        <v>3000</v>
      </c>
      <c r="BQ151" s="83">
        <f t="shared" si="65"/>
        <v>0</v>
      </c>
      <c r="BR151" s="83">
        <f t="shared" si="66"/>
        <v>0</v>
      </c>
      <c r="BS151" s="83">
        <f t="shared" si="67"/>
        <v>0</v>
      </c>
      <c r="BT151" s="83">
        <f t="shared" si="68"/>
        <v>0</v>
      </c>
      <c r="BU151" s="83">
        <f t="shared" si="69"/>
        <v>0</v>
      </c>
      <c r="BV151" s="82">
        <f t="shared" si="50"/>
        <v>3000</v>
      </c>
      <c r="BX151" s="24">
        <f t="shared" si="86"/>
        <v>3000</v>
      </c>
      <c r="BY151" s="24">
        <f t="shared" si="87"/>
        <v>0</v>
      </c>
      <c r="BZ151" s="24">
        <f t="shared" si="88"/>
        <v>0</v>
      </c>
      <c r="CA151" s="24">
        <f t="shared" si="89"/>
        <v>0</v>
      </c>
      <c r="CB151" s="24">
        <f t="shared" si="90"/>
        <v>0</v>
      </c>
      <c r="CC151" s="24">
        <f t="shared" si="70"/>
        <v>0</v>
      </c>
      <c r="CD151" s="24">
        <f t="shared" si="91"/>
        <v>0</v>
      </c>
      <c r="CE151" s="24">
        <f t="shared" si="92"/>
        <v>0</v>
      </c>
      <c r="CF151" s="24">
        <f t="shared" si="93"/>
        <v>0</v>
      </c>
      <c r="CG151" s="24">
        <f t="shared" si="94"/>
        <v>0</v>
      </c>
      <c r="CH151" s="24">
        <f t="shared" si="95"/>
        <v>0</v>
      </c>
      <c r="CI151" s="24">
        <f t="shared" si="96"/>
        <v>0</v>
      </c>
      <c r="CJ151" s="24">
        <f t="shared" si="97"/>
        <v>0</v>
      </c>
      <c r="CK151" s="24">
        <f t="shared" si="98"/>
        <v>0</v>
      </c>
      <c r="CL151" s="24">
        <f t="shared" si="99"/>
        <v>0</v>
      </c>
      <c r="CM151" s="24">
        <f t="shared" si="100"/>
        <v>0</v>
      </c>
      <c r="CN151" s="24">
        <f t="shared" si="101"/>
        <v>0</v>
      </c>
      <c r="CO151" s="24">
        <f t="shared" si="102"/>
        <v>0</v>
      </c>
      <c r="CP151" s="24">
        <f t="shared" si="103"/>
        <v>0</v>
      </c>
      <c r="CQ151" s="24">
        <f t="shared" si="104"/>
        <v>0</v>
      </c>
      <c r="CR151" s="24">
        <f t="shared" si="105"/>
        <v>0</v>
      </c>
      <c r="CS151" s="24">
        <f t="shared" si="106"/>
        <v>3000</v>
      </c>
      <c r="CU151" s="83">
        <f t="shared" si="78"/>
        <v>15000</v>
      </c>
      <c r="CV151" s="84">
        <f t="shared" si="79"/>
        <v>0</v>
      </c>
      <c r="CW151" s="84">
        <f t="shared" si="80"/>
        <v>0</v>
      </c>
      <c r="CX151" s="84">
        <f t="shared" si="81"/>
        <v>0</v>
      </c>
      <c r="CY151" s="24">
        <f t="shared" si="82"/>
        <v>0</v>
      </c>
      <c r="CZ151" s="84">
        <f t="shared" si="83"/>
        <v>0</v>
      </c>
      <c r="DA151" s="82">
        <f t="shared" si="71"/>
        <v>15000</v>
      </c>
      <c r="DC151" s="24">
        <f t="shared" si="72"/>
        <v>4500</v>
      </c>
      <c r="DD151" s="24">
        <f t="shared" si="73"/>
        <v>0</v>
      </c>
      <c r="DE151" s="24">
        <f t="shared" si="74"/>
        <v>0</v>
      </c>
      <c r="DF151" s="24">
        <f t="shared" si="75"/>
        <v>0</v>
      </c>
      <c r="DG151" s="24">
        <f t="shared" si="76"/>
        <v>0</v>
      </c>
      <c r="DH151" s="24">
        <f t="shared" si="77"/>
        <v>0</v>
      </c>
      <c r="DI151" s="24">
        <f t="shared" si="84"/>
        <v>4500</v>
      </c>
    </row>
    <row r="152" spans="1:113" ht="14">
      <c r="A152" s="1"/>
      <c r="B152" s="2"/>
      <c r="C152" s="2"/>
      <c r="D152" s="2"/>
      <c r="E152" s="2"/>
      <c r="F152" s="195">
        <f t="shared" si="85"/>
        <v>91</v>
      </c>
      <c r="G152" s="112">
        <f t="shared" si="85"/>
        <v>1</v>
      </c>
      <c r="H152" s="111">
        <f t="shared" si="85"/>
        <v>0</v>
      </c>
      <c r="I152" s="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  <c r="BH152" s="95"/>
      <c r="BI152" s="95"/>
      <c r="BJ152" s="95"/>
      <c r="BK152" s="95"/>
      <c r="BL152" s="95"/>
      <c r="BM152" s="95"/>
      <c r="BN152" s="65"/>
      <c r="BO152" s="24">
        <f t="shared" si="107"/>
        <v>92</v>
      </c>
      <c r="BP152" s="83">
        <f t="shared" si="64"/>
        <v>4500</v>
      </c>
      <c r="BQ152" s="83">
        <f t="shared" si="65"/>
        <v>0</v>
      </c>
      <c r="BR152" s="83">
        <f t="shared" si="66"/>
        <v>0</v>
      </c>
      <c r="BS152" s="83">
        <f t="shared" si="67"/>
        <v>0</v>
      </c>
      <c r="BT152" s="83">
        <f t="shared" si="68"/>
        <v>0</v>
      </c>
      <c r="BU152" s="83">
        <f t="shared" si="69"/>
        <v>0</v>
      </c>
      <c r="BV152" s="82">
        <f t="shared" si="50"/>
        <v>4500</v>
      </c>
      <c r="BX152" s="24">
        <f t="shared" si="86"/>
        <v>4500</v>
      </c>
      <c r="BY152" s="24">
        <f t="shared" si="87"/>
        <v>0</v>
      </c>
      <c r="BZ152" s="24">
        <f t="shared" si="88"/>
        <v>0</v>
      </c>
      <c r="CA152" s="24">
        <f t="shared" si="89"/>
        <v>0</v>
      </c>
      <c r="CB152" s="24">
        <f t="shared" si="90"/>
        <v>0</v>
      </c>
      <c r="CC152" s="24">
        <f t="shared" si="70"/>
        <v>0</v>
      </c>
      <c r="CD152" s="24">
        <f t="shared" si="91"/>
        <v>0</v>
      </c>
      <c r="CE152" s="24">
        <f t="shared" si="92"/>
        <v>0</v>
      </c>
      <c r="CF152" s="24">
        <f t="shared" si="93"/>
        <v>0</v>
      </c>
      <c r="CG152" s="24">
        <f t="shared" si="94"/>
        <v>0</v>
      </c>
      <c r="CH152" s="24">
        <f t="shared" si="95"/>
        <v>0</v>
      </c>
      <c r="CI152" s="24">
        <f t="shared" si="96"/>
        <v>0</v>
      </c>
      <c r="CJ152" s="24">
        <f t="shared" si="97"/>
        <v>0</v>
      </c>
      <c r="CK152" s="24">
        <f t="shared" si="98"/>
        <v>0</v>
      </c>
      <c r="CL152" s="24">
        <f t="shared" si="99"/>
        <v>0</v>
      </c>
      <c r="CM152" s="24">
        <f t="shared" si="100"/>
        <v>0</v>
      </c>
      <c r="CN152" s="24">
        <f t="shared" si="101"/>
        <v>0</v>
      </c>
      <c r="CO152" s="24">
        <f t="shared" si="102"/>
        <v>0</v>
      </c>
      <c r="CP152" s="24">
        <f t="shared" si="103"/>
        <v>0</v>
      </c>
      <c r="CQ152" s="24">
        <f t="shared" si="104"/>
        <v>0</v>
      </c>
      <c r="CR152" s="24">
        <f t="shared" si="105"/>
        <v>0</v>
      </c>
      <c r="CS152" s="24">
        <f t="shared" si="106"/>
        <v>4500</v>
      </c>
      <c r="CU152" s="83">
        <f t="shared" si="78"/>
        <v>22500</v>
      </c>
      <c r="CV152" s="84">
        <f t="shared" si="79"/>
        <v>0</v>
      </c>
      <c r="CW152" s="84">
        <f t="shared" si="80"/>
        <v>0</v>
      </c>
      <c r="CX152" s="84">
        <f t="shared" si="81"/>
        <v>0</v>
      </c>
      <c r="CY152" s="24">
        <f t="shared" si="82"/>
        <v>0</v>
      </c>
      <c r="CZ152" s="84">
        <f t="shared" si="83"/>
        <v>0</v>
      </c>
      <c r="DA152" s="82">
        <f t="shared" si="71"/>
        <v>22500</v>
      </c>
      <c r="DC152" s="24">
        <f t="shared" si="72"/>
        <v>6750</v>
      </c>
      <c r="DD152" s="24">
        <f t="shared" si="73"/>
        <v>0</v>
      </c>
      <c r="DE152" s="24">
        <f t="shared" si="74"/>
        <v>0</v>
      </c>
      <c r="DF152" s="24">
        <f t="shared" si="75"/>
        <v>0</v>
      </c>
      <c r="DG152" s="24">
        <f t="shared" si="76"/>
        <v>0</v>
      </c>
      <c r="DH152" s="24">
        <f t="shared" si="77"/>
        <v>0</v>
      </c>
      <c r="DI152" s="24">
        <f t="shared" si="84"/>
        <v>6750</v>
      </c>
    </row>
    <row r="153" spans="1:113" ht="14">
      <c r="A153" s="1"/>
      <c r="B153" s="2"/>
      <c r="C153" s="2"/>
      <c r="D153" s="2"/>
      <c r="E153" s="2"/>
      <c r="F153" s="195">
        <f t="shared" si="85"/>
        <v>92</v>
      </c>
      <c r="G153" s="112">
        <f t="shared" si="85"/>
        <v>1</v>
      </c>
      <c r="H153" s="111">
        <f t="shared" si="85"/>
        <v>0</v>
      </c>
      <c r="I153" s="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  <c r="BH153" s="95"/>
      <c r="BI153" s="95"/>
      <c r="BJ153" s="95"/>
      <c r="BK153" s="95"/>
      <c r="BL153" s="95"/>
      <c r="BM153" s="95"/>
      <c r="BN153" s="65"/>
      <c r="BO153" s="24">
        <f t="shared" si="107"/>
        <v>93</v>
      </c>
      <c r="BP153" s="83">
        <f t="shared" si="64"/>
        <v>6750</v>
      </c>
      <c r="BQ153" s="83">
        <f t="shared" si="65"/>
        <v>0</v>
      </c>
      <c r="BR153" s="83">
        <f t="shared" si="66"/>
        <v>0</v>
      </c>
      <c r="BS153" s="83">
        <f t="shared" si="67"/>
        <v>0</v>
      </c>
      <c r="BT153" s="83">
        <f t="shared" si="68"/>
        <v>0</v>
      </c>
      <c r="BU153" s="83">
        <f t="shared" si="69"/>
        <v>0</v>
      </c>
      <c r="BV153" s="82">
        <f t="shared" si="50"/>
        <v>6750</v>
      </c>
      <c r="BX153" s="24">
        <f t="shared" si="86"/>
        <v>6750</v>
      </c>
      <c r="BY153" s="24">
        <f t="shared" si="87"/>
        <v>0</v>
      </c>
      <c r="BZ153" s="24">
        <f t="shared" si="88"/>
        <v>0</v>
      </c>
      <c r="CA153" s="24">
        <f t="shared" si="89"/>
        <v>0</v>
      </c>
      <c r="CB153" s="24">
        <f t="shared" si="90"/>
        <v>0</v>
      </c>
      <c r="CC153" s="24">
        <f t="shared" si="70"/>
        <v>0</v>
      </c>
      <c r="CD153" s="24">
        <f t="shared" si="91"/>
        <v>0</v>
      </c>
      <c r="CE153" s="24">
        <f t="shared" si="92"/>
        <v>0</v>
      </c>
      <c r="CF153" s="24">
        <f t="shared" si="93"/>
        <v>0</v>
      </c>
      <c r="CG153" s="24">
        <f t="shared" si="94"/>
        <v>0</v>
      </c>
      <c r="CH153" s="24">
        <f t="shared" si="95"/>
        <v>0</v>
      </c>
      <c r="CI153" s="24">
        <f t="shared" si="96"/>
        <v>0</v>
      </c>
      <c r="CJ153" s="24">
        <f t="shared" si="97"/>
        <v>0</v>
      </c>
      <c r="CK153" s="24">
        <f t="shared" si="98"/>
        <v>0</v>
      </c>
      <c r="CL153" s="24">
        <f t="shared" si="99"/>
        <v>0</v>
      </c>
      <c r="CM153" s="24">
        <f t="shared" si="100"/>
        <v>0</v>
      </c>
      <c r="CN153" s="24">
        <f t="shared" si="101"/>
        <v>0</v>
      </c>
      <c r="CO153" s="24">
        <f t="shared" si="102"/>
        <v>0</v>
      </c>
      <c r="CP153" s="24">
        <f t="shared" si="103"/>
        <v>0</v>
      </c>
      <c r="CQ153" s="24">
        <f t="shared" si="104"/>
        <v>0</v>
      </c>
      <c r="CR153" s="24">
        <f t="shared" si="105"/>
        <v>0</v>
      </c>
      <c r="CS153" s="24">
        <f t="shared" si="106"/>
        <v>6750</v>
      </c>
      <c r="CU153" s="83">
        <f t="shared" si="78"/>
        <v>33750</v>
      </c>
      <c r="CV153" s="84">
        <f t="shared" si="79"/>
        <v>0</v>
      </c>
      <c r="CW153" s="84">
        <f t="shared" si="80"/>
        <v>0</v>
      </c>
      <c r="CX153" s="84">
        <f t="shared" si="81"/>
        <v>0</v>
      </c>
      <c r="CY153" s="24">
        <f t="shared" si="82"/>
        <v>0</v>
      </c>
      <c r="CZ153" s="84">
        <f t="shared" si="83"/>
        <v>0</v>
      </c>
      <c r="DA153" s="82">
        <f t="shared" si="71"/>
        <v>33750</v>
      </c>
      <c r="DC153" s="24">
        <f t="shared" si="72"/>
        <v>10125</v>
      </c>
      <c r="DD153" s="24">
        <f t="shared" si="73"/>
        <v>0</v>
      </c>
      <c r="DE153" s="24">
        <f t="shared" si="74"/>
        <v>0</v>
      </c>
      <c r="DF153" s="24">
        <f t="shared" si="75"/>
        <v>0</v>
      </c>
      <c r="DG153" s="24">
        <f t="shared" si="76"/>
        <v>0</v>
      </c>
      <c r="DH153" s="24">
        <f t="shared" si="77"/>
        <v>0</v>
      </c>
      <c r="DI153" s="24">
        <f t="shared" si="84"/>
        <v>10125</v>
      </c>
    </row>
    <row r="154" spans="1:113" ht="14">
      <c r="A154" s="1"/>
      <c r="B154" s="2"/>
      <c r="C154" s="2"/>
      <c r="D154" s="2"/>
      <c r="E154" s="2"/>
      <c r="F154" s="195">
        <f t="shared" si="85"/>
        <v>93</v>
      </c>
      <c r="G154" s="112">
        <f t="shared" si="85"/>
        <v>1</v>
      </c>
      <c r="H154" s="111">
        <f t="shared" si="85"/>
        <v>0</v>
      </c>
      <c r="I154" s="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  <c r="BH154" s="95"/>
      <c r="BI154" s="95"/>
      <c r="BJ154" s="95"/>
      <c r="BK154" s="95"/>
      <c r="BL154" s="95"/>
      <c r="BM154" s="95"/>
      <c r="BN154" s="65"/>
      <c r="BO154" s="24">
        <f t="shared" si="107"/>
        <v>94</v>
      </c>
      <c r="BP154" s="83">
        <f t="shared" si="64"/>
        <v>2000</v>
      </c>
      <c r="BQ154" s="83">
        <f t="shared" si="65"/>
        <v>0</v>
      </c>
      <c r="BR154" s="83">
        <f t="shared" si="66"/>
        <v>0</v>
      </c>
      <c r="BS154" s="83">
        <f t="shared" si="67"/>
        <v>0</v>
      </c>
      <c r="BT154" s="83">
        <f t="shared" si="68"/>
        <v>0</v>
      </c>
      <c r="BU154" s="83">
        <f t="shared" si="69"/>
        <v>0</v>
      </c>
      <c r="BV154" s="82">
        <f t="shared" si="50"/>
        <v>2000</v>
      </c>
      <c r="BX154" s="24">
        <f t="shared" si="86"/>
        <v>2000</v>
      </c>
      <c r="BY154" s="24">
        <f t="shared" si="87"/>
        <v>0</v>
      </c>
      <c r="BZ154" s="24">
        <f t="shared" si="88"/>
        <v>0</v>
      </c>
      <c r="CA154" s="24">
        <f t="shared" si="89"/>
        <v>0</v>
      </c>
      <c r="CB154" s="24">
        <f t="shared" si="90"/>
        <v>0</v>
      </c>
      <c r="CC154" s="24">
        <f t="shared" si="70"/>
        <v>0</v>
      </c>
      <c r="CD154" s="24">
        <f t="shared" si="91"/>
        <v>0</v>
      </c>
      <c r="CE154" s="24">
        <f t="shared" si="92"/>
        <v>0</v>
      </c>
      <c r="CF154" s="24">
        <f t="shared" si="93"/>
        <v>0</v>
      </c>
      <c r="CG154" s="24">
        <f t="shared" si="94"/>
        <v>0</v>
      </c>
      <c r="CH154" s="24">
        <f t="shared" si="95"/>
        <v>0</v>
      </c>
      <c r="CI154" s="24">
        <f t="shared" si="96"/>
        <v>0</v>
      </c>
      <c r="CJ154" s="24">
        <f t="shared" si="97"/>
        <v>0</v>
      </c>
      <c r="CK154" s="24">
        <f t="shared" si="98"/>
        <v>0</v>
      </c>
      <c r="CL154" s="24">
        <f t="shared" si="99"/>
        <v>0</v>
      </c>
      <c r="CM154" s="24">
        <f t="shared" si="100"/>
        <v>0</v>
      </c>
      <c r="CN154" s="24">
        <f t="shared" si="101"/>
        <v>0</v>
      </c>
      <c r="CO154" s="24">
        <f t="shared" si="102"/>
        <v>0</v>
      </c>
      <c r="CP154" s="24">
        <f t="shared" si="103"/>
        <v>0</v>
      </c>
      <c r="CQ154" s="24">
        <f t="shared" si="104"/>
        <v>0</v>
      </c>
      <c r="CR154" s="24">
        <f t="shared" si="105"/>
        <v>0</v>
      </c>
      <c r="CS154" s="24">
        <f t="shared" si="106"/>
        <v>2000</v>
      </c>
      <c r="CU154" s="83">
        <f t="shared" si="78"/>
        <v>10000</v>
      </c>
      <c r="CV154" s="84">
        <f t="shared" si="79"/>
        <v>0</v>
      </c>
      <c r="CW154" s="84">
        <f t="shared" si="80"/>
        <v>0</v>
      </c>
      <c r="CX154" s="84">
        <f t="shared" si="81"/>
        <v>0</v>
      </c>
      <c r="CY154" s="24">
        <f t="shared" si="82"/>
        <v>0</v>
      </c>
      <c r="CZ154" s="84">
        <f t="shared" si="83"/>
        <v>0</v>
      </c>
      <c r="DA154" s="82">
        <f t="shared" si="71"/>
        <v>10000</v>
      </c>
      <c r="DC154" s="24">
        <f t="shared" si="72"/>
        <v>3000</v>
      </c>
      <c r="DD154" s="24">
        <f t="shared" si="73"/>
        <v>0</v>
      </c>
      <c r="DE154" s="24">
        <f t="shared" si="74"/>
        <v>0</v>
      </c>
      <c r="DF154" s="24">
        <f t="shared" si="75"/>
        <v>0</v>
      </c>
      <c r="DG154" s="24">
        <f t="shared" si="76"/>
        <v>0</v>
      </c>
      <c r="DH154" s="24">
        <f t="shared" si="77"/>
        <v>0</v>
      </c>
      <c r="DI154" s="24">
        <f t="shared" si="84"/>
        <v>3000</v>
      </c>
    </row>
    <row r="155" spans="1:113" ht="14">
      <c r="A155" s="1"/>
      <c r="B155" s="2"/>
      <c r="C155" s="2"/>
      <c r="D155" s="2"/>
      <c r="E155" s="2"/>
      <c r="F155" s="195">
        <f t="shared" si="85"/>
        <v>94</v>
      </c>
      <c r="G155" s="112">
        <f t="shared" si="85"/>
        <v>1</v>
      </c>
      <c r="H155" s="111">
        <f t="shared" si="85"/>
        <v>0</v>
      </c>
      <c r="I155" s="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5"/>
      <c r="BJ155" s="95"/>
      <c r="BK155" s="95"/>
      <c r="BL155" s="95"/>
      <c r="BM155" s="95"/>
      <c r="BN155" s="65"/>
      <c r="BO155" s="24">
        <f t="shared" si="107"/>
        <v>95</v>
      </c>
      <c r="BP155" s="83">
        <f t="shared" si="64"/>
        <v>3000</v>
      </c>
      <c r="BQ155" s="83">
        <f t="shared" si="65"/>
        <v>0</v>
      </c>
      <c r="BR155" s="83">
        <f t="shared" si="66"/>
        <v>0</v>
      </c>
      <c r="BS155" s="83">
        <f t="shared" si="67"/>
        <v>0</v>
      </c>
      <c r="BT155" s="83">
        <f t="shared" si="68"/>
        <v>0</v>
      </c>
      <c r="BU155" s="83">
        <f t="shared" si="69"/>
        <v>0</v>
      </c>
      <c r="BV155" s="82">
        <f t="shared" si="50"/>
        <v>3000</v>
      </c>
      <c r="BX155" s="24">
        <f t="shared" si="86"/>
        <v>3000</v>
      </c>
      <c r="BY155" s="24">
        <f t="shared" si="87"/>
        <v>0</v>
      </c>
      <c r="BZ155" s="24">
        <f t="shared" si="88"/>
        <v>0</v>
      </c>
      <c r="CA155" s="24">
        <f t="shared" si="89"/>
        <v>0</v>
      </c>
      <c r="CB155" s="24">
        <f t="shared" si="90"/>
        <v>0</v>
      </c>
      <c r="CC155" s="24">
        <f t="shared" si="70"/>
        <v>0</v>
      </c>
      <c r="CD155" s="24">
        <f t="shared" si="91"/>
        <v>0</v>
      </c>
      <c r="CE155" s="24">
        <f t="shared" si="92"/>
        <v>0</v>
      </c>
      <c r="CF155" s="24">
        <f t="shared" si="93"/>
        <v>0</v>
      </c>
      <c r="CG155" s="24">
        <f t="shared" si="94"/>
        <v>0</v>
      </c>
      <c r="CH155" s="24">
        <f t="shared" si="95"/>
        <v>0</v>
      </c>
      <c r="CI155" s="24">
        <f t="shared" si="96"/>
        <v>0</v>
      </c>
      <c r="CJ155" s="24">
        <f t="shared" si="97"/>
        <v>0</v>
      </c>
      <c r="CK155" s="24">
        <f t="shared" si="98"/>
        <v>0</v>
      </c>
      <c r="CL155" s="24">
        <f t="shared" si="99"/>
        <v>0</v>
      </c>
      <c r="CM155" s="24">
        <f t="shared" si="100"/>
        <v>0</v>
      </c>
      <c r="CN155" s="24">
        <f t="shared" si="101"/>
        <v>0</v>
      </c>
      <c r="CO155" s="24">
        <f t="shared" si="102"/>
        <v>0</v>
      </c>
      <c r="CP155" s="24">
        <f t="shared" si="103"/>
        <v>0</v>
      </c>
      <c r="CQ155" s="24">
        <f t="shared" si="104"/>
        <v>0</v>
      </c>
      <c r="CR155" s="24">
        <f t="shared" si="105"/>
        <v>0</v>
      </c>
      <c r="CS155" s="24">
        <f t="shared" si="106"/>
        <v>3000</v>
      </c>
      <c r="CU155" s="83">
        <f t="shared" si="78"/>
        <v>15000</v>
      </c>
      <c r="CV155" s="84">
        <f t="shared" si="79"/>
        <v>0</v>
      </c>
      <c r="CW155" s="84">
        <f t="shared" si="80"/>
        <v>0</v>
      </c>
      <c r="CX155" s="84">
        <f t="shared" si="81"/>
        <v>0</v>
      </c>
      <c r="CY155" s="24">
        <f t="shared" si="82"/>
        <v>0</v>
      </c>
      <c r="CZ155" s="84">
        <f t="shared" si="83"/>
        <v>0</v>
      </c>
      <c r="DA155" s="82">
        <f t="shared" si="71"/>
        <v>15000</v>
      </c>
      <c r="DC155" s="24">
        <f t="shared" si="72"/>
        <v>4500</v>
      </c>
      <c r="DD155" s="24">
        <f t="shared" si="73"/>
        <v>0</v>
      </c>
      <c r="DE155" s="24">
        <f t="shared" si="74"/>
        <v>0</v>
      </c>
      <c r="DF155" s="24">
        <f t="shared" si="75"/>
        <v>0</v>
      </c>
      <c r="DG155" s="24">
        <f t="shared" si="76"/>
        <v>0</v>
      </c>
      <c r="DH155" s="24">
        <f t="shared" si="77"/>
        <v>0</v>
      </c>
      <c r="DI155" s="24">
        <f t="shared" si="84"/>
        <v>4500</v>
      </c>
    </row>
    <row r="156" spans="1:113" ht="14">
      <c r="A156" s="1"/>
      <c r="B156" s="2"/>
      <c r="C156" s="2"/>
      <c r="D156" s="2"/>
      <c r="E156" s="2"/>
      <c r="F156" s="195">
        <f t="shared" si="85"/>
        <v>95</v>
      </c>
      <c r="G156" s="112">
        <f t="shared" si="85"/>
        <v>1</v>
      </c>
      <c r="H156" s="111">
        <f t="shared" si="85"/>
        <v>0</v>
      </c>
      <c r="I156" s="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  <c r="BH156" s="95"/>
      <c r="BI156" s="95"/>
      <c r="BJ156" s="95"/>
      <c r="BK156" s="95"/>
      <c r="BL156" s="95"/>
      <c r="BM156" s="95"/>
      <c r="BN156" s="65"/>
      <c r="BO156" s="24">
        <f t="shared" si="107"/>
        <v>96</v>
      </c>
      <c r="BP156" s="83">
        <f t="shared" si="64"/>
        <v>4500</v>
      </c>
      <c r="BQ156" s="83">
        <f t="shared" si="65"/>
        <v>0</v>
      </c>
      <c r="BR156" s="83">
        <f t="shared" si="66"/>
        <v>0</v>
      </c>
      <c r="BS156" s="83">
        <f t="shared" si="67"/>
        <v>0</v>
      </c>
      <c r="BT156" s="83">
        <f t="shared" si="68"/>
        <v>0</v>
      </c>
      <c r="BU156" s="83">
        <f t="shared" si="69"/>
        <v>0</v>
      </c>
      <c r="BV156" s="82">
        <f t="shared" si="50"/>
        <v>4500</v>
      </c>
      <c r="BX156" s="24">
        <f t="shared" si="86"/>
        <v>4500</v>
      </c>
      <c r="BY156" s="24">
        <f t="shared" si="87"/>
        <v>0</v>
      </c>
      <c r="BZ156" s="24">
        <f t="shared" si="88"/>
        <v>0</v>
      </c>
      <c r="CA156" s="24">
        <f t="shared" si="89"/>
        <v>0</v>
      </c>
      <c r="CB156" s="24">
        <f t="shared" si="90"/>
        <v>0</v>
      </c>
      <c r="CC156" s="24">
        <f t="shared" si="70"/>
        <v>0</v>
      </c>
      <c r="CD156" s="24">
        <f t="shared" si="91"/>
        <v>0</v>
      </c>
      <c r="CE156" s="24">
        <f t="shared" si="92"/>
        <v>0</v>
      </c>
      <c r="CF156" s="24">
        <f t="shared" si="93"/>
        <v>0</v>
      </c>
      <c r="CG156" s="24">
        <f t="shared" si="94"/>
        <v>0</v>
      </c>
      <c r="CH156" s="24">
        <f t="shared" si="95"/>
        <v>0</v>
      </c>
      <c r="CI156" s="24">
        <f t="shared" si="96"/>
        <v>0</v>
      </c>
      <c r="CJ156" s="24">
        <f t="shared" si="97"/>
        <v>0</v>
      </c>
      <c r="CK156" s="24">
        <f t="shared" si="98"/>
        <v>0</v>
      </c>
      <c r="CL156" s="24">
        <f t="shared" si="99"/>
        <v>0</v>
      </c>
      <c r="CM156" s="24">
        <f t="shared" si="100"/>
        <v>0</v>
      </c>
      <c r="CN156" s="24">
        <f t="shared" si="101"/>
        <v>0</v>
      </c>
      <c r="CO156" s="24">
        <f t="shared" si="102"/>
        <v>0</v>
      </c>
      <c r="CP156" s="24">
        <f t="shared" si="103"/>
        <v>0</v>
      </c>
      <c r="CQ156" s="24">
        <f t="shared" si="104"/>
        <v>0</v>
      </c>
      <c r="CR156" s="24">
        <f t="shared" si="105"/>
        <v>0</v>
      </c>
      <c r="CS156" s="24">
        <f t="shared" si="106"/>
        <v>4500</v>
      </c>
      <c r="CU156" s="83">
        <f t="shared" si="78"/>
        <v>22500</v>
      </c>
      <c r="CV156" s="84">
        <f t="shared" si="79"/>
        <v>0</v>
      </c>
      <c r="CW156" s="84">
        <f t="shared" si="80"/>
        <v>0</v>
      </c>
      <c r="CX156" s="84">
        <f t="shared" si="81"/>
        <v>0</v>
      </c>
      <c r="CY156" s="24">
        <f t="shared" si="82"/>
        <v>0</v>
      </c>
      <c r="CZ156" s="84">
        <f t="shared" si="83"/>
        <v>0</v>
      </c>
      <c r="DA156" s="82">
        <f t="shared" si="71"/>
        <v>22500</v>
      </c>
      <c r="DC156" s="24">
        <f t="shared" si="72"/>
        <v>6750</v>
      </c>
      <c r="DD156" s="24">
        <f t="shared" si="73"/>
        <v>0</v>
      </c>
      <c r="DE156" s="24">
        <f t="shared" si="74"/>
        <v>0</v>
      </c>
      <c r="DF156" s="24">
        <f t="shared" si="75"/>
        <v>0</v>
      </c>
      <c r="DG156" s="24">
        <f t="shared" si="76"/>
        <v>0</v>
      </c>
      <c r="DH156" s="24">
        <f t="shared" si="77"/>
        <v>0</v>
      </c>
      <c r="DI156" s="24">
        <f t="shared" si="84"/>
        <v>6750</v>
      </c>
    </row>
    <row r="157" spans="1:113" ht="14">
      <c r="A157" s="1"/>
      <c r="B157" s="2"/>
      <c r="C157" s="2"/>
      <c r="D157" s="2"/>
      <c r="E157" s="2"/>
      <c r="F157" s="195">
        <f t="shared" si="85"/>
        <v>96</v>
      </c>
      <c r="G157" s="112">
        <f t="shared" si="85"/>
        <v>1</v>
      </c>
      <c r="H157" s="111">
        <f t="shared" si="85"/>
        <v>0</v>
      </c>
      <c r="I157" s="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5"/>
      <c r="BJ157" s="95"/>
      <c r="BK157" s="95"/>
      <c r="BL157" s="95"/>
      <c r="BM157" s="95"/>
      <c r="BN157" s="65"/>
      <c r="BO157" s="24">
        <f t="shared" si="107"/>
        <v>97</v>
      </c>
      <c r="BP157" s="83">
        <f t="shared" si="64"/>
        <v>6750</v>
      </c>
      <c r="BQ157" s="83">
        <f t="shared" si="65"/>
        <v>0</v>
      </c>
      <c r="BR157" s="83">
        <f t="shared" si="66"/>
        <v>0</v>
      </c>
      <c r="BS157" s="83">
        <f t="shared" si="67"/>
        <v>0</v>
      </c>
      <c r="BT157" s="83">
        <f t="shared" si="68"/>
        <v>0</v>
      </c>
      <c r="BU157" s="83">
        <f t="shared" si="69"/>
        <v>0</v>
      </c>
      <c r="BV157" s="82">
        <f>SUM(BP157:BU157)</f>
        <v>6750</v>
      </c>
      <c r="BX157" s="24">
        <f t="shared" si="86"/>
        <v>6750</v>
      </c>
      <c r="BY157" s="24">
        <f t="shared" si="87"/>
        <v>0</v>
      </c>
      <c r="BZ157" s="24">
        <f t="shared" si="88"/>
        <v>0</v>
      </c>
      <c r="CA157" s="24">
        <f t="shared" si="89"/>
        <v>0</v>
      </c>
      <c r="CB157" s="24">
        <f t="shared" si="90"/>
        <v>0</v>
      </c>
      <c r="CC157" s="24">
        <f t="shared" si="70"/>
        <v>0</v>
      </c>
      <c r="CD157" s="24">
        <f t="shared" si="91"/>
        <v>0</v>
      </c>
      <c r="CE157" s="24">
        <f t="shared" si="92"/>
        <v>0</v>
      </c>
      <c r="CF157" s="24">
        <f t="shared" si="93"/>
        <v>0</v>
      </c>
      <c r="CG157" s="24">
        <f t="shared" si="94"/>
        <v>0</v>
      </c>
      <c r="CH157" s="24">
        <f t="shared" si="95"/>
        <v>0</v>
      </c>
      <c r="CI157" s="24">
        <f t="shared" si="96"/>
        <v>0</v>
      </c>
      <c r="CJ157" s="24">
        <f t="shared" si="97"/>
        <v>0</v>
      </c>
      <c r="CK157" s="24">
        <f t="shared" si="98"/>
        <v>0</v>
      </c>
      <c r="CL157" s="24">
        <f t="shared" si="99"/>
        <v>0</v>
      </c>
      <c r="CM157" s="24">
        <f t="shared" si="100"/>
        <v>0</v>
      </c>
      <c r="CN157" s="24">
        <f t="shared" si="101"/>
        <v>0</v>
      </c>
      <c r="CO157" s="24">
        <f t="shared" si="102"/>
        <v>0</v>
      </c>
      <c r="CP157" s="24">
        <f t="shared" si="103"/>
        <v>0</v>
      </c>
      <c r="CQ157" s="24">
        <f t="shared" si="104"/>
        <v>0</v>
      </c>
      <c r="CR157" s="24">
        <f t="shared" si="105"/>
        <v>0</v>
      </c>
      <c r="CS157" s="24">
        <f t="shared" si="106"/>
        <v>6750</v>
      </c>
      <c r="CU157" s="83">
        <f t="shared" si="78"/>
        <v>33750</v>
      </c>
      <c r="CV157" s="84">
        <f t="shared" si="79"/>
        <v>0</v>
      </c>
      <c r="CW157" s="84">
        <f t="shared" si="80"/>
        <v>0</v>
      </c>
      <c r="CX157" s="84">
        <f t="shared" si="81"/>
        <v>0</v>
      </c>
      <c r="CY157" s="24">
        <f t="shared" si="82"/>
        <v>0</v>
      </c>
      <c r="CZ157" s="84">
        <f t="shared" si="83"/>
        <v>0</v>
      </c>
      <c r="DA157" s="82">
        <f t="shared" si="71"/>
        <v>33750</v>
      </c>
      <c r="DC157" s="24">
        <f t="shared" si="72"/>
        <v>10125</v>
      </c>
      <c r="DD157" s="24">
        <f t="shared" si="73"/>
        <v>0</v>
      </c>
      <c r="DE157" s="24">
        <f t="shared" si="74"/>
        <v>0</v>
      </c>
      <c r="DF157" s="24">
        <f t="shared" si="75"/>
        <v>0</v>
      </c>
      <c r="DG157" s="24">
        <f t="shared" si="76"/>
        <v>0</v>
      </c>
      <c r="DH157" s="24">
        <f t="shared" si="77"/>
        <v>0</v>
      </c>
      <c r="DI157" s="24">
        <f t="shared" si="84"/>
        <v>10125</v>
      </c>
    </row>
    <row r="158" spans="1:113" ht="14">
      <c r="A158" s="1"/>
      <c r="B158" s="2"/>
      <c r="C158" s="2"/>
      <c r="D158" s="2"/>
      <c r="E158" s="2"/>
      <c r="F158" s="195">
        <f t="shared" ref="F158:H162" si="108">BO261</f>
        <v>97</v>
      </c>
      <c r="G158" s="112">
        <f t="shared" si="108"/>
        <v>1</v>
      </c>
      <c r="H158" s="111">
        <f t="shared" si="108"/>
        <v>0</v>
      </c>
      <c r="I158" s="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  <c r="BH158" s="95"/>
      <c r="BI158" s="95"/>
      <c r="BJ158" s="95"/>
      <c r="BK158" s="95"/>
      <c r="BL158" s="95"/>
      <c r="BM158" s="95"/>
      <c r="BN158" s="65"/>
      <c r="BO158" s="24">
        <f t="shared" si="107"/>
        <v>98</v>
      </c>
      <c r="BP158" s="83">
        <f t="shared" si="64"/>
        <v>2000</v>
      </c>
      <c r="BQ158" s="83">
        <f t="shared" si="65"/>
        <v>0</v>
      </c>
      <c r="BR158" s="83">
        <f t="shared" si="66"/>
        <v>0</v>
      </c>
      <c r="BS158" s="83">
        <f t="shared" si="67"/>
        <v>0</v>
      </c>
      <c r="BT158" s="83">
        <f t="shared" si="68"/>
        <v>0</v>
      </c>
      <c r="BU158" s="83">
        <f t="shared" si="69"/>
        <v>0</v>
      </c>
      <c r="BV158" s="82">
        <f>SUM(BP158:BU158)</f>
        <v>2000</v>
      </c>
      <c r="BX158" s="24">
        <f t="shared" si="86"/>
        <v>2000</v>
      </c>
      <c r="BY158" s="24">
        <f t="shared" si="87"/>
        <v>0</v>
      </c>
      <c r="BZ158" s="24">
        <f t="shared" si="88"/>
        <v>0</v>
      </c>
      <c r="CA158" s="24">
        <f t="shared" si="89"/>
        <v>0</v>
      </c>
      <c r="CB158" s="24">
        <f t="shared" si="90"/>
        <v>0</v>
      </c>
      <c r="CC158" s="24">
        <f t="shared" si="70"/>
        <v>0</v>
      </c>
      <c r="CD158" s="24">
        <f t="shared" si="91"/>
        <v>0</v>
      </c>
      <c r="CE158" s="24">
        <f t="shared" si="92"/>
        <v>0</v>
      </c>
      <c r="CF158" s="24">
        <f t="shared" si="93"/>
        <v>0</v>
      </c>
      <c r="CG158" s="24">
        <f t="shared" si="94"/>
        <v>0</v>
      </c>
      <c r="CH158" s="24">
        <f t="shared" si="95"/>
        <v>0</v>
      </c>
      <c r="CI158" s="24">
        <f t="shared" si="96"/>
        <v>0</v>
      </c>
      <c r="CJ158" s="24">
        <f t="shared" si="97"/>
        <v>0</v>
      </c>
      <c r="CK158" s="24">
        <f t="shared" si="98"/>
        <v>0</v>
      </c>
      <c r="CL158" s="24">
        <f t="shared" si="99"/>
        <v>0</v>
      </c>
      <c r="CM158" s="24">
        <f t="shared" si="100"/>
        <v>0</v>
      </c>
      <c r="CN158" s="24">
        <f t="shared" si="101"/>
        <v>0</v>
      </c>
      <c r="CO158" s="24">
        <f t="shared" si="102"/>
        <v>0</v>
      </c>
      <c r="CP158" s="24">
        <f t="shared" si="103"/>
        <v>0</v>
      </c>
      <c r="CQ158" s="24">
        <f t="shared" si="104"/>
        <v>0</v>
      </c>
      <c r="CR158" s="24">
        <f t="shared" si="105"/>
        <v>0</v>
      </c>
      <c r="CS158" s="24">
        <f t="shared" si="106"/>
        <v>2000</v>
      </c>
      <c r="CU158" s="83">
        <f t="shared" si="78"/>
        <v>10000</v>
      </c>
      <c r="CV158" s="84">
        <f t="shared" si="79"/>
        <v>0</v>
      </c>
      <c r="CW158" s="84">
        <f t="shared" si="80"/>
        <v>0</v>
      </c>
      <c r="CX158" s="84">
        <f t="shared" si="81"/>
        <v>0</v>
      </c>
      <c r="CY158" s="24">
        <f t="shared" si="82"/>
        <v>0</v>
      </c>
      <c r="CZ158" s="84">
        <f t="shared" si="83"/>
        <v>0</v>
      </c>
      <c r="DA158" s="82">
        <f t="shared" si="71"/>
        <v>10000</v>
      </c>
      <c r="DC158" s="24">
        <f t="shared" si="72"/>
        <v>3000</v>
      </c>
      <c r="DD158" s="24">
        <f t="shared" si="73"/>
        <v>0</v>
      </c>
      <c r="DE158" s="24">
        <f t="shared" si="74"/>
        <v>0</v>
      </c>
      <c r="DF158" s="24">
        <f t="shared" si="75"/>
        <v>0</v>
      </c>
      <c r="DG158" s="24">
        <f t="shared" si="76"/>
        <v>0</v>
      </c>
      <c r="DH158" s="24">
        <f t="shared" si="77"/>
        <v>0</v>
      </c>
      <c r="DI158" s="24">
        <f t="shared" si="84"/>
        <v>3000</v>
      </c>
    </row>
    <row r="159" spans="1:113" ht="14">
      <c r="A159" s="1"/>
      <c r="B159" s="2"/>
      <c r="C159" s="2"/>
      <c r="D159" s="2"/>
      <c r="E159" s="2"/>
      <c r="F159" s="195">
        <f t="shared" si="108"/>
        <v>98</v>
      </c>
      <c r="G159" s="112">
        <f t="shared" si="108"/>
        <v>1</v>
      </c>
      <c r="H159" s="111">
        <f t="shared" si="108"/>
        <v>0</v>
      </c>
      <c r="I159" s="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5"/>
      <c r="BJ159" s="95"/>
      <c r="BK159" s="95"/>
      <c r="BL159" s="95"/>
      <c r="BM159" s="95"/>
      <c r="BN159" s="65"/>
      <c r="BO159" s="24">
        <f t="shared" si="107"/>
        <v>99</v>
      </c>
      <c r="BP159" s="83">
        <f t="shared" si="64"/>
        <v>3000</v>
      </c>
      <c r="BQ159" s="83">
        <f t="shared" si="65"/>
        <v>0</v>
      </c>
      <c r="BR159" s="83">
        <f t="shared" si="66"/>
        <v>0</v>
      </c>
      <c r="BS159" s="83">
        <f t="shared" si="67"/>
        <v>0</v>
      </c>
      <c r="BT159" s="83">
        <f t="shared" si="68"/>
        <v>0</v>
      </c>
      <c r="BU159" s="83">
        <f t="shared" si="69"/>
        <v>0</v>
      </c>
      <c r="BV159" s="82">
        <f>SUM(BP159:BU159)</f>
        <v>3000</v>
      </c>
      <c r="BX159" s="24">
        <f t="shared" si="86"/>
        <v>3000</v>
      </c>
      <c r="BY159" s="24">
        <f t="shared" si="87"/>
        <v>0</v>
      </c>
      <c r="BZ159" s="24">
        <f t="shared" si="88"/>
        <v>0</v>
      </c>
      <c r="CA159" s="24">
        <f t="shared" si="89"/>
        <v>0</v>
      </c>
      <c r="CB159" s="24">
        <f t="shared" si="90"/>
        <v>0</v>
      </c>
      <c r="CC159" s="24">
        <f t="shared" si="70"/>
        <v>0</v>
      </c>
      <c r="CD159" s="24">
        <f t="shared" si="91"/>
        <v>0</v>
      </c>
      <c r="CE159" s="24">
        <f t="shared" si="92"/>
        <v>0</v>
      </c>
      <c r="CF159" s="24">
        <f t="shared" si="93"/>
        <v>0</v>
      </c>
      <c r="CG159" s="24">
        <f t="shared" si="94"/>
        <v>0</v>
      </c>
      <c r="CH159" s="24">
        <f t="shared" si="95"/>
        <v>0</v>
      </c>
      <c r="CI159" s="24">
        <f t="shared" si="96"/>
        <v>0</v>
      </c>
      <c r="CJ159" s="24">
        <f t="shared" si="97"/>
        <v>0</v>
      </c>
      <c r="CK159" s="24">
        <f t="shared" si="98"/>
        <v>0</v>
      </c>
      <c r="CL159" s="24">
        <f t="shared" si="99"/>
        <v>0</v>
      </c>
      <c r="CM159" s="24">
        <f t="shared" si="100"/>
        <v>0</v>
      </c>
      <c r="CN159" s="24">
        <f t="shared" si="101"/>
        <v>0</v>
      </c>
      <c r="CO159" s="24">
        <f t="shared" si="102"/>
        <v>0</v>
      </c>
      <c r="CP159" s="24">
        <f t="shared" si="103"/>
        <v>0</v>
      </c>
      <c r="CQ159" s="24">
        <f t="shared" si="104"/>
        <v>0</v>
      </c>
      <c r="CR159" s="24">
        <f t="shared" si="105"/>
        <v>0</v>
      </c>
      <c r="CS159" s="24">
        <f t="shared" si="106"/>
        <v>3000</v>
      </c>
      <c r="CU159" s="83">
        <f t="shared" si="78"/>
        <v>15000</v>
      </c>
      <c r="CV159" s="84">
        <f t="shared" si="79"/>
        <v>0</v>
      </c>
      <c r="CW159" s="84">
        <f t="shared" si="80"/>
        <v>0</v>
      </c>
      <c r="CX159" s="84">
        <f t="shared" si="81"/>
        <v>0</v>
      </c>
      <c r="CY159" s="24">
        <f t="shared" si="82"/>
        <v>0</v>
      </c>
      <c r="CZ159" s="84">
        <f t="shared" si="83"/>
        <v>0</v>
      </c>
      <c r="DA159" s="82">
        <f t="shared" si="71"/>
        <v>15000</v>
      </c>
      <c r="DC159" s="24">
        <f t="shared" si="72"/>
        <v>4500</v>
      </c>
      <c r="DD159" s="24">
        <f t="shared" si="73"/>
        <v>0</v>
      </c>
      <c r="DE159" s="24">
        <f t="shared" si="74"/>
        <v>0</v>
      </c>
      <c r="DF159" s="24">
        <f t="shared" si="75"/>
        <v>0</v>
      </c>
      <c r="DG159" s="24">
        <f t="shared" si="76"/>
        <v>0</v>
      </c>
      <c r="DH159" s="24">
        <f t="shared" si="77"/>
        <v>0</v>
      </c>
      <c r="DI159" s="24">
        <f t="shared" si="84"/>
        <v>4500</v>
      </c>
    </row>
    <row r="160" spans="1:113" ht="14">
      <c r="A160" s="1"/>
      <c r="B160" s="2"/>
      <c r="C160" s="2"/>
      <c r="D160" s="2"/>
      <c r="E160" s="2"/>
      <c r="F160" s="195">
        <f t="shared" si="108"/>
        <v>99</v>
      </c>
      <c r="G160" s="112">
        <f t="shared" si="108"/>
        <v>1</v>
      </c>
      <c r="H160" s="111">
        <f t="shared" si="108"/>
        <v>0</v>
      </c>
      <c r="I160" s="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  <c r="BH160" s="95"/>
      <c r="BI160" s="95"/>
      <c r="BJ160" s="95"/>
      <c r="BK160" s="95"/>
      <c r="BL160" s="95"/>
      <c r="BM160" s="95"/>
      <c r="BN160" s="65"/>
      <c r="BO160" s="24">
        <f t="shared" si="107"/>
        <v>100</v>
      </c>
      <c r="BP160" s="83">
        <f t="shared" si="64"/>
        <v>4500</v>
      </c>
      <c r="BQ160" s="83">
        <f t="shared" si="65"/>
        <v>0</v>
      </c>
      <c r="BR160" s="83">
        <f t="shared" si="66"/>
        <v>0</v>
      </c>
      <c r="BS160" s="83">
        <f t="shared" si="67"/>
        <v>0</v>
      </c>
      <c r="BT160" s="83">
        <f t="shared" si="68"/>
        <v>0</v>
      </c>
      <c r="BU160" s="83">
        <f t="shared" si="69"/>
        <v>0</v>
      </c>
      <c r="BV160" s="82">
        <f>SUM(BP160:BU160)</f>
        <v>4500</v>
      </c>
      <c r="BX160" s="24">
        <f t="shared" si="86"/>
        <v>4500</v>
      </c>
      <c r="BY160" s="24">
        <f t="shared" si="87"/>
        <v>0</v>
      </c>
      <c r="BZ160" s="24">
        <f t="shared" si="88"/>
        <v>0</v>
      </c>
      <c r="CA160" s="24">
        <f t="shared" si="89"/>
        <v>0</v>
      </c>
      <c r="CB160" s="24">
        <f t="shared" si="90"/>
        <v>0</v>
      </c>
      <c r="CC160" s="24">
        <f t="shared" si="70"/>
        <v>0</v>
      </c>
      <c r="CD160" s="24">
        <f t="shared" si="91"/>
        <v>0</v>
      </c>
      <c r="CE160" s="24">
        <f t="shared" si="92"/>
        <v>0</v>
      </c>
      <c r="CF160" s="24">
        <f t="shared" si="93"/>
        <v>0</v>
      </c>
      <c r="CG160" s="24">
        <f t="shared" si="94"/>
        <v>0</v>
      </c>
      <c r="CH160" s="24">
        <f t="shared" si="95"/>
        <v>0</v>
      </c>
      <c r="CI160" s="24">
        <f t="shared" si="96"/>
        <v>0</v>
      </c>
      <c r="CJ160" s="24">
        <f t="shared" si="97"/>
        <v>0</v>
      </c>
      <c r="CK160" s="24">
        <f t="shared" si="98"/>
        <v>0</v>
      </c>
      <c r="CL160" s="24">
        <f t="shared" si="99"/>
        <v>0</v>
      </c>
      <c r="CM160" s="24">
        <f t="shared" si="100"/>
        <v>0</v>
      </c>
      <c r="CN160" s="24">
        <f t="shared" si="101"/>
        <v>0</v>
      </c>
      <c r="CO160" s="24">
        <f t="shared" si="102"/>
        <v>0</v>
      </c>
      <c r="CP160" s="24">
        <f t="shared" si="103"/>
        <v>0</v>
      </c>
      <c r="CQ160" s="24">
        <f t="shared" si="104"/>
        <v>0</v>
      </c>
      <c r="CR160" s="24">
        <f t="shared" si="105"/>
        <v>0</v>
      </c>
      <c r="CS160" s="24">
        <f t="shared" si="106"/>
        <v>4500</v>
      </c>
      <c r="CU160" s="83">
        <f t="shared" si="78"/>
        <v>22500</v>
      </c>
      <c r="CV160" s="84">
        <f t="shared" si="79"/>
        <v>0</v>
      </c>
      <c r="CW160" s="84">
        <f t="shared" si="80"/>
        <v>0</v>
      </c>
      <c r="CX160" s="84">
        <f t="shared" si="81"/>
        <v>0</v>
      </c>
      <c r="CY160" s="24">
        <f t="shared" si="82"/>
        <v>0</v>
      </c>
      <c r="CZ160" s="84">
        <f t="shared" si="83"/>
        <v>0</v>
      </c>
      <c r="DA160" s="82">
        <f t="shared" si="71"/>
        <v>22500</v>
      </c>
      <c r="DC160" s="24">
        <f t="shared" si="72"/>
        <v>6750</v>
      </c>
      <c r="DD160" s="24">
        <f t="shared" si="73"/>
        <v>0</v>
      </c>
      <c r="DE160" s="24">
        <f t="shared" si="74"/>
        <v>0</v>
      </c>
      <c r="DF160" s="24">
        <f t="shared" si="75"/>
        <v>0</v>
      </c>
      <c r="DG160" s="24">
        <f t="shared" si="76"/>
        <v>0</v>
      </c>
      <c r="DH160" s="24">
        <f t="shared" si="77"/>
        <v>0</v>
      </c>
      <c r="DI160" s="24">
        <f t="shared" si="84"/>
        <v>6750</v>
      </c>
    </row>
    <row r="161" spans="1:115" ht="14">
      <c r="A161" s="1"/>
      <c r="B161" s="2"/>
      <c r="C161" s="2"/>
      <c r="D161" s="2"/>
      <c r="E161" s="2"/>
      <c r="F161" s="195">
        <f t="shared" si="108"/>
        <v>100</v>
      </c>
      <c r="G161" s="112">
        <f t="shared" si="108"/>
        <v>1</v>
      </c>
      <c r="H161" s="111">
        <f t="shared" si="108"/>
        <v>0</v>
      </c>
      <c r="I161" s="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  <c r="BH161" s="95"/>
      <c r="BI161" s="95"/>
      <c r="BJ161" s="95"/>
      <c r="BK161" s="95"/>
      <c r="BL161" s="95"/>
      <c r="BM161" s="95"/>
      <c r="BN161" s="65"/>
      <c r="BO161" s="24">
        <f t="shared" si="107"/>
        <v>101</v>
      </c>
      <c r="BP161" s="83">
        <f t="shared" si="64"/>
        <v>6750</v>
      </c>
      <c r="BQ161" s="83">
        <f t="shared" si="65"/>
        <v>0</v>
      </c>
      <c r="BR161" s="83">
        <f t="shared" si="66"/>
        <v>0</v>
      </c>
      <c r="BS161" s="83">
        <f t="shared" si="67"/>
        <v>0</v>
      </c>
      <c r="BT161" s="83">
        <f t="shared" si="68"/>
        <v>0</v>
      </c>
      <c r="BU161" s="83">
        <f t="shared" si="69"/>
        <v>0</v>
      </c>
      <c r="BV161" s="82">
        <f>SUM(BP161:BU161)</f>
        <v>6750</v>
      </c>
      <c r="BX161" s="24">
        <f t="shared" si="86"/>
        <v>6750</v>
      </c>
      <c r="BY161" s="24">
        <f t="shared" si="87"/>
        <v>0</v>
      </c>
      <c r="BZ161" s="24">
        <f t="shared" si="88"/>
        <v>0</v>
      </c>
      <c r="CA161" s="24">
        <f t="shared" si="89"/>
        <v>0</v>
      </c>
      <c r="CB161" s="24">
        <f t="shared" si="90"/>
        <v>0</v>
      </c>
      <c r="CC161" s="24">
        <f t="shared" si="70"/>
        <v>0</v>
      </c>
      <c r="CD161" s="24">
        <f t="shared" si="91"/>
        <v>0</v>
      </c>
      <c r="CE161" s="24">
        <f t="shared" si="92"/>
        <v>0</v>
      </c>
      <c r="CF161" s="24">
        <f t="shared" si="93"/>
        <v>0</v>
      </c>
      <c r="CG161" s="24">
        <f t="shared" si="94"/>
        <v>0</v>
      </c>
      <c r="CH161" s="24">
        <f t="shared" si="95"/>
        <v>0</v>
      </c>
      <c r="CI161" s="24">
        <f t="shared" si="96"/>
        <v>0</v>
      </c>
      <c r="CJ161" s="24">
        <f t="shared" si="97"/>
        <v>0</v>
      </c>
      <c r="CK161" s="24">
        <f t="shared" si="98"/>
        <v>0</v>
      </c>
      <c r="CL161" s="24">
        <f t="shared" si="99"/>
        <v>0</v>
      </c>
      <c r="CM161" s="24">
        <f t="shared" si="100"/>
        <v>0</v>
      </c>
      <c r="CN161" s="24">
        <f t="shared" si="101"/>
        <v>0</v>
      </c>
      <c r="CO161" s="24">
        <f t="shared" si="102"/>
        <v>0</v>
      </c>
      <c r="CP161" s="24">
        <f t="shared" si="103"/>
        <v>0</v>
      </c>
      <c r="CQ161" s="24">
        <f t="shared" si="104"/>
        <v>0</v>
      </c>
      <c r="CR161" s="24">
        <f t="shared" si="105"/>
        <v>0</v>
      </c>
      <c r="CS161" s="24">
        <f t="shared" si="106"/>
        <v>6750</v>
      </c>
      <c r="CU161" s="83">
        <f t="shared" si="78"/>
        <v>33750</v>
      </c>
      <c r="CV161" s="84">
        <f t="shared" si="79"/>
        <v>0</v>
      </c>
      <c r="CW161" s="84">
        <f t="shared" si="80"/>
        <v>0</v>
      </c>
      <c r="CX161" s="84">
        <f t="shared" si="81"/>
        <v>0</v>
      </c>
      <c r="CY161" s="24">
        <f t="shared" si="82"/>
        <v>0</v>
      </c>
      <c r="CZ161" s="84">
        <f t="shared" si="83"/>
        <v>0</v>
      </c>
      <c r="DA161" s="82">
        <f t="shared" si="71"/>
        <v>33750</v>
      </c>
      <c r="DC161" s="24">
        <f t="shared" si="72"/>
        <v>10125</v>
      </c>
      <c r="DD161" s="24">
        <f t="shared" si="73"/>
        <v>0</v>
      </c>
      <c r="DE161" s="24">
        <f t="shared" si="74"/>
        <v>0</v>
      </c>
      <c r="DF161" s="24">
        <f t="shared" si="75"/>
        <v>0</v>
      </c>
      <c r="DG161" s="24">
        <f t="shared" si="76"/>
        <v>0</v>
      </c>
      <c r="DH161" s="24">
        <f t="shared" si="77"/>
        <v>0</v>
      </c>
      <c r="DI161" s="24">
        <f t="shared" si="84"/>
        <v>10125</v>
      </c>
    </row>
    <row r="162" spans="1:115" ht="14">
      <c r="A162" s="1"/>
      <c r="B162" s="2"/>
      <c r="C162" s="2"/>
      <c r="D162" s="2"/>
      <c r="E162" s="2"/>
      <c r="F162" s="196">
        <f t="shared" si="108"/>
        <v>101</v>
      </c>
      <c r="G162" s="118">
        <f t="shared" si="108"/>
        <v>1</v>
      </c>
      <c r="H162" s="119">
        <f t="shared" si="108"/>
        <v>0</v>
      </c>
      <c r="I162" s="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  <c r="BH162" s="95"/>
      <c r="BI162" s="95"/>
      <c r="BJ162" s="95"/>
      <c r="BK162" s="95"/>
      <c r="BL162" s="95"/>
      <c r="BM162" s="95"/>
      <c r="BN162" s="65"/>
      <c r="BU162" s="24" t="s">
        <v>76</v>
      </c>
    </row>
    <row r="163" spans="1:115" ht="15" thickBot="1">
      <c r="A163" s="6"/>
      <c r="B163" s="7"/>
      <c r="C163" s="7"/>
      <c r="D163" s="7"/>
      <c r="E163" s="7"/>
      <c r="F163" s="7"/>
      <c r="G163" s="7"/>
      <c r="H163" s="7"/>
      <c r="I163" s="8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  <c r="BH163" s="95"/>
      <c r="BI163" s="95"/>
      <c r="BJ163" s="95"/>
      <c r="BK163" s="95"/>
      <c r="BL163" s="95"/>
      <c r="BM163" s="95"/>
      <c r="BN163" s="65"/>
      <c r="BO163" s="38" t="s">
        <v>77</v>
      </c>
      <c r="BS163" s="24" t="s">
        <v>170</v>
      </c>
      <c r="BT163" s="68" t="s">
        <v>70</v>
      </c>
      <c r="BU163" s="68" t="s">
        <v>71</v>
      </c>
      <c r="BV163" s="68" t="s">
        <v>72</v>
      </c>
      <c r="DK163" s="24"/>
    </row>
    <row r="164" spans="1:115"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  <c r="BH164" s="95"/>
      <c r="BI164" s="95"/>
      <c r="BJ164" s="95"/>
      <c r="BK164" s="95"/>
      <c r="BL164" s="95"/>
      <c r="BM164" s="95"/>
      <c r="BN164" s="65"/>
      <c r="BO164" s="38" t="s">
        <v>96</v>
      </c>
      <c r="BP164" s="68" t="s">
        <v>97</v>
      </c>
      <c r="BQ164" s="68" t="s">
        <v>98</v>
      </c>
      <c r="BR164" s="68" t="s">
        <v>99</v>
      </c>
      <c r="BS164" s="38" t="s">
        <v>170</v>
      </c>
      <c r="BT164" s="68" t="str">
        <f>D8</f>
        <v>Red</v>
      </c>
      <c r="BU164" s="68" t="str">
        <f>F8</f>
        <v>Yellow</v>
      </c>
      <c r="BV164" s="68" t="str">
        <f>H8</f>
        <v>Yellow</v>
      </c>
      <c r="BW164" s="68" t="s">
        <v>73</v>
      </c>
      <c r="BX164" s="68" t="s">
        <v>74</v>
      </c>
      <c r="BY164" s="68" t="s">
        <v>75</v>
      </c>
      <c r="BZ164" s="38" t="s">
        <v>171</v>
      </c>
    </row>
    <row r="165" spans="1:115"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  <c r="BH165" s="95"/>
      <c r="BI165" s="95"/>
      <c r="BJ165" s="95"/>
      <c r="BK165" s="95"/>
      <c r="BL165" s="95"/>
      <c r="BM165" s="95"/>
      <c r="BN165" s="65"/>
      <c r="BO165" s="24">
        <f>BO61</f>
        <v>1</v>
      </c>
      <c r="BP165" s="85">
        <f>(2*BP61 + BQ61 +BR61)/ (2*BV61)</f>
        <v>0.1</v>
      </c>
      <c r="BQ165" s="85">
        <f>(2*BS61 + BQ61 +BT61)/ (2*BV61)</f>
        <v>0.9</v>
      </c>
      <c r="BR165" s="85">
        <f>(2*BU61 + BT61 +BR61)/ (2*BV61)</f>
        <v>0</v>
      </c>
      <c r="BT165" s="85">
        <f>BP61/$BV61</f>
        <v>0.01</v>
      </c>
      <c r="BU165" s="85">
        <f>BQ61/$BV61</f>
        <v>0.18</v>
      </c>
      <c r="BV165" s="85">
        <f>BS61/$BV61</f>
        <v>0.81</v>
      </c>
      <c r="BW165" s="85">
        <f>BR61/$BV61</f>
        <v>0</v>
      </c>
      <c r="BX165" s="85">
        <f>BT61/$BV61</f>
        <v>0</v>
      </c>
      <c r="BY165" s="85">
        <f>BU61/$BV61</f>
        <v>0</v>
      </c>
      <c r="BZ165" s="245">
        <f>BT165*F$33 +BU165*G$33 + BV165*H$33</f>
        <v>0.70300000000000007</v>
      </c>
      <c r="CA165" s="85">
        <f>SUM(BT165:BY165)</f>
        <v>1</v>
      </c>
    </row>
    <row r="166" spans="1:115"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  <c r="BH166" s="95"/>
      <c r="BI166" s="95"/>
      <c r="BJ166" s="95"/>
      <c r="BK166" s="95"/>
      <c r="BL166" s="95"/>
      <c r="BM166" s="95"/>
      <c r="BN166" s="65"/>
      <c r="BO166" s="24">
        <f t="shared" ref="BO166:BO229" si="109">BO62</f>
        <v>2</v>
      </c>
      <c r="BP166" s="85">
        <f t="shared" ref="BP166:BP229" si="110">(2*BP62 + BQ62 +BR62)/ (2*BV62)</f>
        <v>0.10384068278805121</v>
      </c>
      <c r="BQ166" s="85">
        <f t="shared" ref="BQ166:BQ229" si="111">(2*BS62 + BQ62 +BT62)/ (2*BV62)</f>
        <v>0.89615931721194875</v>
      </c>
      <c r="BR166" s="85">
        <f t="shared" ref="BR166:BR229" si="112">(2*BU62 + BT62 +BR62)/ (2*BV62)</f>
        <v>0</v>
      </c>
      <c r="BT166" s="85">
        <f t="shared" ref="BT166:BU181" si="113">BP62/$BV62</f>
        <v>1.422475106685633E-2</v>
      </c>
      <c r="BU166" s="85">
        <f t="shared" si="113"/>
        <v>0.17923186344238975</v>
      </c>
      <c r="BV166" s="85">
        <f t="shared" ref="BV166:BV229" si="114">BS62/$BV62</f>
        <v>0.80654338549075388</v>
      </c>
      <c r="BW166" s="85">
        <f t="shared" ref="BW166:BW229" si="115">BR62/$BV62</f>
        <v>0</v>
      </c>
      <c r="BX166" s="85">
        <f t="shared" ref="BX166:BY181" si="116">BT62/$BV62</f>
        <v>0</v>
      </c>
      <c r="BY166" s="85">
        <f t="shared" si="116"/>
        <v>0</v>
      </c>
      <c r="BZ166" s="245">
        <f t="shared" ref="BZ166:BZ229" si="117">BT166*F$33 +BU166*G$33 + BV166*H$33</f>
        <v>0.70426742532005693</v>
      </c>
      <c r="CA166" s="85">
        <f t="shared" ref="CA166:CA229" si="118">SUM(BT166:BY166)</f>
        <v>1</v>
      </c>
    </row>
    <row r="167" spans="1:115" ht="14">
      <c r="D167" s="230"/>
      <c r="E167" s="230"/>
      <c r="F167" s="230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  <c r="BH167" s="95"/>
      <c r="BI167" s="95"/>
      <c r="BJ167" s="95"/>
      <c r="BK167" s="95"/>
      <c r="BL167" s="95"/>
      <c r="BM167" s="95"/>
      <c r="BN167" s="65"/>
      <c r="BO167" s="24">
        <f t="shared" si="109"/>
        <v>3</v>
      </c>
      <c r="BP167" s="85">
        <f t="shared" si="110"/>
        <v>0.10740790716502495</v>
      </c>
      <c r="BQ167" s="85">
        <f t="shared" si="111"/>
        <v>0.89259209283497498</v>
      </c>
      <c r="BR167" s="85">
        <f t="shared" si="112"/>
        <v>0</v>
      </c>
      <c r="BT167" s="85">
        <f t="shared" si="113"/>
        <v>1.484280124139792E-2</v>
      </c>
      <c r="BU167" s="85">
        <f t="shared" si="113"/>
        <v>0.18513021184725406</v>
      </c>
      <c r="BV167" s="85">
        <f t="shared" si="114"/>
        <v>0.80002698691134799</v>
      </c>
      <c r="BW167" s="85">
        <f t="shared" si="115"/>
        <v>0</v>
      </c>
      <c r="BX167" s="85">
        <f t="shared" si="116"/>
        <v>0</v>
      </c>
      <c r="BY167" s="85">
        <f t="shared" si="116"/>
        <v>0</v>
      </c>
      <c r="BZ167" s="245">
        <f t="shared" si="117"/>
        <v>0.7044528403724194</v>
      </c>
      <c r="CA167" s="85">
        <f t="shared" si="118"/>
        <v>1</v>
      </c>
    </row>
    <row r="168" spans="1:115" ht="14">
      <c r="D168" s="230"/>
      <c r="E168" s="230"/>
      <c r="F168" s="230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  <c r="BH168" s="95"/>
      <c r="BI168" s="95"/>
      <c r="BJ168" s="95"/>
      <c r="BK168" s="95"/>
      <c r="BL168" s="95"/>
      <c r="BM168" s="95"/>
      <c r="BN168" s="65"/>
      <c r="BO168" s="24">
        <f t="shared" si="109"/>
        <v>4</v>
      </c>
      <c r="BP168" s="85">
        <f t="shared" si="110"/>
        <v>0.11117154008573805</v>
      </c>
      <c r="BQ168" s="85">
        <f t="shared" si="111"/>
        <v>0.88882845991426196</v>
      </c>
      <c r="BR168" s="85">
        <f t="shared" si="112"/>
        <v>0</v>
      </c>
      <c r="BT168" s="85">
        <f t="shared" si="113"/>
        <v>1.5995905048307633E-2</v>
      </c>
      <c r="BU168" s="85">
        <f t="shared" si="113"/>
        <v>0.19035127007486086</v>
      </c>
      <c r="BV168" s="85">
        <f t="shared" si="114"/>
        <v>0.79365282487683153</v>
      </c>
      <c r="BW168" s="85">
        <f t="shared" si="115"/>
        <v>0</v>
      </c>
      <c r="BX168" s="85">
        <f t="shared" si="116"/>
        <v>0</v>
      </c>
      <c r="BY168" s="85">
        <f t="shared" si="116"/>
        <v>0</v>
      </c>
      <c r="BZ168" s="245">
        <f t="shared" si="117"/>
        <v>0.70479877151449233</v>
      </c>
      <c r="CA168" s="85">
        <f t="shared" si="118"/>
        <v>1</v>
      </c>
    </row>
    <row r="169" spans="1:115"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  <c r="BH169" s="95"/>
      <c r="BI169" s="95"/>
      <c r="BJ169" s="95"/>
      <c r="BK169" s="95"/>
      <c r="BL169" s="95"/>
      <c r="BM169" s="95"/>
      <c r="BN169" s="65"/>
      <c r="BO169" s="24">
        <f t="shared" si="109"/>
        <v>5</v>
      </c>
      <c r="BP169" s="85">
        <f t="shared" si="110"/>
        <v>0.11533559898045879</v>
      </c>
      <c r="BQ169" s="85">
        <f t="shared" si="111"/>
        <v>0.88466440101954125</v>
      </c>
      <c r="BR169" s="85">
        <f t="shared" si="112"/>
        <v>0</v>
      </c>
      <c r="BT169" s="85">
        <f t="shared" si="113"/>
        <v>1.6992353440951572E-2</v>
      </c>
      <c r="BU169" s="85">
        <f t="shared" si="113"/>
        <v>0.19668649107901445</v>
      </c>
      <c r="BV169" s="85">
        <f t="shared" si="114"/>
        <v>0.78632115548003401</v>
      </c>
      <c r="BW169" s="85">
        <f t="shared" si="115"/>
        <v>0</v>
      </c>
      <c r="BX169" s="85">
        <f t="shared" si="116"/>
        <v>0</v>
      </c>
      <c r="BY169" s="85">
        <f t="shared" si="116"/>
        <v>0</v>
      </c>
      <c r="BZ169" s="245">
        <f t="shared" si="117"/>
        <v>0.70509770603228561</v>
      </c>
      <c r="CA169" s="85">
        <f t="shared" si="118"/>
        <v>1</v>
      </c>
    </row>
    <row r="170" spans="1:115"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  <c r="BH170" s="95"/>
      <c r="BI170" s="95"/>
      <c r="BJ170" s="95"/>
      <c r="BK170" s="95"/>
      <c r="BL170" s="95"/>
      <c r="BM170" s="95"/>
      <c r="BN170" s="65"/>
      <c r="BO170" s="24">
        <f t="shared" si="109"/>
        <v>6</v>
      </c>
      <c r="BP170" s="85">
        <f t="shared" si="110"/>
        <v>0.11986655930058668</v>
      </c>
      <c r="BQ170" s="85">
        <f t="shared" si="111"/>
        <v>0.88013344069941335</v>
      </c>
      <c r="BR170" s="85">
        <f t="shared" si="112"/>
        <v>0</v>
      </c>
      <c r="BT170" s="85">
        <f t="shared" si="113"/>
        <v>1.8405613712182217E-2</v>
      </c>
      <c r="BU170" s="85">
        <f t="shared" si="113"/>
        <v>0.20292189117680892</v>
      </c>
      <c r="BV170" s="85">
        <f t="shared" si="114"/>
        <v>0.77867249511100889</v>
      </c>
      <c r="BW170" s="85">
        <f t="shared" si="115"/>
        <v>0</v>
      </c>
      <c r="BX170" s="85">
        <f t="shared" si="116"/>
        <v>0</v>
      </c>
      <c r="BY170" s="85">
        <f t="shared" si="116"/>
        <v>0</v>
      </c>
      <c r="BZ170" s="245">
        <f t="shared" si="117"/>
        <v>0.70552168411365468</v>
      </c>
      <c r="CA170" s="85">
        <f t="shared" si="118"/>
        <v>1</v>
      </c>
    </row>
    <row r="171" spans="1:115"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  <c r="BH171" s="95"/>
      <c r="BI171" s="95"/>
      <c r="BJ171" s="95"/>
      <c r="BK171" s="95"/>
      <c r="BL171" s="95"/>
      <c r="BM171" s="95"/>
      <c r="BN171" s="65"/>
      <c r="BO171" s="24">
        <f t="shared" si="109"/>
        <v>7</v>
      </c>
      <c r="BP171" s="85">
        <f t="shared" si="110"/>
        <v>0.12495236021124845</v>
      </c>
      <c r="BQ171" s="85">
        <f t="shared" si="111"/>
        <v>0.87504763978875155</v>
      </c>
      <c r="BR171" s="85">
        <f t="shared" si="112"/>
        <v>0</v>
      </c>
      <c r="BT171" s="85">
        <f t="shared" si="113"/>
        <v>2.0144824957804761E-2</v>
      </c>
      <c r="BU171" s="85">
        <f t="shared" si="113"/>
        <v>0.20961507050688738</v>
      </c>
      <c r="BV171" s="85">
        <f t="shared" si="114"/>
        <v>0.77024010453530789</v>
      </c>
      <c r="BW171" s="85">
        <f t="shared" si="115"/>
        <v>0</v>
      </c>
      <c r="BX171" s="85">
        <f t="shared" si="116"/>
        <v>0</v>
      </c>
      <c r="BY171" s="85">
        <f t="shared" si="116"/>
        <v>0</v>
      </c>
      <c r="BZ171" s="245">
        <f t="shared" si="117"/>
        <v>0.7060434474873416</v>
      </c>
      <c r="CA171" s="85">
        <f t="shared" si="118"/>
        <v>1</v>
      </c>
    </row>
    <row r="172" spans="1:115"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5"/>
      <c r="BJ172" s="95"/>
      <c r="BK172" s="95"/>
      <c r="BL172" s="95"/>
      <c r="BM172" s="95"/>
      <c r="BN172" s="65"/>
      <c r="BO172" s="24">
        <f t="shared" si="109"/>
        <v>8</v>
      </c>
      <c r="BP172" s="85">
        <f t="shared" si="110"/>
        <v>0.13163918825072662</v>
      </c>
      <c r="BQ172" s="85">
        <f t="shared" si="111"/>
        <v>0.86836081174927338</v>
      </c>
      <c r="BR172" s="85">
        <f t="shared" si="112"/>
        <v>0</v>
      </c>
      <c r="BT172" s="85">
        <f t="shared" si="113"/>
        <v>2.2891535276113071E-2</v>
      </c>
      <c r="BU172" s="85">
        <f t="shared" si="113"/>
        <v>0.21749530594922709</v>
      </c>
      <c r="BV172" s="85">
        <f t="shared" si="114"/>
        <v>0.75961315877465985</v>
      </c>
      <c r="BW172" s="85">
        <f t="shared" si="115"/>
        <v>0</v>
      </c>
      <c r="BX172" s="85">
        <f t="shared" si="116"/>
        <v>0</v>
      </c>
      <c r="BY172" s="85">
        <f t="shared" si="116"/>
        <v>0</v>
      </c>
      <c r="BZ172" s="245">
        <f t="shared" si="117"/>
        <v>0.70686746058283401</v>
      </c>
      <c r="CA172" s="85">
        <f t="shared" si="118"/>
        <v>1</v>
      </c>
    </row>
    <row r="173" spans="1:115"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  <c r="BH173" s="95"/>
      <c r="BI173" s="95"/>
      <c r="BJ173" s="95"/>
      <c r="BK173" s="95"/>
      <c r="BL173" s="95"/>
      <c r="BM173" s="95"/>
      <c r="BN173" s="65"/>
      <c r="BO173" s="24">
        <f t="shared" si="109"/>
        <v>9</v>
      </c>
      <c r="BP173" s="85">
        <f t="shared" si="110"/>
        <v>0.13862636962172931</v>
      </c>
      <c r="BQ173" s="85">
        <f t="shared" si="111"/>
        <v>0.86137363037827064</v>
      </c>
      <c r="BR173" s="85">
        <f t="shared" si="112"/>
        <v>0</v>
      </c>
      <c r="BT173" s="85">
        <f t="shared" si="113"/>
        <v>2.5023687471149875E-2</v>
      </c>
      <c r="BU173" s="85">
        <f t="shared" si="113"/>
        <v>0.22720536430115887</v>
      </c>
      <c r="BV173" s="85">
        <f t="shared" si="114"/>
        <v>0.74777094822769119</v>
      </c>
      <c r="BW173" s="85">
        <f t="shared" si="115"/>
        <v>0</v>
      </c>
      <c r="BX173" s="85">
        <f t="shared" si="116"/>
        <v>0</v>
      </c>
      <c r="BY173" s="85">
        <f t="shared" si="116"/>
        <v>0</v>
      </c>
      <c r="BZ173" s="245">
        <f t="shared" si="117"/>
        <v>0.70750710624134494</v>
      </c>
      <c r="CA173" s="85">
        <f t="shared" si="118"/>
        <v>1</v>
      </c>
    </row>
    <row r="174" spans="1:115"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  <c r="BH174" s="95"/>
      <c r="BI174" s="95"/>
      <c r="BJ174" s="95"/>
      <c r="BK174" s="95"/>
      <c r="BL174" s="95"/>
      <c r="BM174" s="95"/>
      <c r="BN174" s="65"/>
      <c r="BO174" s="24">
        <f t="shared" si="109"/>
        <v>10</v>
      </c>
      <c r="BP174" s="85">
        <f t="shared" si="110"/>
        <v>0.14603596990273443</v>
      </c>
      <c r="BQ174" s="85">
        <f t="shared" si="111"/>
        <v>0.85396403009726551</v>
      </c>
      <c r="BR174" s="85">
        <f t="shared" si="112"/>
        <v>0</v>
      </c>
      <c r="BT174" s="85">
        <f t="shared" si="113"/>
        <v>2.7527986786566341E-2</v>
      </c>
      <c r="BU174" s="85">
        <f t="shared" si="113"/>
        <v>0.2370159662323362</v>
      </c>
      <c r="BV174" s="85">
        <f t="shared" si="114"/>
        <v>0.73545604698109746</v>
      </c>
      <c r="BW174" s="85">
        <f t="shared" si="115"/>
        <v>0</v>
      </c>
      <c r="BX174" s="85">
        <f t="shared" si="116"/>
        <v>0</v>
      </c>
      <c r="BY174" s="85">
        <f t="shared" si="116"/>
        <v>0</v>
      </c>
      <c r="BZ174" s="245">
        <f t="shared" si="117"/>
        <v>0.70825839603596996</v>
      </c>
      <c r="CA174" s="85">
        <f t="shared" si="118"/>
        <v>1</v>
      </c>
    </row>
    <row r="175" spans="1:115"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  <c r="BH175" s="95"/>
      <c r="BI175" s="95"/>
      <c r="BJ175" s="95"/>
      <c r="BK175" s="95"/>
      <c r="BL175" s="95"/>
      <c r="BM175" s="95"/>
      <c r="BN175" s="65"/>
      <c r="BO175" s="24">
        <f t="shared" si="109"/>
        <v>11</v>
      </c>
      <c r="BP175" s="85">
        <f t="shared" si="110"/>
        <v>0.15346792011436988</v>
      </c>
      <c r="BQ175" s="85">
        <f t="shared" si="111"/>
        <v>0.84653207988563006</v>
      </c>
      <c r="BR175" s="85">
        <f t="shared" si="112"/>
        <v>0</v>
      </c>
      <c r="BT175" s="85">
        <f t="shared" si="113"/>
        <v>2.9892128406186373E-2</v>
      </c>
      <c r="BU175" s="85">
        <f t="shared" si="113"/>
        <v>0.24715158341636703</v>
      </c>
      <c r="BV175" s="85">
        <f t="shared" si="114"/>
        <v>0.72295628817744662</v>
      </c>
      <c r="BW175" s="85">
        <f t="shared" si="115"/>
        <v>0</v>
      </c>
      <c r="BX175" s="85">
        <f t="shared" si="116"/>
        <v>0</v>
      </c>
      <c r="BY175" s="85">
        <f t="shared" si="116"/>
        <v>0</v>
      </c>
      <c r="BZ175" s="245">
        <f t="shared" si="117"/>
        <v>0.70896763852185596</v>
      </c>
      <c r="CA175" s="85">
        <f t="shared" si="118"/>
        <v>1</v>
      </c>
    </row>
    <row r="176" spans="1:115"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  <c r="BH176" s="95"/>
      <c r="BI176" s="95"/>
      <c r="BJ176" s="95"/>
      <c r="BK176" s="95"/>
      <c r="BL176" s="95"/>
      <c r="BM176" s="95"/>
      <c r="BN176" s="65"/>
      <c r="BO176" s="24">
        <f t="shared" si="109"/>
        <v>12</v>
      </c>
      <c r="BP176" s="85">
        <f t="shared" si="110"/>
        <v>0.16251886907918894</v>
      </c>
      <c r="BQ176" s="85">
        <f t="shared" si="111"/>
        <v>0.83748113092081111</v>
      </c>
      <c r="BR176" s="85">
        <f t="shared" si="112"/>
        <v>0</v>
      </c>
      <c r="BT176" s="85">
        <f t="shared" si="113"/>
        <v>3.3862347517441153E-2</v>
      </c>
      <c r="BU176" s="85">
        <f t="shared" si="113"/>
        <v>0.25731304312349557</v>
      </c>
      <c r="BV176" s="85">
        <f t="shared" si="114"/>
        <v>0.70882460935906333</v>
      </c>
      <c r="BW176" s="85">
        <f t="shared" si="115"/>
        <v>0</v>
      </c>
      <c r="BX176" s="85">
        <f t="shared" si="116"/>
        <v>0</v>
      </c>
      <c r="BY176" s="85">
        <f t="shared" si="116"/>
        <v>0</v>
      </c>
      <c r="BZ176" s="245">
        <f t="shared" si="117"/>
        <v>0.71015870425523242</v>
      </c>
      <c r="CA176" s="85">
        <f t="shared" si="118"/>
        <v>1</v>
      </c>
    </row>
    <row r="177" spans="10:79"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  <c r="BH177" s="95"/>
      <c r="BI177" s="95"/>
      <c r="BJ177" s="95"/>
      <c r="BK177" s="95"/>
      <c r="BL177" s="95"/>
      <c r="BM177" s="95"/>
      <c r="BN177" s="65"/>
      <c r="BO177" s="24">
        <f t="shared" si="109"/>
        <v>13</v>
      </c>
      <c r="BP177" s="85">
        <f t="shared" si="110"/>
        <v>0.17181318892345507</v>
      </c>
      <c r="BQ177" s="85">
        <f t="shared" si="111"/>
        <v>0.8281868110765449</v>
      </c>
      <c r="BR177" s="85">
        <f t="shared" si="112"/>
        <v>0</v>
      </c>
      <c r="BT177" s="85">
        <f t="shared" si="113"/>
        <v>3.7254676037946001E-2</v>
      </c>
      <c r="BU177" s="85">
        <f t="shared" si="113"/>
        <v>0.26911702577101815</v>
      </c>
      <c r="BV177" s="85">
        <f t="shared" si="114"/>
        <v>0.69362829819103577</v>
      </c>
      <c r="BW177" s="85">
        <f t="shared" si="115"/>
        <v>0</v>
      </c>
      <c r="BX177" s="85">
        <f t="shared" si="116"/>
        <v>0</v>
      </c>
      <c r="BY177" s="85">
        <f t="shared" si="116"/>
        <v>0</v>
      </c>
      <c r="BZ177" s="245">
        <f t="shared" si="117"/>
        <v>0.71117640281138383</v>
      </c>
      <c r="CA177" s="85">
        <f t="shared" si="118"/>
        <v>1</v>
      </c>
    </row>
    <row r="178" spans="10:79"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  <c r="BH178" s="95"/>
      <c r="BI178" s="95"/>
      <c r="BJ178" s="95"/>
      <c r="BK178" s="95"/>
      <c r="BL178" s="95"/>
      <c r="BM178" s="95"/>
      <c r="BN178" s="65"/>
      <c r="BO178" s="24">
        <f t="shared" si="109"/>
        <v>14</v>
      </c>
      <c r="BP178" s="85">
        <f t="shared" si="110"/>
        <v>0.18215143471116169</v>
      </c>
      <c r="BQ178" s="85">
        <f t="shared" si="111"/>
        <v>0.81784856528883842</v>
      </c>
      <c r="BR178" s="85">
        <f t="shared" si="112"/>
        <v>0</v>
      </c>
      <c r="BT178" s="85">
        <f t="shared" si="113"/>
        <v>4.1714069017823291E-2</v>
      </c>
      <c r="BU178" s="85">
        <f t="shared" si="113"/>
        <v>0.28087473138667679</v>
      </c>
      <c r="BV178" s="85">
        <f t="shared" si="114"/>
        <v>0.6774111995955</v>
      </c>
      <c r="BW178" s="85">
        <f t="shared" si="115"/>
        <v>0</v>
      </c>
      <c r="BX178" s="85">
        <f t="shared" si="116"/>
        <v>0</v>
      </c>
      <c r="BY178" s="85">
        <f t="shared" si="116"/>
        <v>0</v>
      </c>
      <c r="BZ178" s="245">
        <f t="shared" si="117"/>
        <v>0.71251422070534709</v>
      </c>
      <c r="CA178" s="85">
        <f t="shared" si="118"/>
        <v>1</v>
      </c>
    </row>
    <row r="179" spans="10:79"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  <c r="BH179" s="95"/>
      <c r="BI179" s="95"/>
      <c r="BJ179" s="95"/>
      <c r="BK179" s="95"/>
      <c r="BL179" s="95"/>
      <c r="BM179" s="95"/>
      <c r="BN179" s="65"/>
      <c r="BO179" s="24">
        <f t="shared" si="109"/>
        <v>15</v>
      </c>
      <c r="BP179" s="85">
        <f t="shared" si="110"/>
        <v>0.19391422274961856</v>
      </c>
      <c r="BQ179" s="85">
        <f t="shared" si="111"/>
        <v>0.80608577725038133</v>
      </c>
      <c r="BR179" s="85">
        <f t="shared" si="112"/>
        <v>0</v>
      </c>
      <c r="BT179" s="85">
        <f t="shared" si="113"/>
        <v>4.7126631632480084E-2</v>
      </c>
      <c r="BU179" s="85">
        <f t="shared" si="113"/>
        <v>0.29357518223427698</v>
      </c>
      <c r="BV179" s="85">
        <f t="shared" si="114"/>
        <v>0.65929818613324298</v>
      </c>
      <c r="BW179" s="85">
        <f t="shared" si="115"/>
        <v>0</v>
      </c>
      <c r="BX179" s="85">
        <f t="shared" si="116"/>
        <v>0</v>
      </c>
      <c r="BY179" s="85">
        <f t="shared" si="116"/>
        <v>0</v>
      </c>
      <c r="BZ179" s="245">
        <f t="shared" si="117"/>
        <v>0.71413798948974416</v>
      </c>
      <c r="CA179" s="85">
        <f t="shared" si="118"/>
        <v>1</v>
      </c>
    </row>
    <row r="180" spans="10:79"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  <c r="BH180" s="95"/>
      <c r="BI180" s="95"/>
      <c r="BJ180" s="95"/>
      <c r="BK180" s="95"/>
      <c r="BL180" s="95"/>
      <c r="BM180" s="95"/>
      <c r="BN180" s="65"/>
      <c r="BO180" s="24">
        <f t="shared" si="109"/>
        <v>16</v>
      </c>
      <c r="BP180" s="85">
        <f t="shared" si="110"/>
        <v>0.20662588384841502</v>
      </c>
      <c r="BQ180" s="85">
        <f t="shared" si="111"/>
        <v>0.79337411615158493</v>
      </c>
      <c r="BR180" s="85">
        <f t="shared" si="112"/>
        <v>0</v>
      </c>
      <c r="BT180" s="85">
        <f t="shared" si="113"/>
        <v>5.2911734329069676E-2</v>
      </c>
      <c r="BU180" s="85">
        <f t="shared" si="113"/>
        <v>0.30742829903869068</v>
      </c>
      <c r="BV180" s="85">
        <f t="shared" si="114"/>
        <v>0.63965996663223967</v>
      </c>
      <c r="BW180" s="85">
        <f t="shared" si="115"/>
        <v>0</v>
      </c>
      <c r="BX180" s="85">
        <f t="shared" si="116"/>
        <v>0</v>
      </c>
      <c r="BY180" s="85">
        <f t="shared" si="116"/>
        <v>0</v>
      </c>
      <c r="BZ180" s="245">
        <f t="shared" si="117"/>
        <v>0.71587352029872098</v>
      </c>
      <c r="CA180" s="85">
        <f t="shared" si="118"/>
        <v>1</v>
      </c>
    </row>
    <row r="181" spans="10:79"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  <c r="BH181" s="95"/>
      <c r="BI181" s="95"/>
      <c r="BJ181" s="95"/>
      <c r="BK181" s="95"/>
      <c r="BL181" s="95"/>
      <c r="BM181" s="95"/>
      <c r="BN181" s="65"/>
      <c r="BO181" s="24">
        <f t="shared" si="109"/>
        <v>17</v>
      </c>
      <c r="BP181" s="85">
        <f t="shared" si="110"/>
        <v>0.22111314112561828</v>
      </c>
      <c r="BQ181" s="85">
        <f t="shared" si="111"/>
        <v>0.77888685887438169</v>
      </c>
      <c r="BR181" s="85">
        <f t="shared" si="112"/>
        <v>0</v>
      </c>
      <c r="BT181" s="85">
        <f t="shared" si="113"/>
        <v>6.0157746980972336E-2</v>
      </c>
      <c r="BU181" s="85">
        <f t="shared" si="113"/>
        <v>0.32191078828929193</v>
      </c>
      <c r="BV181" s="85">
        <f t="shared" si="114"/>
        <v>0.61793146472973581</v>
      </c>
      <c r="BW181" s="85">
        <f t="shared" si="115"/>
        <v>0</v>
      </c>
      <c r="BX181" s="85">
        <f t="shared" si="116"/>
        <v>0</v>
      </c>
      <c r="BY181" s="85">
        <f t="shared" si="116"/>
        <v>0</v>
      </c>
      <c r="BZ181" s="245">
        <f t="shared" si="117"/>
        <v>0.71804732409429173</v>
      </c>
      <c r="CA181" s="85">
        <f t="shared" si="118"/>
        <v>1</v>
      </c>
    </row>
    <row r="182" spans="10:79"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  <c r="BH182" s="95"/>
      <c r="BI182" s="95"/>
      <c r="BJ182" s="95"/>
      <c r="BK182" s="95"/>
      <c r="BL182" s="95"/>
      <c r="BM182" s="95"/>
      <c r="BN182" s="65"/>
      <c r="BO182" s="24">
        <f t="shared" si="109"/>
        <v>18</v>
      </c>
      <c r="BP182" s="85">
        <f t="shared" si="110"/>
        <v>0.23717824388351669</v>
      </c>
      <c r="BQ182" s="85">
        <f t="shared" si="111"/>
        <v>0.76282175611648328</v>
      </c>
      <c r="BR182" s="85">
        <f t="shared" si="112"/>
        <v>0</v>
      </c>
      <c r="BT182" s="85">
        <f t="shared" ref="BT182:BU197" si="119">BP78/$BV78</f>
        <v>6.8438114765454E-2</v>
      </c>
      <c r="BU182" s="85">
        <f t="shared" si="119"/>
        <v>0.33748025823612537</v>
      </c>
      <c r="BV182" s="85">
        <f t="shared" si="114"/>
        <v>0.59408162699842071</v>
      </c>
      <c r="BW182" s="85">
        <f t="shared" si="115"/>
        <v>0</v>
      </c>
      <c r="BX182" s="85">
        <f t="shared" ref="BX182:BY197" si="120">BT78/$BV78</f>
        <v>0</v>
      </c>
      <c r="BY182" s="85">
        <f t="shared" si="120"/>
        <v>0</v>
      </c>
      <c r="BZ182" s="245">
        <f t="shared" si="117"/>
        <v>0.7205314344296363</v>
      </c>
      <c r="CA182" s="85">
        <f t="shared" si="118"/>
        <v>1</v>
      </c>
    </row>
    <row r="183" spans="10:79"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  <c r="BH183" s="95"/>
      <c r="BI183" s="95"/>
      <c r="BJ183" s="95"/>
      <c r="BK183" s="95"/>
      <c r="BL183" s="95"/>
      <c r="BM183" s="95"/>
      <c r="BN183" s="65"/>
      <c r="BO183" s="24">
        <f t="shared" si="109"/>
        <v>19</v>
      </c>
      <c r="BP183" s="85">
        <f t="shared" si="110"/>
        <v>0.25523853707569782</v>
      </c>
      <c r="BQ183" s="85">
        <f t="shared" si="111"/>
        <v>0.74476146292430201</v>
      </c>
      <c r="BR183" s="85">
        <f t="shared" si="112"/>
        <v>0</v>
      </c>
      <c r="BT183" s="85">
        <f t="shared" si="119"/>
        <v>7.8610273460656202E-2</v>
      </c>
      <c r="BU183" s="85">
        <f t="shared" si="119"/>
        <v>0.35325652723008322</v>
      </c>
      <c r="BV183" s="85">
        <f t="shared" si="114"/>
        <v>0.56813319930926043</v>
      </c>
      <c r="BW183" s="85">
        <f t="shared" si="115"/>
        <v>0</v>
      </c>
      <c r="BX183" s="85">
        <f t="shared" si="120"/>
        <v>0</v>
      </c>
      <c r="BY183" s="85">
        <f t="shared" si="120"/>
        <v>0</v>
      </c>
      <c r="BZ183" s="245">
        <f t="shared" si="117"/>
        <v>0.72358308203819677</v>
      </c>
      <c r="CA183" s="85">
        <f t="shared" si="118"/>
        <v>0.99999999999999978</v>
      </c>
    </row>
    <row r="184" spans="10:79"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  <c r="BH184" s="95"/>
      <c r="BI184" s="95"/>
      <c r="BJ184" s="95"/>
      <c r="BK184" s="95"/>
      <c r="BL184" s="95"/>
      <c r="BM184" s="95"/>
      <c r="BN184" s="65"/>
      <c r="BO184" s="24">
        <f t="shared" si="109"/>
        <v>20</v>
      </c>
      <c r="BP184" s="85">
        <f t="shared" si="110"/>
        <v>0.27557099705099275</v>
      </c>
      <c r="BQ184" s="85">
        <f t="shared" si="111"/>
        <v>0.72442900294900725</v>
      </c>
      <c r="BR184" s="85">
        <f t="shared" si="112"/>
        <v>0</v>
      </c>
      <c r="BT184" s="85">
        <f t="shared" si="119"/>
        <v>9.0619291521902651E-2</v>
      </c>
      <c r="BU184" s="85">
        <f t="shared" si="119"/>
        <v>0.36990341105818025</v>
      </c>
      <c r="BV184" s="85">
        <f t="shared" si="114"/>
        <v>0.53947729741991712</v>
      </c>
      <c r="BW184" s="85">
        <f t="shared" si="115"/>
        <v>0</v>
      </c>
      <c r="BX184" s="85">
        <f t="shared" si="120"/>
        <v>0</v>
      </c>
      <c r="BY184" s="85">
        <f t="shared" si="120"/>
        <v>0</v>
      </c>
      <c r="BZ184" s="245">
        <f t="shared" si="117"/>
        <v>0.72718578745657081</v>
      </c>
      <c r="CA184" s="85">
        <f t="shared" si="118"/>
        <v>1</v>
      </c>
    </row>
    <row r="185" spans="10:79"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  <c r="BH185" s="95"/>
      <c r="BI185" s="95"/>
      <c r="BJ185" s="95"/>
      <c r="BK185" s="95"/>
      <c r="BL185" s="95"/>
      <c r="BM185" s="95"/>
      <c r="BN185" s="65"/>
      <c r="BO185" s="24">
        <f t="shared" si="109"/>
        <v>21</v>
      </c>
      <c r="BP185" s="85">
        <f t="shared" si="110"/>
        <v>0.29856677381004804</v>
      </c>
      <c r="BQ185" s="85">
        <f t="shared" si="111"/>
        <v>0.70143322618995207</v>
      </c>
      <c r="BR185" s="85">
        <f t="shared" si="112"/>
        <v>0</v>
      </c>
      <c r="BT185" s="85">
        <f t="shared" si="119"/>
        <v>0.10523534850953284</v>
      </c>
      <c r="BU185" s="85">
        <f t="shared" si="119"/>
        <v>0.38666285060103034</v>
      </c>
      <c r="BV185" s="85">
        <f t="shared" si="114"/>
        <v>0.50810180088943691</v>
      </c>
      <c r="BW185" s="85">
        <f t="shared" si="115"/>
        <v>0</v>
      </c>
      <c r="BX185" s="85">
        <f t="shared" si="120"/>
        <v>0</v>
      </c>
      <c r="BY185" s="85">
        <f t="shared" si="120"/>
        <v>0</v>
      </c>
      <c r="BZ185" s="245">
        <f t="shared" si="117"/>
        <v>0.73157060455286005</v>
      </c>
      <c r="CA185" s="85">
        <f t="shared" si="118"/>
        <v>1</v>
      </c>
    </row>
    <row r="186" spans="10:79"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  <c r="BH186" s="95"/>
      <c r="BI186" s="95"/>
      <c r="BJ186" s="95"/>
      <c r="BK186" s="95"/>
      <c r="BL186" s="95"/>
      <c r="BM186" s="95"/>
      <c r="BN186" s="65"/>
      <c r="BO186" s="24">
        <f t="shared" si="109"/>
        <v>22</v>
      </c>
      <c r="BP186" s="85">
        <f t="shared" si="110"/>
        <v>0.32441194590609312</v>
      </c>
      <c r="BQ186" s="85">
        <f t="shared" si="111"/>
        <v>0.67558805409390676</v>
      </c>
      <c r="BR186" s="85">
        <f t="shared" si="112"/>
        <v>0</v>
      </c>
      <c r="BT186" s="85">
        <f t="shared" si="119"/>
        <v>0.1227111591407189</v>
      </c>
      <c r="BU186" s="85">
        <f t="shared" si="119"/>
        <v>0.40340157353074846</v>
      </c>
      <c r="BV186" s="85">
        <f t="shared" si="114"/>
        <v>0.47388726732853259</v>
      </c>
      <c r="BW186" s="85">
        <f t="shared" si="115"/>
        <v>0</v>
      </c>
      <c r="BX186" s="85">
        <f t="shared" si="120"/>
        <v>0</v>
      </c>
      <c r="BY186" s="85">
        <f t="shared" si="120"/>
        <v>0</v>
      </c>
      <c r="BZ186" s="245">
        <f t="shared" si="117"/>
        <v>0.73681334774221563</v>
      </c>
      <c r="CA186" s="85">
        <f t="shared" si="118"/>
        <v>1</v>
      </c>
    </row>
    <row r="187" spans="10:79"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  <c r="BH187" s="95"/>
      <c r="BI187" s="95"/>
      <c r="BJ187" s="95"/>
      <c r="BK187" s="95"/>
      <c r="BL187" s="95"/>
      <c r="BM187" s="95"/>
      <c r="BN187" s="65"/>
      <c r="BO187" s="24">
        <f t="shared" si="109"/>
        <v>23</v>
      </c>
      <c r="BP187" s="85">
        <f t="shared" si="110"/>
        <v>0.35361230723933607</v>
      </c>
      <c r="BQ187" s="85">
        <f t="shared" si="111"/>
        <v>0.64638769276066399</v>
      </c>
      <c r="BR187" s="85">
        <f t="shared" si="112"/>
        <v>0</v>
      </c>
      <c r="BT187" s="85">
        <f t="shared" si="119"/>
        <v>0.14390342644731516</v>
      </c>
      <c r="BU187" s="85">
        <f t="shared" si="119"/>
        <v>0.41941776158404181</v>
      </c>
      <c r="BV187" s="85">
        <f t="shared" si="114"/>
        <v>0.43667881196864305</v>
      </c>
      <c r="BW187" s="85">
        <f t="shared" si="115"/>
        <v>0</v>
      </c>
      <c r="BX187" s="85">
        <f t="shared" si="120"/>
        <v>0</v>
      </c>
      <c r="BY187" s="85">
        <f t="shared" si="120"/>
        <v>0</v>
      </c>
      <c r="BZ187" s="245">
        <f t="shared" si="117"/>
        <v>0.74317102793419454</v>
      </c>
      <c r="CA187" s="85">
        <f t="shared" si="118"/>
        <v>1</v>
      </c>
    </row>
    <row r="188" spans="10:79"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  <c r="BH188" s="95"/>
      <c r="BI188" s="95"/>
      <c r="BJ188" s="95"/>
      <c r="BK188" s="95"/>
      <c r="BL188" s="95"/>
      <c r="BM188" s="95"/>
      <c r="BN188" s="65"/>
      <c r="BO188" s="24">
        <f t="shared" si="109"/>
        <v>24</v>
      </c>
      <c r="BP188" s="85">
        <f t="shared" si="110"/>
        <v>0.38642054387701624</v>
      </c>
      <c r="BQ188" s="85">
        <f t="shared" si="111"/>
        <v>0.61357945612298381</v>
      </c>
      <c r="BR188" s="85">
        <f t="shared" si="112"/>
        <v>0</v>
      </c>
      <c r="BT188" s="85">
        <f t="shared" si="119"/>
        <v>0.16945204681767895</v>
      </c>
      <c r="BU188" s="85">
        <f t="shared" si="119"/>
        <v>0.4339369941186747</v>
      </c>
      <c r="BV188" s="85">
        <f t="shared" si="114"/>
        <v>0.39661095906364646</v>
      </c>
      <c r="BW188" s="85">
        <f t="shared" si="115"/>
        <v>0</v>
      </c>
      <c r="BX188" s="85">
        <f t="shared" si="120"/>
        <v>0</v>
      </c>
      <c r="BY188" s="85">
        <f t="shared" si="120"/>
        <v>0</v>
      </c>
      <c r="BZ188" s="245">
        <f t="shared" si="117"/>
        <v>0.75083561404530386</v>
      </c>
      <c r="CA188" s="85">
        <f t="shared" si="118"/>
        <v>1</v>
      </c>
    </row>
    <row r="189" spans="10:79"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  <c r="BH189" s="95"/>
      <c r="BI189" s="95"/>
      <c r="BJ189" s="95"/>
      <c r="BK189" s="95"/>
      <c r="BL189" s="95"/>
      <c r="BM189" s="95"/>
      <c r="BN189" s="65"/>
      <c r="BO189" s="24">
        <f t="shared" si="109"/>
        <v>25</v>
      </c>
      <c r="BP189" s="85">
        <f t="shared" si="110"/>
        <v>0.42325591785371225</v>
      </c>
      <c r="BQ189" s="85">
        <f t="shared" si="111"/>
        <v>0.5767440821462877</v>
      </c>
      <c r="BR189" s="85">
        <f t="shared" si="112"/>
        <v>0</v>
      </c>
      <c r="BT189" s="85">
        <f t="shared" si="119"/>
        <v>0.20037677684535024</v>
      </c>
      <c r="BU189" s="85">
        <f t="shared" si="119"/>
        <v>0.44575828201672418</v>
      </c>
      <c r="BV189" s="85">
        <f t="shared" si="114"/>
        <v>0.35386494113792566</v>
      </c>
      <c r="BW189" s="85">
        <f t="shared" si="115"/>
        <v>0</v>
      </c>
      <c r="BX189" s="85">
        <f t="shared" si="120"/>
        <v>0</v>
      </c>
      <c r="BY189" s="85">
        <f t="shared" si="120"/>
        <v>0</v>
      </c>
      <c r="BZ189" s="245">
        <f t="shared" si="117"/>
        <v>0.76011303305360522</v>
      </c>
      <c r="CA189" s="85">
        <f t="shared" si="118"/>
        <v>1</v>
      </c>
    </row>
    <row r="190" spans="10:79"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  <c r="BG190" s="95"/>
      <c r="BH190" s="95"/>
      <c r="BI190" s="95"/>
      <c r="BJ190" s="95"/>
      <c r="BK190" s="95"/>
      <c r="BL190" s="95"/>
      <c r="BM190" s="95"/>
      <c r="BN190" s="65"/>
      <c r="BO190" s="24">
        <f t="shared" si="109"/>
        <v>26</v>
      </c>
      <c r="BP190" s="85">
        <f t="shared" si="110"/>
        <v>0.46433956921699165</v>
      </c>
      <c r="BQ190" s="85">
        <f t="shared" si="111"/>
        <v>0.5356604307830084</v>
      </c>
      <c r="BR190" s="85">
        <f t="shared" si="112"/>
        <v>0</v>
      </c>
      <c r="BT190" s="85">
        <f t="shared" si="119"/>
        <v>0.23764840678769683</v>
      </c>
      <c r="BU190" s="85">
        <f t="shared" si="119"/>
        <v>0.4533823248585897</v>
      </c>
      <c r="BV190" s="85">
        <f t="shared" si="114"/>
        <v>0.30896926835371358</v>
      </c>
      <c r="BW190" s="85">
        <f t="shared" si="115"/>
        <v>0</v>
      </c>
      <c r="BX190" s="85">
        <f t="shared" si="120"/>
        <v>0</v>
      </c>
      <c r="BY190" s="85">
        <f t="shared" si="120"/>
        <v>0</v>
      </c>
      <c r="BZ190" s="245">
        <f t="shared" si="117"/>
        <v>0.7712945220363091</v>
      </c>
      <c r="CA190" s="85">
        <f t="shared" si="118"/>
        <v>1</v>
      </c>
    </row>
    <row r="191" spans="10:79"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  <c r="BG191" s="95"/>
      <c r="BH191" s="95"/>
      <c r="BI191" s="95"/>
      <c r="BJ191" s="95"/>
      <c r="BK191" s="95"/>
      <c r="BL191" s="95"/>
      <c r="BM191" s="95"/>
      <c r="BN191" s="65"/>
      <c r="BO191" s="24">
        <f t="shared" si="109"/>
        <v>27</v>
      </c>
      <c r="BP191" s="85">
        <f t="shared" si="110"/>
        <v>0.50967571570445303</v>
      </c>
      <c r="BQ191" s="85">
        <f t="shared" si="111"/>
        <v>0.49032428429554703</v>
      </c>
      <c r="BR191" s="85">
        <f t="shared" si="112"/>
        <v>0</v>
      </c>
      <c r="BT191" s="85">
        <f t="shared" si="119"/>
        <v>0.28203376598028695</v>
      </c>
      <c r="BU191" s="85">
        <f t="shared" si="119"/>
        <v>0.45528389944833209</v>
      </c>
      <c r="BV191" s="85">
        <f t="shared" si="114"/>
        <v>0.26268233457138102</v>
      </c>
      <c r="BW191" s="85">
        <f t="shared" si="115"/>
        <v>0</v>
      </c>
      <c r="BX191" s="85">
        <f t="shared" si="120"/>
        <v>0</v>
      </c>
      <c r="BY191" s="85">
        <f t="shared" si="120"/>
        <v>0</v>
      </c>
      <c r="BZ191" s="245">
        <f t="shared" si="117"/>
        <v>0.78461012979408618</v>
      </c>
      <c r="CA191" s="85">
        <f t="shared" si="118"/>
        <v>1</v>
      </c>
    </row>
    <row r="192" spans="10:79"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  <c r="BG192" s="95"/>
      <c r="BH192" s="95"/>
      <c r="BI192" s="95"/>
      <c r="BJ192" s="95"/>
      <c r="BK192" s="95"/>
      <c r="BL192" s="95"/>
      <c r="BM192" s="95"/>
      <c r="BN192" s="65"/>
      <c r="BO192" s="24">
        <f t="shared" si="109"/>
        <v>28</v>
      </c>
      <c r="BP192" s="85">
        <f t="shared" si="110"/>
        <v>0.5588032775597328</v>
      </c>
      <c r="BQ192" s="85">
        <f t="shared" si="111"/>
        <v>0.4411967224402672</v>
      </c>
      <c r="BR192" s="85">
        <f t="shared" si="112"/>
        <v>0</v>
      </c>
      <c r="BT192" s="85">
        <f t="shared" si="119"/>
        <v>0.33395304000550852</v>
      </c>
      <c r="BU192" s="85">
        <f t="shared" si="119"/>
        <v>0.44970047510844868</v>
      </c>
      <c r="BV192" s="85">
        <f t="shared" si="114"/>
        <v>0.21634648488604283</v>
      </c>
      <c r="BW192" s="85">
        <f t="shared" si="115"/>
        <v>0</v>
      </c>
      <c r="BX192" s="85">
        <f t="shared" si="120"/>
        <v>0</v>
      </c>
      <c r="BY192" s="85">
        <f t="shared" si="120"/>
        <v>0</v>
      </c>
      <c r="BZ192" s="245">
        <f t="shared" si="117"/>
        <v>0.80018591200165268</v>
      </c>
      <c r="CA192" s="85">
        <f t="shared" si="118"/>
        <v>1</v>
      </c>
    </row>
    <row r="193" spans="10:79"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65"/>
      <c r="BO193" s="24">
        <f t="shared" si="109"/>
        <v>29</v>
      </c>
      <c r="BP193" s="85">
        <f t="shared" si="110"/>
        <v>0.61082514686077349</v>
      </c>
      <c r="BQ193" s="85">
        <f t="shared" si="111"/>
        <v>0.38917485313922645</v>
      </c>
      <c r="BR193" s="85">
        <f t="shared" si="112"/>
        <v>0</v>
      </c>
      <c r="BT193" s="85">
        <f t="shared" si="119"/>
        <v>0.39336379334561644</v>
      </c>
      <c r="BU193" s="85">
        <f t="shared" si="119"/>
        <v>0.43492270703031405</v>
      </c>
      <c r="BV193" s="85">
        <f t="shared" si="114"/>
        <v>0.17171349962406945</v>
      </c>
      <c r="BW193" s="85">
        <f t="shared" si="115"/>
        <v>0</v>
      </c>
      <c r="BX193" s="85">
        <f t="shared" si="120"/>
        <v>0</v>
      </c>
      <c r="BY193" s="85">
        <f t="shared" si="120"/>
        <v>0</v>
      </c>
      <c r="BZ193" s="245">
        <f t="shared" si="117"/>
        <v>0.81800913800368491</v>
      </c>
      <c r="CA193" s="85">
        <f t="shared" si="118"/>
        <v>1</v>
      </c>
    </row>
    <row r="194" spans="10:79"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  <c r="BG194" s="95"/>
      <c r="BH194" s="95"/>
      <c r="BI194" s="95"/>
      <c r="BJ194" s="95"/>
      <c r="BK194" s="95"/>
      <c r="BL194" s="95"/>
      <c r="BM194" s="95"/>
      <c r="BN194" s="65"/>
      <c r="BO194" s="24">
        <f t="shared" si="109"/>
        <v>30</v>
      </c>
      <c r="BP194" s="85">
        <f t="shared" si="110"/>
        <v>0.66447218915242967</v>
      </c>
      <c r="BQ194" s="85">
        <f t="shared" si="111"/>
        <v>0.33552781084757033</v>
      </c>
      <c r="BR194" s="85">
        <f t="shared" si="112"/>
        <v>0</v>
      </c>
      <c r="BT194" s="85">
        <f t="shared" si="119"/>
        <v>0.45955140402467853</v>
      </c>
      <c r="BU194" s="85">
        <f t="shared" si="119"/>
        <v>0.40984157025550227</v>
      </c>
      <c r="BV194" s="85">
        <f t="shared" si="114"/>
        <v>0.13060702571981916</v>
      </c>
      <c r="BW194" s="85">
        <f t="shared" si="115"/>
        <v>0</v>
      </c>
      <c r="BX194" s="85">
        <f t="shared" si="120"/>
        <v>0</v>
      </c>
      <c r="BY194" s="85">
        <f t="shared" si="120"/>
        <v>0</v>
      </c>
      <c r="BZ194" s="245">
        <f t="shared" si="117"/>
        <v>0.83786542120740359</v>
      </c>
      <c r="CA194" s="85">
        <f t="shared" si="118"/>
        <v>1</v>
      </c>
    </row>
    <row r="195" spans="10:79"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5"/>
      <c r="BH195" s="95"/>
      <c r="BI195" s="95"/>
      <c r="BJ195" s="95"/>
      <c r="BK195" s="95"/>
      <c r="BL195" s="95"/>
      <c r="BM195" s="95"/>
      <c r="BN195" s="65"/>
      <c r="BO195" s="24">
        <f t="shared" si="109"/>
        <v>31</v>
      </c>
      <c r="BP195" s="85">
        <f t="shared" si="110"/>
        <v>0.71784201195877528</v>
      </c>
      <c r="BQ195" s="85">
        <f t="shared" si="111"/>
        <v>0.28215798804122472</v>
      </c>
      <c r="BR195" s="85">
        <f t="shared" si="112"/>
        <v>0</v>
      </c>
      <c r="BT195" s="85">
        <f t="shared" si="119"/>
        <v>0.53033262221688049</v>
      </c>
      <c r="BU195" s="85">
        <f t="shared" si="119"/>
        <v>0.37501877948378953</v>
      </c>
      <c r="BV195" s="85">
        <f t="shared" si="114"/>
        <v>9.464859829932995E-2</v>
      </c>
      <c r="BW195" s="85">
        <f t="shared" si="115"/>
        <v>0</v>
      </c>
      <c r="BX195" s="85">
        <f t="shared" si="120"/>
        <v>0</v>
      </c>
      <c r="BY195" s="85">
        <f t="shared" si="120"/>
        <v>0</v>
      </c>
      <c r="BZ195" s="245">
        <f t="shared" si="117"/>
        <v>0.85909978666506415</v>
      </c>
      <c r="CA195" s="85">
        <f t="shared" si="118"/>
        <v>1</v>
      </c>
    </row>
    <row r="196" spans="10:79"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  <c r="BH196" s="95"/>
      <c r="BI196" s="95"/>
      <c r="BJ196" s="95"/>
      <c r="BK196" s="95"/>
      <c r="BL196" s="95"/>
      <c r="BM196" s="95"/>
      <c r="BN196" s="65"/>
      <c r="BO196" s="24">
        <f t="shared" si="109"/>
        <v>32</v>
      </c>
      <c r="BP196" s="85">
        <f t="shared" si="110"/>
        <v>0.76897202395602593</v>
      </c>
      <c r="BQ196" s="85">
        <f t="shared" si="111"/>
        <v>0.2310279760439741</v>
      </c>
      <c r="BR196" s="85">
        <f t="shared" si="112"/>
        <v>0</v>
      </c>
      <c r="BT196" s="85">
        <f t="shared" si="119"/>
        <v>0.60300270735909434</v>
      </c>
      <c r="BU196" s="85">
        <f t="shared" si="119"/>
        <v>0.33193863319386335</v>
      </c>
      <c r="BV196" s="85">
        <f t="shared" si="114"/>
        <v>6.5058659447042422E-2</v>
      </c>
      <c r="BW196" s="85">
        <f t="shared" si="115"/>
        <v>0</v>
      </c>
      <c r="BX196" s="85">
        <f t="shared" si="120"/>
        <v>0</v>
      </c>
      <c r="BY196" s="85">
        <f t="shared" si="120"/>
        <v>0</v>
      </c>
      <c r="BZ196" s="245">
        <f t="shared" si="117"/>
        <v>0.88090081220772842</v>
      </c>
      <c r="CA196" s="85">
        <f t="shared" si="118"/>
        <v>1</v>
      </c>
    </row>
    <row r="197" spans="10:79"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  <c r="BH197" s="95"/>
      <c r="BI197" s="95"/>
      <c r="BJ197" s="95"/>
      <c r="BK197" s="95"/>
      <c r="BL197" s="95"/>
      <c r="BM197" s="95"/>
      <c r="BN197" s="65"/>
      <c r="BO197" s="24">
        <f t="shared" si="109"/>
        <v>33</v>
      </c>
      <c r="BP197" s="85">
        <f t="shared" si="110"/>
        <v>0.81555818737143926</v>
      </c>
      <c r="BQ197" s="85">
        <f t="shared" si="111"/>
        <v>0.18444181262856071</v>
      </c>
      <c r="BR197" s="85">
        <f t="shared" si="112"/>
        <v>0</v>
      </c>
      <c r="BT197" s="85">
        <f t="shared" si="119"/>
        <v>0.67381412454029788</v>
      </c>
      <c r="BU197" s="85">
        <f t="shared" si="119"/>
        <v>0.28348812566228254</v>
      </c>
      <c r="BV197" s="85">
        <f t="shared" si="114"/>
        <v>4.2697749797419429E-2</v>
      </c>
      <c r="BW197" s="85">
        <f t="shared" si="115"/>
        <v>0</v>
      </c>
      <c r="BX197" s="85">
        <f t="shared" si="120"/>
        <v>0</v>
      </c>
      <c r="BY197" s="85">
        <f t="shared" si="120"/>
        <v>0</v>
      </c>
      <c r="BZ197" s="245">
        <f t="shared" si="117"/>
        <v>0.90214423736208937</v>
      </c>
      <c r="CA197" s="85">
        <f t="shared" si="118"/>
        <v>0.99999999999999989</v>
      </c>
    </row>
    <row r="198" spans="10:79"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  <c r="BH198" s="95"/>
      <c r="BI198" s="95"/>
      <c r="BJ198" s="95"/>
      <c r="BK198" s="95"/>
      <c r="BL198" s="95"/>
      <c r="BM198" s="95"/>
      <c r="BN198" s="65"/>
      <c r="BO198" s="24">
        <f t="shared" si="109"/>
        <v>34</v>
      </c>
      <c r="BP198" s="85">
        <f t="shared" si="110"/>
        <v>0.85646119324181635</v>
      </c>
      <c r="BQ198" s="85">
        <f t="shared" si="111"/>
        <v>0.14353880675818373</v>
      </c>
      <c r="BR198" s="85">
        <f t="shared" si="112"/>
        <v>0</v>
      </c>
      <c r="BT198" s="85">
        <f t="shared" ref="BT198:BU213" si="121">BP94/$BV94</f>
        <v>0.73944033790918695</v>
      </c>
      <c r="BU198" s="85">
        <f t="shared" si="121"/>
        <v>0.23404171066525872</v>
      </c>
      <c r="BV198" s="85">
        <f t="shared" si="114"/>
        <v>2.6517951425554378E-2</v>
      </c>
      <c r="BW198" s="85">
        <f t="shared" si="115"/>
        <v>0</v>
      </c>
      <c r="BX198" s="85">
        <f t="shared" ref="BX198:BY213" si="122">BT94/$BV94</f>
        <v>0</v>
      </c>
      <c r="BY198" s="85">
        <f t="shared" si="122"/>
        <v>0</v>
      </c>
      <c r="BZ198" s="245">
        <f t="shared" si="117"/>
        <v>0.92183210137275617</v>
      </c>
      <c r="CA198" s="85">
        <f t="shared" si="118"/>
        <v>1</v>
      </c>
    </row>
    <row r="199" spans="10:79"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  <c r="BL199" s="95"/>
      <c r="BM199" s="95"/>
      <c r="BN199" s="65"/>
      <c r="BO199" s="24">
        <f t="shared" si="109"/>
        <v>35</v>
      </c>
      <c r="BP199" s="85">
        <f t="shared" si="110"/>
        <v>0.89075417298212223</v>
      </c>
      <c r="BQ199" s="85">
        <f t="shared" si="111"/>
        <v>0.10924582701787772</v>
      </c>
      <c r="BR199" s="85">
        <f t="shared" si="112"/>
        <v>0</v>
      </c>
      <c r="BT199" s="85">
        <f t="shared" si="121"/>
        <v>0.79720573961356578</v>
      </c>
      <c r="BU199" s="85">
        <f t="shared" si="121"/>
        <v>0.18709686673711287</v>
      </c>
      <c r="BV199" s="85">
        <f t="shared" si="114"/>
        <v>1.5697393649321278E-2</v>
      </c>
      <c r="BW199" s="85">
        <f t="shared" si="115"/>
        <v>0</v>
      </c>
      <c r="BX199" s="85">
        <f t="shared" si="122"/>
        <v>0</v>
      </c>
      <c r="BY199" s="85">
        <f t="shared" si="122"/>
        <v>0</v>
      </c>
      <c r="BZ199" s="245">
        <f t="shared" si="117"/>
        <v>0.93916172188406977</v>
      </c>
      <c r="CA199" s="85">
        <f t="shared" si="118"/>
        <v>1</v>
      </c>
    </row>
    <row r="200" spans="10:79"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  <c r="BH200" s="95"/>
      <c r="BI200" s="95"/>
      <c r="BJ200" s="95"/>
      <c r="BK200" s="95"/>
      <c r="BL200" s="95"/>
      <c r="BM200" s="95"/>
      <c r="BN200" s="65"/>
      <c r="BO200" s="24">
        <f t="shared" si="109"/>
        <v>36</v>
      </c>
      <c r="BP200" s="85">
        <f t="shared" si="110"/>
        <v>0.91845777957502628</v>
      </c>
      <c r="BQ200" s="85">
        <f t="shared" si="111"/>
        <v>8.1542220424973749E-2</v>
      </c>
      <c r="BR200" s="85">
        <f t="shared" si="112"/>
        <v>0</v>
      </c>
      <c r="BT200" s="85">
        <f t="shared" si="121"/>
        <v>0.84583572620354286</v>
      </c>
      <c r="BU200" s="85">
        <f t="shared" si="121"/>
        <v>0.14524410674296667</v>
      </c>
      <c r="BV200" s="85">
        <f t="shared" si="114"/>
        <v>8.9201670534904184E-3</v>
      </c>
      <c r="BW200" s="85">
        <f t="shared" si="115"/>
        <v>0</v>
      </c>
      <c r="BX200" s="85">
        <f t="shared" si="122"/>
        <v>0</v>
      </c>
      <c r="BY200" s="85">
        <f t="shared" si="122"/>
        <v>0</v>
      </c>
      <c r="BZ200" s="245">
        <f t="shared" si="117"/>
        <v>0.9537507178610628</v>
      </c>
      <c r="CA200" s="85">
        <f t="shared" si="118"/>
        <v>1</v>
      </c>
    </row>
    <row r="201" spans="10:79"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  <c r="BH201" s="95"/>
      <c r="BI201" s="95"/>
      <c r="BJ201" s="95"/>
      <c r="BK201" s="95"/>
      <c r="BL201" s="95"/>
      <c r="BM201" s="95"/>
      <c r="BN201" s="65"/>
      <c r="BO201" s="24">
        <f t="shared" si="109"/>
        <v>37</v>
      </c>
      <c r="BP201" s="85">
        <f t="shared" si="110"/>
        <v>0.94030124908155766</v>
      </c>
      <c r="BQ201" s="85">
        <f t="shared" si="111"/>
        <v>5.9698750918442324E-2</v>
      </c>
      <c r="BR201" s="85">
        <f t="shared" si="112"/>
        <v>0</v>
      </c>
      <c r="BT201" s="85">
        <f t="shared" si="121"/>
        <v>0.88537839823659081</v>
      </c>
      <c r="BU201" s="85">
        <f t="shared" si="121"/>
        <v>0.10984570168993388</v>
      </c>
      <c r="BV201" s="85">
        <f t="shared" si="114"/>
        <v>4.775900073475386E-3</v>
      </c>
      <c r="BW201" s="85">
        <f t="shared" si="115"/>
        <v>0</v>
      </c>
      <c r="BX201" s="85">
        <f t="shared" si="122"/>
        <v>0</v>
      </c>
      <c r="BY201" s="85">
        <f t="shared" si="122"/>
        <v>0</v>
      </c>
      <c r="BZ201" s="245">
        <f t="shared" si="117"/>
        <v>0.96561351947097729</v>
      </c>
      <c r="CA201" s="85">
        <f t="shared" si="118"/>
        <v>1</v>
      </c>
    </row>
    <row r="202" spans="10:79"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  <c r="BH202" s="95"/>
      <c r="BI202" s="95"/>
      <c r="BJ202" s="95"/>
      <c r="BK202" s="95"/>
      <c r="BL202" s="95"/>
      <c r="BM202" s="95"/>
      <c r="BN202" s="65"/>
      <c r="BO202" s="24">
        <f t="shared" si="109"/>
        <v>38</v>
      </c>
      <c r="BP202" s="85">
        <f t="shared" si="110"/>
        <v>0.95678698986529365</v>
      </c>
      <c r="BQ202" s="85">
        <f t="shared" si="111"/>
        <v>4.3213010134706388E-2</v>
      </c>
      <c r="BR202" s="85">
        <f t="shared" si="112"/>
        <v>0</v>
      </c>
      <c r="BT202" s="85">
        <f t="shared" si="121"/>
        <v>0.91611218884275802</v>
      </c>
      <c r="BU202" s="85">
        <f t="shared" si="121"/>
        <v>8.1349602045071343E-2</v>
      </c>
      <c r="BV202" s="85">
        <f t="shared" si="114"/>
        <v>2.5382091121707129E-3</v>
      </c>
      <c r="BW202" s="85">
        <f t="shared" si="115"/>
        <v>0</v>
      </c>
      <c r="BX202" s="85">
        <f t="shared" si="122"/>
        <v>0</v>
      </c>
      <c r="BY202" s="85">
        <f t="shared" si="122"/>
        <v>0</v>
      </c>
      <c r="BZ202" s="245">
        <f t="shared" si="117"/>
        <v>0.97483365665282751</v>
      </c>
      <c r="CA202" s="85">
        <f t="shared" si="118"/>
        <v>1</v>
      </c>
    </row>
    <row r="203" spans="10:79"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  <c r="BH203" s="95"/>
      <c r="BI203" s="95"/>
      <c r="BJ203" s="95"/>
      <c r="BK203" s="95"/>
      <c r="BL203" s="95"/>
      <c r="BM203" s="95"/>
      <c r="BN203" s="65"/>
      <c r="BO203" s="24">
        <f t="shared" si="109"/>
        <v>39</v>
      </c>
      <c r="BP203" s="85">
        <f t="shared" si="110"/>
        <v>0.96896759112863728</v>
      </c>
      <c r="BQ203" s="85">
        <f t="shared" si="111"/>
        <v>3.1032408871362754E-2</v>
      </c>
      <c r="BR203" s="85">
        <f t="shared" si="112"/>
        <v>0</v>
      </c>
      <c r="BT203" s="85">
        <f t="shared" si="121"/>
        <v>0.93928064334120764</v>
      </c>
      <c r="BU203" s="85">
        <f t="shared" si="121"/>
        <v>5.9373895574859094E-2</v>
      </c>
      <c r="BV203" s="85">
        <f t="shared" si="114"/>
        <v>1.3454610839332105E-3</v>
      </c>
      <c r="BW203" s="85">
        <f t="shared" si="115"/>
        <v>0</v>
      </c>
      <c r="BX203" s="85">
        <f t="shared" si="122"/>
        <v>0</v>
      </c>
      <c r="BY203" s="85">
        <f t="shared" si="122"/>
        <v>0</v>
      </c>
      <c r="BZ203" s="245">
        <f t="shared" si="117"/>
        <v>0.98178419300236219</v>
      </c>
      <c r="CA203" s="85">
        <f t="shared" si="118"/>
        <v>0.99999999999999989</v>
      </c>
    </row>
    <row r="204" spans="10:79"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  <c r="BH204" s="95"/>
      <c r="BI204" s="95"/>
      <c r="BJ204" s="95"/>
      <c r="BK204" s="95"/>
      <c r="BL204" s="95"/>
      <c r="BM204" s="95"/>
      <c r="BN204" s="65"/>
      <c r="BO204" s="24">
        <f t="shared" si="109"/>
        <v>40</v>
      </c>
      <c r="BP204" s="85">
        <f t="shared" si="110"/>
        <v>0.97789371297196925</v>
      </c>
      <c r="BQ204" s="85">
        <f t="shared" si="111"/>
        <v>2.2106287028030774E-2</v>
      </c>
      <c r="BR204" s="85">
        <f t="shared" si="112"/>
        <v>0</v>
      </c>
      <c r="BT204" s="85">
        <f t="shared" si="121"/>
        <v>0.95646535207946481</v>
      </c>
      <c r="BU204" s="85">
        <f t="shared" si="121"/>
        <v>4.2856721785008996E-2</v>
      </c>
      <c r="BV204" s="85">
        <f t="shared" si="114"/>
        <v>6.7792613552627697E-4</v>
      </c>
      <c r="BW204" s="85">
        <f t="shared" si="115"/>
        <v>0</v>
      </c>
      <c r="BX204" s="85">
        <f t="shared" si="122"/>
        <v>0</v>
      </c>
      <c r="BY204" s="85">
        <f t="shared" si="122"/>
        <v>0</v>
      </c>
      <c r="BZ204" s="245">
        <f t="shared" si="117"/>
        <v>0.98693960562383953</v>
      </c>
      <c r="CA204" s="85">
        <f t="shared" si="118"/>
        <v>1</v>
      </c>
    </row>
    <row r="205" spans="10:79"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  <c r="BH205" s="95"/>
      <c r="BI205" s="95"/>
      <c r="BJ205" s="95"/>
      <c r="BK205" s="95"/>
      <c r="BL205" s="95"/>
      <c r="BM205" s="95"/>
      <c r="BN205" s="65"/>
      <c r="BO205" s="24">
        <f t="shared" si="109"/>
        <v>41</v>
      </c>
      <c r="BP205" s="85">
        <f t="shared" si="110"/>
        <v>0.98429002161793144</v>
      </c>
      <c r="BQ205" s="85">
        <f t="shared" si="111"/>
        <v>1.5709978382068491E-2</v>
      </c>
      <c r="BR205" s="85">
        <f t="shared" si="112"/>
        <v>0</v>
      </c>
      <c r="BT205" s="85">
        <f t="shared" si="121"/>
        <v>0.96893844578450328</v>
      </c>
      <c r="BU205" s="85">
        <f t="shared" si="121"/>
        <v>3.0703151666856294E-2</v>
      </c>
      <c r="BV205" s="85">
        <f t="shared" si="114"/>
        <v>3.5840254864034584E-4</v>
      </c>
      <c r="BW205" s="85">
        <f t="shared" si="115"/>
        <v>0</v>
      </c>
      <c r="BX205" s="85">
        <f t="shared" si="122"/>
        <v>0</v>
      </c>
      <c r="BY205" s="85">
        <f t="shared" si="122"/>
        <v>0</v>
      </c>
      <c r="BZ205" s="245">
        <f t="shared" si="117"/>
        <v>0.99068153373535084</v>
      </c>
      <c r="CA205" s="85">
        <f t="shared" si="118"/>
        <v>1</v>
      </c>
    </row>
    <row r="206" spans="10:79"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  <c r="BH206" s="95"/>
      <c r="BI206" s="95"/>
      <c r="BJ206" s="95"/>
      <c r="BK206" s="95"/>
      <c r="BL206" s="95"/>
      <c r="BM206" s="95"/>
      <c r="BN206" s="65"/>
      <c r="BO206" s="24">
        <f t="shared" si="109"/>
        <v>42</v>
      </c>
      <c r="BP206" s="85">
        <f t="shared" si="110"/>
        <v>0.98895982638538404</v>
      </c>
      <c r="BQ206" s="85">
        <f t="shared" si="111"/>
        <v>1.1040173614615928E-2</v>
      </c>
      <c r="BR206" s="85">
        <f t="shared" si="112"/>
        <v>0</v>
      </c>
      <c r="BT206" s="85">
        <f t="shared" si="121"/>
        <v>0.978096295548602</v>
      </c>
      <c r="BU206" s="85">
        <f t="shared" si="121"/>
        <v>2.1727061673564148E-2</v>
      </c>
      <c r="BV206" s="85">
        <f t="shared" si="114"/>
        <v>1.7664277783385486E-4</v>
      </c>
      <c r="BW206" s="85">
        <f t="shared" si="115"/>
        <v>0</v>
      </c>
      <c r="BX206" s="85">
        <f t="shared" si="122"/>
        <v>0</v>
      </c>
      <c r="BY206" s="85">
        <f t="shared" si="122"/>
        <v>0</v>
      </c>
      <c r="BZ206" s="245">
        <f t="shared" si="117"/>
        <v>0.99342888866458057</v>
      </c>
      <c r="CA206" s="85">
        <f t="shared" si="118"/>
        <v>1</v>
      </c>
    </row>
    <row r="207" spans="10:79"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  <c r="BG207" s="95"/>
      <c r="BH207" s="95"/>
      <c r="BI207" s="95"/>
      <c r="BJ207" s="95"/>
      <c r="BK207" s="95"/>
      <c r="BL207" s="95"/>
      <c r="BM207" s="95"/>
      <c r="BN207" s="65"/>
      <c r="BO207" s="24">
        <f t="shared" si="109"/>
        <v>43</v>
      </c>
      <c r="BP207" s="85">
        <f t="shared" si="110"/>
        <v>0.99229225074748229</v>
      </c>
      <c r="BQ207" s="85">
        <f t="shared" si="111"/>
        <v>7.7077492525177236E-3</v>
      </c>
      <c r="BR207" s="85">
        <f t="shared" si="112"/>
        <v>0</v>
      </c>
      <c r="BT207" s="85">
        <f t="shared" si="121"/>
        <v>0.98464379187383</v>
      </c>
      <c r="BU207" s="85">
        <f t="shared" si="121"/>
        <v>1.5296917747304403E-2</v>
      </c>
      <c r="BV207" s="85">
        <f t="shared" si="114"/>
        <v>5.929037886552095E-5</v>
      </c>
      <c r="BW207" s="85">
        <f t="shared" si="115"/>
        <v>0</v>
      </c>
      <c r="BX207" s="85">
        <f t="shared" si="122"/>
        <v>0</v>
      </c>
      <c r="BY207" s="85">
        <f t="shared" si="122"/>
        <v>0</v>
      </c>
      <c r="BZ207" s="245">
        <f t="shared" si="117"/>
        <v>0.99539313756214898</v>
      </c>
      <c r="CA207" s="85">
        <f t="shared" si="118"/>
        <v>0.99999999999999989</v>
      </c>
    </row>
    <row r="208" spans="10:79"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  <c r="BH208" s="95"/>
      <c r="BI208" s="95"/>
      <c r="BJ208" s="95"/>
      <c r="BK208" s="95"/>
      <c r="BL208" s="95"/>
      <c r="BM208" s="95"/>
      <c r="BN208" s="65"/>
      <c r="BO208" s="24">
        <f t="shared" si="109"/>
        <v>44</v>
      </c>
      <c r="BP208" s="85">
        <f t="shared" si="110"/>
        <v>0.99455920481558602</v>
      </c>
      <c r="BQ208" s="85">
        <f t="shared" si="111"/>
        <v>5.4407951844140223E-3</v>
      </c>
      <c r="BR208" s="85">
        <f t="shared" si="112"/>
        <v>0</v>
      </c>
      <c r="BT208" s="85">
        <f t="shared" si="121"/>
        <v>0.98915812346463494</v>
      </c>
      <c r="BU208" s="85">
        <f t="shared" si="121"/>
        <v>1.0802162701902292E-2</v>
      </c>
      <c r="BV208" s="85">
        <f t="shared" si="114"/>
        <v>3.9713833462876078E-5</v>
      </c>
      <c r="BW208" s="85">
        <f t="shared" si="115"/>
        <v>0</v>
      </c>
      <c r="BX208" s="85">
        <f t="shared" si="122"/>
        <v>0</v>
      </c>
      <c r="BY208" s="85">
        <f t="shared" si="122"/>
        <v>0</v>
      </c>
      <c r="BZ208" s="245">
        <f t="shared" si="117"/>
        <v>0.99674743703939062</v>
      </c>
      <c r="CA208" s="85">
        <f t="shared" si="118"/>
        <v>1</v>
      </c>
    </row>
    <row r="209" spans="10:79"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  <c r="BH209" s="95"/>
      <c r="BI209" s="95"/>
      <c r="BJ209" s="95"/>
      <c r="BK209" s="95"/>
      <c r="BL209" s="95"/>
      <c r="BM209" s="95"/>
      <c r="BN209" s="65"/>
      <c r="BO209" s="24">
        <f t="shared" si="109"/>
        <v>45</v>
      </c>
      <c r="BP209" s="85">
        <f t="shared" si="110"/>
        <v>0.99614848994243588</v>
      </c>
      <c r="BQ209" s="85">
        <f t="shared" si="111"/>
        <v>3.8515100575639478E-3</v>
      </c>
      <c r="BR209" s="85">
        <f t="shared" si="112"/>
        <v>0</v>
      </c>
      <c r="BT209" s="85">
        <f t="shared" si="121"/>
        <v>0.99232354202320006</v>
      </c>
      <c r="BU209" s="85">
        <f t="shared" si="121"/>
        <v>7.6498958384718409E-3</v>
      </c>
      <c r="BV209" s="85">
        <f t="shared" si="114"/>
        <v>2.6562138328027229E-5</v>
      </c>
      <c r="BW209" s="85">
        <f t="shared" si="115"/>
        <v>0</v>
      </c>
      <c r="BX209" s="85">
        <f t="shared" si="122"/>
        <v>0</v>
      </c>
      <c r="BY209" s="85">
        <f t="shared" si="122"/>
        <v>0</v>
      </c>
      <c r="BZ209" s="245">
        <f t="shared" si="117"/>
        <v>0.99769706260696001</v>
      </c>
      <c r="CA209" s="85">
        <f t="shared" si="118"/>
        <v>1</v>
      </c>
    </row>
    <row r="210" spans="10:79"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  <c r="BG210" s="95"/>
      <c r="BH210" s="95"/>
      <c r="BI210" s="95"/>
      <c r="BJ210" s="95"/>
      <c r="BK210" s="95"/>
      <c r="BL210" s="95"/>
      <c r="BM210" s="95"/>
      <c r="BN210" s="65"/>
      <c r="BO210" s="24">
        <f t="shared" si="109"/>
        <v>46</v>
      </c>
      <c r="BP210" s="85">
        <f t="shared" si="110"/>
        <v>0.99726672734971444</v>
      </c>
      <c r="BQ210" s="85">
        <f t="shared" si="111"/>
        <v>2.7332726502856245E-3</v>
      </c>
      <c r="BR210" s="85">
        <f t="shared" si="112"/>
        <v>0</v>
      </c>
      <c r="BT210" s="85">
        <f t="shared" si="121"/>
        <v>0.99455120322313184</v>
      </c>
      <c r="BU210" s="85">
        <f t="shared" si="121"/>
        <v>5.431048253164943E-3</v>
      </c>
      <c r="BV210" s="85">
        <f t="shared" si="114"/>
        <v>1.7748523703153408E-5</v>
      </c>
      <c r="BW210" s="85">
        <f t="shared" si="115"/>
        <v>0</v>
      </c>
      <c r="BX210" s="85">
        <f t="shared" si="122"/>
        <v>0</v>
      </c>
      <c r="BY210" s="85">
        <f t="shared" si="122"/>
        <v>0</v>
      </c>
      <c r="BZ210" s="245">
        <f t="shared" si="117"/>
        <v>0.99836536096693951</v>
      </c>
      <c r="CA210" s="85">
        <f t="shared" si="118"/>
        <v>1</v>
      </c>
    </row>
    <row r="211" spans="10:79"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  <c r="BG211" s="95"/>
      <c r="BH211" s="95"/>
      <c r="BI211" s="95"/>
      <c r="BJ211" s="95"/>
      <c r="BK211" s="95"/>
      <c r="BL211" s="95"/>
      <c r="BM211" s="95"/>
      <c r="BN211" s="65"/>
      <c r="BO211" s="24">
        <f t="shared" si="109"/>
        <v>47</v>
      </c>
      <c r="BP211" s="85">
        <f t="shared" si="110"/>
        <v>0.99807181850052584</v>
      </c>
      <c r="BQ211" s="85">
        <f t="shared" si="111"/>
        <v>1.9281814994741319E-3</v>
      </c>
      <c r="BR211" s="85">
        <f t="shared" si="112"/>
        <v>0</v>
      </c>
      <c r="BT211" s="85">
        <f t="shared" si="121"/>
        <v>0.99614363700105168</v>
      </c>
      <c r="BU211" s="85">
        <f t="shared" si="121"/>
        <v>3.8563629989482638E-3</v>
      </c>
      <c r="BV211" s="85">
        <f t="shared" si="114"/>
        <v>0</v>
      </c>
      <c r="BW211" s="85">
        <f t="shared" si="115"/>
        <v>0</v>
      </c>
      <c r="BX211" s="85">
        <f t="shared" si="122"/>
        <v>0</v>
      </c>
      <c r="BY211" s="85">
        <f t="shared" si="122"/>
        <v>0</v>
      </c>
      <c r="BZ211" s="245">
        <f t="shared" si="117"/>
        <v>0.99884309110031544</v>
      </c>
      <c r="CA211" s="85">
        <f t="shared" si="118"/>
        <v>1</v>
      </c>
    </row>
    <row r="212" spans="10:79"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  <c r="BG212" s="95"/>
      <c r="BH212" s="95"/>
      <c r="BI212" s="95"/>
      <c r="BJ212" s="95"/>
      <c r="BK212" s="95"/>
      <c r="BL212" s="95"/>
      <c r="BM212" s="95"/>
      <c r="BN212" s="65"/>
      <c r="BO212" s="24">
        <f t="shared" si="109"/>
        <v>48</v>
      </c>
      <c r="BP212" s="85">
        <f t="shared" si="110"/>
        <v>0.99865454363122808</v>
      </c>
      <c r="BQ212" s="85">
        <f t="shared" si="111"/>
        <v>1.3454563687720412E-3</v>
      </c>
      <c r="BR212" s="85">
        <f t="shared" si="112"/>
        <v>0</v>
      </c>
      <c r="BT212" s="85">
        <f t="shared" si="121"/>
        <v>0.99730908726245593</v>
      </c>
      <c r="BU212" s="85">
        <f t="shared" si="121"/>
        <v>2.6909127375440824E-3</v>
      </c>
      <c r="BV212" s="85">
        <f t="shared" si="114"/>
        <v>0</v>
      </c>
      <c r="BW212" s="85">
        <f t="shared" si="115"/>
        <v>0</v>
      </c>
      <c r="BX212" s="85">
        <f t="shared" si="122"/>
        <v>0</v>
      </c>
      <c r="BY212" s="85">
        <f t="shared" si="122"/>
        <v>0</v>
      </c>
      <c r="BZ212" s="245">
        <f t="shared" si="117"/>
        <v>0.99919272617873678</v>
      </c>
      <c r="CA212" s="85">
        <f t="shared" si="118"/>
        <v>1</v>
      </c>
    </row>
    <row r="213" spans="10:79"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  <c r="BG213" s="95"/>
      <c r="BH213" s="95"/>
      <c r="BI213" s="95"/>
      <c r="BJ213" s="95"/>
      <c r="BK213" s="95"/>
      <c r="BL213" s="95"/>
      <c r="BM213" s="95"/>
      <c r="BN213" s="65"/>
      <c r="BO213" s="24">
        <f t="shared" si="109"/>
        <v>49</v>
      </c>
      <c r="BP213" s="85">
        <f t="shared" si="110"/>
        <v>0.99906321095597084</v>
      </c>
      <c r="BQ213" s="85">
        <f t="shared" si="111"/>
        <v>9.36789044029085E-4</v>
      </c>
      <c r="BR213" s="85">
        <f t="shared" si="112"/>
        <v>0</v>
      </c>
      <c r="BT213" s="85">
        <f t="shared" si="121"/>
        <v>0.99812642191194179</v>
      </c>
      <c r="BU213" s="85">
        <f t="shared" si="121"/>
        <v>1.87357808805817E-3</v>
      </c>
      <c r="BV213" s="85">
        <f t="shared" si="114"/>
        <v>0</v>
      </c>
      <c r="BW213" s="85">
        <f t="shared" si="115"/>
        <v>0</v>
      </c>
      <c r="BX213" s="85">
        <f t="shared" si="122"/>
        <v>0</v>
      </c>
      <c r="BY213" s="85">
        <f t="shared" si="122"/>
        <v>0</v>
      </c>
      <c r="BZ213" s="245">
        <f t="shared" si="117"/>
        <v>0.99943792657358255</v>
      </c>
      <c r="CA213" s="85">
        <f t="shared" si="118"/>
        <v>1</v>
      </c>
    </row>
    <row r="214" spans="10:79"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  <c r="BG214" s="95"/>
      <c r="BH214" s="95"/>
      <c r="BI214" s="95"/>
      <c r="BJ214" s="95"/>
      <c r="BK214" s="95"/>
      <c r="BL214" s="95"/>
      <c r="BM214" s="95"/>
      <c r="BN214" s="65"/>
      <c r="BO214" s="24">
        <f t="shared" si="109"/>
        <v>50</v>
      </c>
      <c r="BP214" s="85">
        <f t="shared" si="110"/>
        <v>0.99934907941231177</v>
      </c>
      <c r="BQ214" s="85">
        <f t="shared" si="111"/>
        <v>6.5092058768830192E-4</v>
      </c>
      <c r="BR214" s="85">
        <f t="shared" si="112"/>
        <v>0</v>
      </c>
      <c r="BT214" s="85">
        <f t="shared" ref="BT214:BU229" si="123">BP110/$BV110</f>
        <v>0.99869815882462343</v>
      </c>
      <c r="BU214" s="85">
        <f t="shared" si="123"/>
        <v>1.3018411753766038E-3</v>
      </c>
      <c r="BV214" s="85">
        <f t="shared" si="114"/>
        <v>0</v>
      </c>
      <c r="BW214" s="85">
        <f t="shared" si="115"/>
        <v>0</v>
      </c>
      <c r="BX214" s="85">
        <f t="shared" ref="BX214:BY229" si="124">BT110/$BV110</f>
        <v>0</v>
      </c>
      <c r="BY214" s="85">
        <f t="shared" si="124"/>
        <v>0</v>
      </c>
      <c r="BZ214" s="245">
        <f t="shared" si="117"/>
        <v>0.99960944764738702</v>
      </c>
      <c r="CA214" s="85">
        <f t="shared" si="118"/>
        <v>1</v>
      </c>
    </row>
    <row r="215" spans="10:79"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  <c r="BG215" s="95"/>
      <c r="BH215" s="95"/>
      <c r="BI215" s="95"/>
      <c r="BJ215" s="95"/>
      <c r="BK215" s="95"/>
      <c r="BL215" s="95"/>
      <c r="BM215" s="95"/>
      <c r="BN215" s="65"/>
      <c r="BO215" s="24">
        <f t="shared" si="109"/>
        <v>51</v>
      </c>
      <c r="BP215" s="85">
        <f t="shared" si="110"/>
        <v>0.99956233587595344</v>
      </c>
      <c r="BQ215" s="85">
        <f t="shared" si="111"/>
        <v>4.3766412404651746E-4</v>
      </c>
      <c r="BR215" s="85">
        <f t="shared" si="112"/>
        <v>0</v>
      </c>
      <c r="BT215" s="85">
        <f t="shared" si="123"/>
        <v>0.999124671751907</v>
      </c>
      <c r="BU215" s="85">
        <f t="shared" si="123"/>
        <v>8.7532824809303492E-4</v>
      </c>
      <c r="BV215" s="85">
        <f t="shared" si="114"/>
        <v>0</v>
      </c>
      <c r="BW215" s="85">
        <f t="shared" si="115"/>
        <v>0</v>
      </c>
      <c r="BX215" s="85">
        <f t="shared" si="124"/>
        <v>0</v>
      </c>
      <c r="BY215" s="85">
        <f t="shared" si="124"/>
        <v>0</v>
      </c>
      <c r="BZ215" s="245">
        <f t="shared" si="117"/>
        <v>0.99973740152557211</v>
      </c>
      <c r="CA215" s="85">
        <f t="shared" si="118"/>
        <v>1</v>
      </c>
    </row>
    <row r="216" spans="10:79"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  <c r="BH216" s="95"/>
      <c r="BI216" s="95"/>
      <c r="BJ216" s="95"/>
      <c r="BK216" s="95"/>
      <c r="BL216" s="95"/>
      <c r="BM216" s="95"/>
      <c r="BN216" s="65"/>
      <c r="BO216" s="24">
        <f t="shared" si="109"/>
        <v>52</v>
      </c>
      <c r="BP216" s="85">
        <f t="shared" si="110"/>
        <v>0.99970816309513888</v>
      </c>
      <c r="BQ216" s="85">
        <f t="shared" si="111"/>
        <v>2.9183690486116903E-4</v>
      </c>
      <c r="BR216" s="85">
        <f t="shared" si="112"/>
        <v>0</v>
      </c>
      <c r="BT216" s="85">
        <f t="shared" si="123"/>
        <v>0.99941632619027765</v>
      </c>
      <c r="BU216" s="85">
        <f t="shared" si="123"/>
        <v>5.8367380972233806E-4</v>
      </c>
      <c r="BV216" s="85">
        <f t="shared" si="114"/>
        <v>0</v>
      </c>
      <c r="BW216" s="85">
        <f t="shared" si="115"/>
        <v>0</v>
      </c>
      <c r="BX216" s="85">
        <f t="shared" si="124"/>
        <v>0</v>
      </c>
      <c r="BY216" s="85">
        <f t="shared" si="124"/>
        <v>0</v>
      </c>
      <c r="BZ216" s="245">
        <f t="shared" si="117"/>
        <v>0.99982489785708328</v>
      </c>
      <c r="CA216" s="85">
        <f t="shared" si="118"/>
        <v>1</v>
      </c>
    </row>
    <row r="217" spans="10:79"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  <c r="BG217" s="95"/>
      <c r="BH217" s="95"/>
      <c r="BI217" s="95"/>
      <c r="BJ217" s="95"/>
      <c r="BK217" s="95"/>
      <c r="BL217" s="95"/>
      <c r="BM217" s="95"/>
      <c r="BN217" s="65"/>
      <c r="BO217" s="24">
        <f t="shared" si="109"/>
        <v>53</v>
      </c>
      <c r="BP217" s="85">
        <f t="shared" si="110"/>
        <v>0.99980539338337504</v>
      </c>
      <c r="BQ217" s="85">
        <f t="shared" si="111"/>
        <v>1.9460661662496525E-4</v>
      </c>
      <c r="BR217" s="85">
        <f t="shared" si="112"/>
        <v>0</v>
      </c>
      <c r="BT217" s="85">
        <f t="shared" si="123"/>
        <v>0.99961078676675008</v>
      </c>
      <c r="BU217" s="85">
        <f t="shared" si="123"/>
        <v>3.8921323324993051E-4</v>
      </c>
      <c r="BV217" s="85">
        <f t="shared" si="114"/>
        <v>0</v>
      </c>
      <c r="BW217" s="85">
        <f t="shared" si="115"/>
        <v>0</v>
      </c>
      <c r="BX217" s="85">
        <f t="shared" si="124"/>
        <v>0</v>
      </c>
      <c r="BY217" s="85">
        <f t="shared" si="124"/>
        <v>0</v>
      </c>
      <c r="BZ217" s="245">
        <f t="shared" si="117"/>
        <v>0.99988323603002505</v>
      </c>
      <c r="CA217" s="85">
        <f t="shared" si="118"/>
        <v>1</v>
      </c>
    </row>
    <row r="218" spans="10:79"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  <c r="BG218" s="95"/>
      <c r="BH218" s="95"/>
      <c r="BI218" s="95"/>
      <c r="BJ218" s="95"/>
      <c r="BK218" s="95"/>
      <c r="BL218" s="95"/>
      <c r="BM218" s="95"/>
      <c r="BN218" s="65"/>
      <c r="BO218" s="24">
        <f t="shared" si="109"/>
        <v>54</v>
      </c>
      <c r="BP218" s="85">
        <f t="shared" si="110"/>
        <v>0.99987024061098129</v>
      </c>
      <c r="BQ218" s="85">
        <f t="shared" si="111"/>
        <v>1.2975938901864828E-4</v>
      </c>
      <c r="BR218" s="85">
        <f t="shared" si="112"/>
        <v>0</v>
      </c>
      <c r="BT218" s="85">
        <f t="shared" si="123"/>
        <v>0.99974048122196268</v>
      </c>
      <c r="BU218" s="85">
        <f t="shared" si="123"/>
        <v>2.5951877803729657E-4</v>
      </c>
      <c r="BV218" s="85">
        <f t="shared" si="114"/>
        <v>0</v>
      </c>
      <c r="BW218" s="85">
        <f t="shared" si="115"/>
        <v>0</v>
      </c>
      <c r="BX218" s="85">
        <f t="shared" si="124"/>
        <v>0</v>
      </c>
      <c r="BY218" s="85">
        <f t="shared" si="124"/>
        <v>0</v>
      </c>
      <c r="BZ218" s="245">
        <f t="shared" si="117"/>
        <v>0.99992214436658877</v>
      </c>
      <c r="CA218" s="85">
        <f t="shared" si="118"/>
        <v>1</v>
      </c>
    </row>
    <row r="219" spans="10:79"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  <c r="BG219" s="95"/>
      <c r="BH219" s="95"/>
      <c r="BI219" s="95"/>
      <c r="BJ219" s="95"/>
      <c r="BK219" s="95"/>
      <c r="BL219" s="95"/>
      <c r="BM219" s="95"/>
      <c r="BN219" s="65"/>
      <c r="BO219" s="24">
        <f t="shared" si="109"/>
        <v>55</v>
      </c>
      <c r="BP219" s="85">
        <f t="shared" si="110"/>
        <v>0.99991249343700772</v>
      </c>
      <c r="BQ219" s="85">
        <f t="shared" si="111"/>
        <v>8.7506562992224413E-5</v>
      </c>
      <c r="BR219" s="85">
        <f t="shared" si="112"/>
        <v>0</v>
      </c>
      <c r="BT219" s="85">
        <f t="shared" si="123"/>
        <v>0.99982498687401555</v>
      </c>
      <c r="BU219" s="85">
        <f t="shared" si="123"/>
        <v>1.7501312598444883E-4</v>
      </c>
      <c r="BV219" s="85">
        <f t="shared" si="114"/>
        <v>0</v>
      </c>
      <c r="BW219" s="85">
        <f t="shared" si="115"/>
        <v>0</v>
      </c>
      <c r="BX219" s="85">
        <f t="shared" si="124"/>
        <v>0</v>
      </c>
      <c r="BY219" s="85">
        <f t="shared" si="124"/>
        <v>0</v>
      </c>
      <c r="BZ219" s="245">
        <f t="shared" si="117"/>
        <v>0.99994749606220468</v>
      </c>
      <c r="CA219" s="85">
        <f t="shared" si="118"/>
        <v>1</v>
      </c>
    </row>
    <row r="220" spans="10:79"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  <c r="BH220" s="95"/>
      <c r="BI220" s="95"/>
      <c r="BJ220" s="95"/>
      <c r="BK220" s="95"/>
      <c r="BL220" s="95"/>
      <c r="BM220" s="95"/>
      <c r="BN220" s="65"/>
      <c r="BO220" s="24">
        <f t="shared" si="109"/>
        <v>56</v>
      </c>
      <c r="BP220" s="85">
        <f t="shared" si="110"/>
        <v>0.99994166374985416</v>
      </c>
      <c r="BQ220" s="85">
        <f t="shared" si="111"/>
        <v>5.8336250145840631E-5</v>
      </c>
      <c r="BR220" s="85">
        <f t="shared" si="112"/>
        <v>0</v>
      </c>
      <c r="BT220" s="85">
        <f t="shared" si="123"/>
        <v>0.99988332749970843</v>
      </c>
      <c r="BU220" s="85">
        <f t="shared" si="123"/>
        <v>1.1667250029168126E-4</v>
      </c>
      <c r="BV220" s="85">
        <f t="shared" si="114"/>
        <v>0</v>
      </c>
      <c r="BW220" s="85">
        <f t="shared" si="115"/>
        <v>0</v>
      </c>
      <c r="BX220" s="85">
        <f t="shared" si="124"/>
        <v>0</v>
      </c>
      <c r="BY220" s="85">
        <f t="shared" si="124"/>
        <v>0</v>
      </c>
      <c r="BZ220" s="245">
        <f t="shared" si="117"/>
        <v>0.99996499824991258</v>
      </c>
      <c r="CA220" s="85">
        <f t="shared" si="118"/>
        <v>1</v>
      </c>
    </row>
    <row r="221" spans="10:79"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  <c r="BH221" s="95"/>
      <c r="BI221" s="95"/>
      <c r="BJ221" s="95"/>
      <c r="BK221" s="95"/>
      <c r="BL221" s="95"/>
      <c r="BM221" s="95"/>
      <c r="BN221" s="65"/>
      <c r="BO221" s="24">
        <f t="shared" si="109"/>
        <v>57</v>
      </c>
      <c r="BP221" s="85">
        <f t="shared" si="110"/>
        <v>0.9999611098147716</v>
      </c>
      <c r="BQ221" s="85">
        <f t="shared" si="111"/>
        <v>3.8890185228396506E-5</v>
      </c>
      <c r="BR221" s="85">
        <f t="shared" si="112"/>
        <v>0</v>
      </c>
      <c r="BT221" s="85">
        <f t="shared" si="123"/>
        <v>0.99992221962954331</v>
      </c>
      <c r="BU221" s="85">
        <f t="shared" si="123"/>
        <v>7.7780370456793013E-5</v>
      </c>
      <c r="BV221" s="85">
        <f t="shared" si="114"/>
        <v>0</v>
      </c>
      <c r="BW221" s="85">
        <f t="shared" si="115"/>
        <v>0</v>
      </c>
      <c r="BX221" s="85">
        <f t="shared" si="124"/>
        <v>0</v>
      </c>
      <c r="BY221" s="85">
        <f t="shared" si="124"/>
        <v>0</v>
      </c>
      <c r="BZ221" s="245">
        <f t="shared" si="117"/>
        <v>0.99997666588886303</v>
      </c>
      <c r="CA221" s="85">
        <f t="shared" si="118"/>
        <v>1</v>
      </c>
    </row>
    <row r="222" spans="10:79"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  <c r="BG222" s="95"/>
      <c r="BH222" s="95"/>
      <c r="BI222" s="95"/>
      <c r="BJ222" s="95"/>
      <c r="BK222" s="95"/>
      <c r="BL222" s="95"/>
      <c r="BM222" s="95"/>
      <c r="BN222" s="65"/>
      <c r="BO222" s="24">
        <f t="shared" si="109"/>
        <v>58</v>
      </c>
      <c r="BP222" s="85">
        <f t="shared" si="110"/>
        <v>0.99997407349792955</v>
      </c>
      <c r="BQ222" s="85">
        <f t="shared" si="111"/>
        <v>2.5926502070416382E-5</v>
      </c>
      <c r="BR222" s="85">
        <f t="shared" si="112"/>
        <v>0</v>
      </c>
      <c r="BT222" s="85">
        <f t="shared" si="123"/>
        <v>0.9999481469958591</v>
      </c>
      <c r="BU222" s="85">
        <f t="shared" si="123"/>
        <v>5.1853004140832764E-5</v>
      </c>
      <c r="BV222" s="85">
        <f t="shared" si="114"/>
        <v>0</v>
      </c>
      <c r="BW222" s="85">
        <f t="shared" si="115"/>
        <v>0</v>
      </c>
      <c r="BX222" s="85">
        <f t="shared" si="124"/>
        <v>0</v>
      </c>
      <c r="BY222" s="85">
        <f t="shared" si="124"/>
        <v>0</v>
      </c>
      <c r="BZ222" s="245">
        <f t="shared" si="117"/>
        <v>0.99998444409875764</v>
      </c>
      <c r="CA222" s="85">
        <f t="shared" si="118"/>
        <v>0.99999999999999989</v>
      </c>
    </row>
    <row r="223" spans="10:79"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  <c r="BG223" s="95"/>
      <c r="BH223" s="95"/>
      <c r="BI223" s="95"/>
      <c r="BJ223" s="95"/>
      <c r="BK223" s="95"/>
      <c r="BL223" s="95"/>
      <c r="BM223" s="95"/>
      <c r="BN223" s="65"/>
      <c r="BO223" s="24">
        <f t="shared" si="109"/>
        <v>59</v>
      </c>
      <c r="BP223" s="85">
        <f t="shared" si="110"/>
        <v>1</v>
      </c>
      <c r="BQ223" s="85">
        <f t="shared" si="111"/>
        <v>0</v>
      </c>
      <c r="BR223" s="85">
        <f t="shared" si="112"/>
        <v>0</v>
      </c>
      <c r="BT223" s="85">
        <f t="shared" si="123"/>
        <v>1</v>
      </c>
      <c r="BU223" s="85">
        <f t="shared" si="123"/>
        <v>0</v>
      </c>
      <c r="BV223" s="85">
        <f t="shared" si="114"/>
        <v>0</v>
      </c>
      <c r="BW223" s="85">
        <f t="shared" si="115"/>
        <v>0</v>
      </c>
      <c r="BX223" s="85">
        <f t="shared" si="124"/>
        <v>0</v>
      </c>
      <c r="BY223" s="85">
        <f t="shared" si="124"/>
        <v>0</v>
      </c>
      <c r="BZ223" s="245">
        <f t="shared" si="117"/>
        <v>1</v>
      </c>
      <c r="CA223" s="85">
        <f t="shared" si="118"/>
        <v>1</v>
      </c>
    </row>
    <row r="224" spans="10:79"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  <c r="BH224" s="95"/>
      <c r="BI224" s="95"/>
      <c r="BJ224" s="95"/>
      <c r="BK224" s="95"/>
      <c r="BL224" s="95"/>
      <c r="BM224" s="95"/>
      <c r="BN224" s="65"/>
      <c r="BO224" s="24">
        <f t="shared" si="109"/>
        <v>60</v>
      </c>
      <c r="BP224" s="85">
        <f t="shared" si="110"/>
        <v>1</v>
      </c>
      <c r="BQ224" s="85">
        <f t="shared" si="111"/>
        <v>0</v>
      </c>
      <c r="BR224" s="85">
        <f t="shared" si="112"/>
        <v>0</v>
      </c>
      <c r="BT224" s="85">
        <f t="shared" si="123"/>
        <v>1</v>
      </c>
      <c r="BU224" s="85">
        <f t="shared" si="123"/>
        <v>0</v>
      </c>
      <c r="BV224" s="85">
        <f t="shared" si="114"/>
        <v>0</v>
      </c>
      <c r="BW224" s="85">
        <f t="shared" si="115"/>
        <v>0</v>
      </c>
      <c r="BX224" s="85">
        <f t="shared" si="124"/>
        <v>0</v>
      </c>
      <c r="BY224" s="85">
        <f t="shared" si="124"/>
        <v>0</v>
      </c>
      <c r="BZ224" s="245">
        <f t="shared" si="117"/>
        <v>1</v>
      </c>
      <c r="CA224" s="85">
        <f t="shared" si="118"/>
        <v>1</v>
      </c>
    </row>
    <row r="225" spans="10:79"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  <c r="BG225" s="95"/>
      <c r="BH225" s="95"/>
      <c r="BI225" s="95"/>
      <c r="BJ225" s="95"/>
      <c r="BK225" s="95"/>
      <c r="BL225" s="95"/>
      <c r="BM225" s="95"/>
      <c r="BN225" s="65"/>
      <c r="BO225" s="24">
        <f t="shared" si="109"/>
        <v>61</v>
      </c>
      <c r="BP225" s="85">
        <f t="shared" si="110"/>
        <v>1</v>
      </c>
      <c r="BQ225" s="85">
        <f t="shared" si="111"/>
        <v>0</v>
      </c>
      <c r="BR225" s="85">
        <f t="shared" si="112"/>
        <v>0</v>
      </c>
      <c r="BT225" s="85">
        <f t="shared" si="123"/>
        <v>1</v>
      </c>
      <c r="BU225" s="85">
        <f t="shared" si="123"/>
        <v>0</v>
      </c>
      <c r="BV225" s="85">
        <f t="shared" si="114"/>
        <v>0</v>
      </c>
      <c r="BW225" s="85">
        <f t="shared" si="115"/>
        <v>0</v>
      </c>
      <c r="BX225" s="85">
        <f t="shared" si="124"/>
        <v>0</v>
      </c>
      <c r="BY225" s="85">
        <f t="shared" si="124"/>
        <v>0</v>
      </c>
      <c r="BZ225" s="245">
        <f t="shared" si="117"/>
        <v>1</v>
      </c>
      <c r="CA225" s="85">
        <f t="shared" si="118"/>
        <v>1</v>
      </c>
    </row>
    <row r="226" spans="10:79"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  <c r="BH226" s="95"/>
      <c r="BI226" s="95"/>
      <c r="BJ226" s="95"/>
      <c r="BK226" s="95"/>
      <c r="BL226" s="95"/>
      <c r="BM226" s="95"/>
      <c r="BN226" s="65"/>
      <c r="BO226" s="24">
        <f t="shared" si="109"/>
        <v>62</v>
      </c>
      <c r="BP226" s="85">
        <f t="shared" si="110"/>
        <v>1</v>
      </c>
      <c r="BQ226" s="85">
        <f t="shared" si="111"/>
        <v>0</v>
      </c>
      <c r="BR226" s="85">
        <f t="shared" si="112"/>
        <v>0</v>
      </c>
      <c r="BT226" s="85">
        <f t="shared" si="123"/>
        <v>1</v>
      </c>
      <c r="BU226" s="85">
        <f t="shared" si="123"/>
        <v>0</v>
      </c>
      <c r="BV226" s="85">
        <f t="shared" si="114"/>
        <v>0</v>
      </c>
      <c r="BW226" s="85">
        <f t="shared" si="115"/>
        <v>0</v>
      </c>
      <c r="BX226" s="85">
        <f t="shared" si="124"/>
        <v>0</v>
      </c>
      <c r="BY226" s="85">
        <f t="shared" si="124"/>
        <v>0</v>
      </c>
      <c r="BZ226" s="245">
        <f t="shared" si="117"/>
        <v>1</v>
      </c>
      <c r="CA226" s="85">
        <f t="shared" si="118"/>
        <v>1</v>
      </c>
    </row>
    <row r="227" spans="10:79"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  <c r="BG227" s="95"/>
      <c r="BH227" s="95"/>
      <c r="BI227" s="95"/>
      <c r="BJ227" s="95"/>
      <c r="BK227" s="95"/>
      <c r="BL227" s="95"/>
      <c r="BM227" s="95"/>
      <c r="BN227" s="65"/>
      <c r="BO227" s="24">
        <f t="shared" si="109"/>
        <v>63</v>
      </c>
      <c r="BP227" s="85">
        <f t="shared" si="110"/>
        <v>1</v>
      </c>
      <c r="BQ227" s="85">
        <f t="shared" si="111"/>
        <v>0</v>
      </c>
      <c r="BR227" s="85">
        <f t="shared" si="112"/>
        <v>0</v>
      </c>
      <c r="BT227" s="85">
        <f t="shared" si="123"/>
        <v>1</v>
      </c>
      <c r="BU227" s="85">
        <f t="shared" si="123"/>
        <v>0</v>
      </c>
      <c r="BV227" s="85">
        <f t="shared" si="114"/>
        <v>0</v>
      </c>
      <c r="BW227" s="85">
        <f t="shared" si="115"/>
        <v>0</v>
      </c>
      <c r="BX227" s="85">
        <f t="shared" si="124"/>
        <v>0</v>
      </c>
      <c r="BY227" s="85">
        <f t="shared" si="124"/>
        <v>0</v>
      </c>
      <c r="BZ227" s="245">
        <f t="shared" si="117"/>
        <v>1</v>
      </c>
      <c r="CA227" s="85">
        <f t="shared" si="118"/>
        <v>1</v>
      </c>
    </row>
    <row r="228" spans="10:79"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  <c r="BL228" s="95"/>
      <c r="BM228" s="95"/>
      <c r="BN228" s="65"/>
      <c r="BO228" s="24">
        <f t="shared" si="109"/>
        <v>64</v>
      </c>
      <c r="BP228" s="85">
        <f t="shared" si="110"/>
        <v>1</v>
      </c>
      <c r="BQ228" s="85">
        <f t="shared" si="111"/>
        <v>0</v>
      </c>
      <c r="BR228" s="85">
        <f t="shared" si="112"/>
        <v>0</v>
      </c>
      <c r="BT228" s="85">
        <f t="shared" si="123"/>
        <v>1</v>
      </c>
      <c r="BU228" s="85">
        <f t="shared" si="123"/>
        <v>0</v>
      </c>
      <c r="BV228" s="85">
        <f t="shared" si="114"/>
        <v>0</v>
      </c>
      <c r="BW228" s="85">
        <f t="shared" si="115"/>
        <v>0</v>
      </c>
      <c r="BX228" s="85">
        <f t="shared" si="124"/>
        <v>0</v>
      </c>
      <c r="BY228" s="85">
        <f t="shared" si="124"/>
        <v>0</v>
      </c>
      <c r="BZ228" s="245">
        <f t="shared" si="117"/>
        <v>1</v>
      </c>
      <c r="CA228" s="85">
        <f t="shared" si="118"/>
        <v>1</v>
      </c>
    </row>
    <row r="229" spans="10:79"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  <c r="BH229" s="95"/>
      <c r="BI229" s="95"/>
      <c r="BJ229" s="95"/>
      <c r="BK229" s="95"/>
      <c r="BL229" s="95"/>
      <c r="BM229" s="95"/>
      <c r="BN229" s="65"/>
      <c r="BO229" s="24">
        <f t="shared" si="109"/>
        <v>65</v>
      </c>
      <c r="BP229" s="85">
        <f t="shared" si="110"/>
        <v>1</v>
      </c>
      <c r="BQ229" s="85">
        <f t="shared" si="111"/>
        <v>0</v>
      </c>
      <c r="BR229" s="85">
        <f t="shared" si="112"/>
        <v>0</v>
      </c>
      <c r="BT229" s="85">
        <f t="shared" si="123"/>
        <v>1</v>
      </c>
      <c r="BU229" s="85">
        <f t="shared" si="123"/>
        <v>0</v>
      </c>
      <c r="BV229" s="85">
        <f t="shared" si="114"/>
        <v>0</v>
      </c>
      <c r="BW229" s="85">
        <f t="shared" si="115"/>
        <v>0</v>
      </c>
      <c r="BX229" s="85">
        <f t="shared" si="124"/>
        <v>0</v>
      </c>
      <c r="BY229" s="85">
        <f t="shared" si="124"/>
        <v>0</v>
      </c>
      <c r="BZ229" s="245">
        <f t="shared" si="117"/>
        <v>1</v>
      </c>
      <c r="CA229" s="85">
        <f t="shared" si="118"/>
        <v>1</v>
      </c>
    </row>
    <row r="230" spans="10:79"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  <c r="BH230" s="95"/>
      <c r="BI230" s="95"/>
      <c r="BJ230" s="95"/>
      <c r="BK230" s="95"/>
      <c r="BL230" s="95"/>
      <c r="BM230" s="95"/>
      <c r="BN230" s="65"/>
      <c r="BO230" s="24">
        <f t="shared" ref="BO230:BO265" si="125">BO126</f>
        <v>66</v>
      </c>
      <c r="BP230" s="85">
        <f t="shared" ref="BP230:BP265" si="126">(2*BP126 + BQ126 +BR126)/ (2*BV126)</f>
        <v>1</v>
      </c>
      <c r="BQ230" s="85">
        <f t="shared" ref="BQ230:BQ265" si="127">(2*BS126 + BQ126 +BT126)/ (2*BV126)</f>
        <v>0</v>
      </c>
      <c r="BR230" s="85">
        <f t="shared" ref="BR230:BR265" si="128">(2*BU126 + BT126 +BR126)/ (2*BV126)</f>
        <v>0</v>
      </c>
      <c r="BT230" s="85">
        <f t="shared" ref="BT230:BU245" si="129">BP126/$BV126</f>
        <v>1</v>
      </c>
      <c r="BU230" s="85">
        <f t="shared" si="129"/>
        <v>0</v>
      </c>
      <c r="BV230" s="85">
        <f t="shared" ref="BV230:BV265" si="130">BS126/$BV126</f>
        <v>0</v>
      </c>
      <c r="BW230" s="85">
        <f t="shared" ref="BW230:BW265" si="131">BR126/$BV126</f>
        <v>0</v>
      </c>
      <c r="BX230" s="85">
        <f t="shared" ref="BX230:BY245" si="132">BT126/$BV126</f>
        <v>0</v>
      </c>
      <c r="BY230" s="85">
        <f t="shared" si="132"/>
        <v>0</v>
      </c>
      <c r="BZ230" s="245">
        <f t="shared" ref="BZ230:BZ265" si="133">BT230*F$33 +BU230*G$33 + BV230*H$33</f>
        <v>1</v>
      </c>
      <c r="CA230" s="85">
        <f t="shared" ref="CA230:CA265" si="134">SUM(BT230:BY230)</f>
        <v>1</v>
      </c>
    </row>
    <row r="231" spans="10:79"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  <c r="BH231" s="95"/>
      <c r="BI231" s="95"/>
      <c r="BJ231" s="95"/>
      <c r="BK231" s="95"/>
      <c r="BL231" s="95"/>
      <c r="BM231" s="95"/>
      <c r="BN231" s="65"/>
      <c r="BO231" s="24">
        <f t="shared" si="125"/>
        <v>67</v>
      </c>
      <c r="BP231" s="85">
        <f t="shared" si="126"/>
        <v>1</v>
      </c>
      <c r="BQ231" s="85">
        <f t="shared" si="127"/>
        <v>0</v>
      </c>
      <c r="BR231" s="85">
        <f t="shared" si="128"/>
        <v>0</v>
      </c>
      <c r="BT231" s="85">
        <f t="shared" si="129"/>
        <v>1</v>
      </c>
      <c r="BU231" s="85">
        <f t="shared" si="129"/>
        <v>0</v>
      </c>
      <c r="BV231" s="85">
        <f t="shared" si="130"/>
        <v>0</v>
      </c>
      <c r="BW231" s="85">
        <f t="shared" si="131"/>
        <v>0</v>
      </c>
      <c r="BX231" s="85">
        <f t="shared" si="132"/>
        <v>0</v>
      </c>
      <c r="BY231" s="85">
        <f t="shared" si="132"/>
        <v>0</v>
      </c>
      <c r="BZ231" s="245">
        <f t="shared" si="133"/>
        <v>1</v>
      </c>
      <c r="CA231" s="85">
        <f t="shared" si="134"/>
        <v>1</v>
      </c>
    </row>
    <row r="232" spans="10:79"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  <c r="BH232" s="95"/>
      <c r="BI232" s="95"/>
      <c r="BJ232" s="95"/>
      <c r="BK232" s="95"/>
      <c r="BL232" s="95"/>
      <c r="BM232" s="95"/>
      <c r="BN232" s="65"/>
      <c r="BO232" s="24">
        <f t="shared" si="125"/>
        <v>68</v>
      </c>
      <c r="BP232" s="85">
        <f t="shared" si="126"/>
        <v>1</v>
      </c>
      <c r="BQ232" s="85">
        <f t="shared" si="127"/>
        <v>0</v>
      </c>
      <c r="BR232" s="85">
        <f t="shared" si="128"/>
        <v>0</v>
      </c>
      <c r="BT232" s="85">
        <f t="shared" si="129"/>
        <v>1</v>
      </c>
      <c r="BU232" s="85">
        <f t="shared" si="129"/>
        <v>0</v>
      </c>
      <c r="BV232" s="85">
        <f t="shared" si="130"/>
        <v>0</v>
      </c>
      <c r="BW232" s="85">
        <f t="shared" si="131"/>
        <v>0</v>
      </c>
      <c r="BX232" s="85">
        <f t="shared" si="132"/>
        <v>0</v>
      </c>
      <c r="BY232" s="85">
        <f t="shared" si="132"/>
        <v>0</v>
      </c>
      <c r="BZ232" s="245">
        <f t="shared" si="133"/>
        <v>1</v>
      </c>
      <c r="CA232" s="85">
        <f t="shared" si="134"/>
        <v>1</v>
      </c>
    </row>
    <row r="233" spans="10:79"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  <c r="BG233" s="95"/>
      <c r="BH233" s="95"/>
      <c r="BI233" s="95"/>
      <c r="BJ233" s="95"/>
      <c r="BK233" s="95"/>
      <c r="BL233" s="95"/>
      <c r="BM233" s="95"/>
      <c r="BN233" s="65"/>
      <c r="BO233" s="24">
        <f t="shared" si="125"/>
        <v>69</v>
      </c>
      <c r="BP233" s="85">
        <f t="shared" si="126"/>
        <v>1</v>
      </c>
      <c r="BQ233" s="85">
        <f t="shared" si="127"/>
        <v>0</v>
      </c>
      <c r="BR233" s="85">
        <f t="shared" si="128"/>
        <v>0</v>
      </c>
      <c r="BT233" s="85">
        <f t="shared" si="129"/>
        <v>1</v>
      </c>
      <c r="BU233" s="85">
        <f t="shared" si="129"/>
        <v>0</v>
      </c>
      <c r="BV233" s="85">
        <f t="shared" si="130"/>
        <v>0</v>
      </c>
      <c r="BW233" s="85">
        <f t="shared" si="131"/>
        <v>0</v>
      </c>
      <c r="BX233" s="85">
        <f t="shared" si="132"/>
        <v>0</v>
      </c>
      <c r="BY233" s="85">
        <f t="shared" si="132"/>
        <v>0</v>
      </c>
      <c r="BZ233" s="245">
        <f t="shared" si="133"/>
        <v>1</v>
      </c>
      <c r="CA233" s="85">
        <f t="shared" si="134"/>
        <v>1</v>
      </c>
    </row>
    <row r="234" spans="10:79"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  <c r="BG234" s="95"/>
      <c r="BH234" s="95"/>
      <c r="BI234" s="95"/>
      <c r="BJ234" s="95"/>
      <c r="BK234" s="95"/>
      <c r="BL234" s="95"/>
      <c r="BM234" s="95"/>
      <c r="BN234" s="65"/>
      <c r="BO234" s="24">
        <f t="shared" si="125"/>
        <v>70</v>
      </c>
      <c r="BP234" s="85">
        <f t="shared" si="126"/>
        <v>1</v>
      </c>
      <c r="BQ234" s="85">
        <f t="shared" si="127"/>
        <v>0</v>
      </c>
      <c r="BR234" s="85">
        <f t="shared" si="128"/>
        <v>0</v>
      </c>
      <c r="BT234" s="85">
        <f t="shared" si="129"/>
        <v>1</v>
      </c>
      <c r="BU234" s="85">
        <f t="shared" si="129"/>
        <v>0</v>
      </c>
      <c r="BV234" s="85">
        <f t="shared" si="130"/>
        <v>0</v>
      </c>
      <c r="BW234" s="85">
        <f t="shared" si="131"/>
        <v>0</v>
      </c>
      <c r="BX234" s="85">
        <f t="shared" si="132"/>
        <v>0</v>
      </c>
      <c r="BY234" s="85">
        <f t="shared" si="132"/>
        <v>0</v>
      </c>
      <c r="BZ234" s="245">
        <f t="shared" si="133"/>
        <v>1</v>
      </c>
      <c r="CA234" s="85">
        <f t="shared" si="134"/>
        <v>1</v>
      </c>
    </row>
    <row r="235" spans="10:79"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  <c r="BH235" s="95"/>
      <c r="BI235" s="95"/>
      <c r="BJ235" s="95"/>
      <c r="BK235" s="95"/>
      <c r="BL235" s="95"/>
      <c r="BM235" s="95"/>
      <c r="BN235" s="65"/>
      <c r="BO235" s="24">
        <f t="shared" si="125"/>
        <v>71</v>
      </c>
      <c r="BP235" s="85">
        <f t="shared" si="126"/>
        <v>1</v>
      </c>
      <c r="BQ235" s="85">
        <f t="shared" si="127"/>
        <v>0</v>
      </c>
      <c r="BR235" s="85">
        <f t="shared" si="128"/>
        <v>0</v>
      </c>
      <c r="BT235" s="85">
        <f t="shared" si="129"/>
        <v>1</v>
      </c>
      <c r="BU235" s="85">
        <f t="shared" si="129"/>
        <v>0</v>
      </c>
      <c r="BV235" s="85">
        <f t="shared" si="130"/>
        <v>0</v>
      </c>
      <c r="BW235" s="85">
        <f t="shared" si="131"/>
        <v>0</v>
      </c>
      <c r="BX235" s="85">
        <f t="shared" si="132"/>
        <v>0</v>
      </c>
      <c r="BY235" s="85">
        <f t="shared" si="132"/>
        <v>0</v>
      </c>
      <c r="BZ235" s="245">
        <f t="shared" si="133"/>
        <v>1</v>
      </c>
      <c r="CA235" s="85">
        <f t="shared" si="134"/>
        <v>1</v>
      </c>
    </row>
    <row r="236" spans="10:79"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  <c r="BH236" s="95"/>
      <c r="BI236" s="95"/>
      <c r="BJ236" s="95"/>
      <c r="BK236" s="95"/>
      <c r="BL236" s="95"/>
      <c r="BM236" s="95"/>
      <c r="BN236" s="65"/>
      <c r="BO236" s="24">
        <f t="shared" si="125"/>
        <v>72</v>
      </c>
      <c r="BP236" s="85">
        <f t="shared" si="126"/>
        <v>1</v>
      </c>
      <c r="BQ236" s="85">
        <f t="shared" si="127"/>
        <v>0</v>
      </c>
      <c r="BR236" s="85">
        <f t="shared" si="128"/>
        <v>0</v>
      </c>
      <c r="BT236" s="85">
        <f t="shared" si="129"/>
        <v>1</v>
      </c>
      <c r="BU236" s="85">
        <f t="shared" si="129"/>
        <v>0</v>
      </c>
      <c r="BV236" s="85">
        <f t="shared" si="130"/>
        <v>0</v>
      </c>
      <c r="BW236" s="85">
        <f t="shared" si="131"/>
        <v>0</v>
      </c>
      <c r="BX236" s="85">
        <f t="shared" si="132"/>
        <v>0</v>
      </c>
      <c r="BY236" s="85">
        <f t="shared" si="132"/>
        <v>0</v>
      </c>
      <c r="BZ236" s="245">
        <f t="shared" si="133"/>
        <v>1</v>
      </c>
      <c r="CA236" s="85">
        <f t="shared" si="134"/>
        <v>1</v>
      </c>
    </row>
    <row r="237" spans="10:79"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5"/>
      <c r="BF237" s="95"/>
      <c r="BG237" s="95"/>
      <c r="BH237" s="95"/>
      <c r="BI237" s="95"/>
      <c r="BJ237" s="95"/>
      <c r="BK237" s="95"/>
      <c r="BL237" s="95"/>
      <c r="BM237" s="95"/>
      <c r="BN237" s="65"/>
      <c r="BO237" s="24">
        <f t="shared" si="125"/>
        <v>73</v>
      </c>
      <c r="BP237" s="85">
        <f t="shared" si="126"/>
        <v>1</v>
      </c>
      <c r="BQ237" s="85">
        <f t="shared" si="127"/>
        <v>0</v>
      </c>
      <c r="BR237" s="85">
        <f t="shared" si="128"/>
        <v>0</v>
      </c>
      <c r="BT237" s="85">
        <f t="shared" si="129"/>
        <v>1</v>
      </c>
      <c r="BU237" s="85">
        <f t="shared" si="129"/>
        <v>0</v>
      </c>
      <c r="BV237" s="85">
        <f t="shared" si="130"/>
        <v>0</v>
      </c>
      <c r="BW237" s="85">
        <f t="shared" si="131"/>
        <v>0</v>
      </c>
      <c r="BX237" s="85">
        <f t="shared" si="132"/>
        <v>0</v>
      </c>
      <c r="BY237" s="85">
        <f t="shared" si="132"/>
        <v>0</v>
      </c>
      <c r="BZ237" s="245">
        <f t="shared" si="133"/>
        <v>1</v>
      </c>
      <c r="CA237" s="85">
        <f t="shared" si="134"/>
        <v>1</v>
      </c>
    </row>
    <row r="238" spans="10:79"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  <c r="BG238" s="95"/>
      <c r="BH238" s="95"/>
      <c r="BI238" s="95"/>
      <c r="BJ238" s="95"/>
      <c r="BK238" s="95"/>
      <c r="BL238" s="95"/>
      <c r="BM238" s="95"/>
      <c r="BN238" s="65"/>
      <c r="BO238" s="24">
        <f t="shared" si="125"/>
        <v>74</v>
      </c>
      <c r="BP238" s="85">
        <f t="shared" si="126"/>
        <v>1</v>
      </c>
      <c r="BQ238" s="85">
        <f t="shared" si="127"/>
        <v>0</v>
      </c>
      <c r="BR238" s="85">
        <f t="shared" si="128"/>
        <v>0</v>
      </c>
      <c r="BT238" s="85">
        <f t="shared" si="129"/>
        <v>1</v>
      </c>
      <c r="BU238" s="85">
        <f t="shared" si="129"/>
        <v>0</v>
      </c>
      <c r="BV238" s="85">
        <f t="shared" si="130"/>
        <v>0</v>
      </c>
      <c r="BW238" s="85">
        <f t="shared" si="131"/>
        <v>0</v>
      </c>
      <c r="BX238" s="85">
        <f t="shared" si="132"/>
        <v>0</v>
      </c>
      <c r="BY238" s="85">
        <f t="shared" si="132"/>
        <v>0</v>
      </c>
      <c r="BZ238" s="245">
        <f t="shared" si="133"/>
        <v>1</v>
      </c>
      <c r="CA238" s="85">
        <f t="shared" si="134"/>
        <v>1</v>
      </c>
    </row>
    <row r="239" spans="10:79"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  <c r="BG239" s="95"/>
      <c r="BH239" s="95"/>
      <c r="BI239" s="95"/>
      <c r="BJ239" s="95"/>
      <c r="BK239" s="95"/>
      <c r="BL239" s="95"/>
      <c r="BM239" s="95"/>
      <c r="BN239" s="65"/>
      <c r="BO239" s="24">
        <f t="shared" si="125"/>
        <v>75</v>
      </c>
      <c r="BP239" s="85">
        <f t="shared" si="126"/>
        <v>1</v>
      </c>
      <c r="BQ239" s="85">
        <f t="shared" si="127"/>
        <v>0</v>
      </c>
      <c r="BR239" s="85">
        <f t="shared" si="128"/>
        <v>0</v>
      </c>
      <c r="BT239" s="85">
        <f t="shared" si="129"/>
        <v>1</v>
      </c>
      <c r="BU239" s="85">
        <f t="shared" si="129"/>
        <v>0</v>
      </c>
      <c r="BV239" s="85">
        <f t="shared" si="130"/>
        <v>0</v>
      </c>
      <c r="BW239" s="85">
        <f t="shared" si="131"/>
        <v>0</v>
      </c>
      <c r="BX239" s="85">
        <f t="shared" si="132"/>
        <v>0</v>
      </c>
      <c r="BY239" s="85">
        <f t="shared" si="132"/>
        <v>0</v>
      </c>
      <c r="BZ239" s="245">
        <f t="shared" si="133"/>
        <v>1</v>
      </c>
      <c r="CA239" s="85">
        <f t="shared" si="134"/>
        <v>1</v>
      </c>
    </row>
    <row r="240" spans="10:79"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  <c r="BG240" s="95"/>
      <c r="BH240" s="95"/>
      <c r="BI240" s="95"/>
      <c r="BJ240" s="95"/>
      <c r="BK240" s="95"/>
      <c r="BL240" s="95"/>
      <c r="BM240" s="95"/>
      <c r="BN240" s="65"/>
      <c r="BO240" s="24">
        <f t="shared" si="125"/>
        <v>76</v>
      </c>
      <c r="BP240" s="85">
        <f t="shared" si="126"/>
        <v>1</v>
      </c>
      <c r="BQ240" s="85">
        <f t="shared" si="127"/>
        <v>0</v>
      </c>
      <c r="BR240" s="85">
        <f t="shared" si="128"/>
        <v>0</v>
      </c>
      <c r="BT240" s="85">
        <f t="shared" si="129"/>
        <v>1</v>
      </c>
      <c r="BU240" s="85">
        <f t="shared" si="129"/>
        <v>0</v>
      </c>
      <c r="BV240" s="85">
        <f t="shared" si="130"/>
        <v>0</v>
      </c>
      <c r="BW240" s="85">
        <f t="shared" si="131"/>
        <v>0</v>
      </c>
      <c r="BX240" s="85">
        <f t="shared" si="132"/>
        <v>0</v>
      </c>
      <c r="BY240" s="85">
        <f t="shared" si="132"/>
        <v>0</v>
      </c>
      <c r="BZ240" s="245">
        <f t="shared" si="133"/>
        <v>1</v>
      </c>
      <c r="CA240" s="85">
        <f t="shared" si="134"/>
        <v>1</v>
      </c>
    </row>
    <row r="241" spans="10:79"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  <c r="BG241" s="95"/>
      <c r="BH241" s="95"/>
      <c r="BI241" s="95"/>
      <c r="BJ241" s="95"/>
      <c r="BK241" s="95"/>
      <c r="BL241" s="95"/>
      <c r="BM241" s="95"/>
      <c r="BN241" s="65"/>
      <c r="BO241" s="24">
        <f t="shared" si="125"/>
        <v>77</v>
      </c>
      <c r="BP241" s="85">
        <f t="shared" si="126"/>
        <v>1</v>
      </c>
      <c r="BQ241" s="85">
        <f t="shared" si="127"/>
        <v>0</v>
      </c>
      <c r="BR241" s="85">
        <f t="shared" si="128"/>
        <v>0</v>
      </c>
      <c r="BT241" s="85">
        <f t="shared" si="129"/>
        <v>1</v>
      </c>
      <c r="BU241" s="85">
        <f t="shared" si="129"/>
        <v>0</v>
      </c>
      <c r="BV241" s="85">
        <f t="shared" si="130"/>
        <v>0</v>
      </c>
      <c r="BW241" s="85">
        <f t="shared" si="131"/>
        <v>0</v>
      </c>
      <c r="BX241" s="85">
        <f t="shared" si="132"/>
        <v>0</v>
      </c>
      <c r="BY241" s="85">
        <f t="shared" si="132"/>
        <v>0</v>
      </c>
      <c r="BZ241" s="245">
        <f t="shared" si="133"/>
        <v>1</v>
      </c>
      <c r="CA241" s="85">
        <f t="shared" si="134"/>
        <v>1</v>
      </c>
    </row>
    <row r="242" spans="10:79"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  <c r="BG242" s="95"/>
      <c r="BH242" s="95"/>
      <c r="BI242" s="95"/>
      <c r="BJ242" s="95"/>
      <c r="BK242" s="95"/>
      <c r="BL242" s="95"/>
      <c r="BM242" s="95"/>
      <c r="BN242" s="65"/>
      <c r="BO242" s="24">
        <f t="shared" si="125"/>
        <v>78</v>
      </c>
      <c r="BP242" s="85">
        <f t="shared" si="126"/>
        <v>1</v>
      </c>
      <c r="BQ242" s="85">
        <f t="shared" si="127"/>
        <v>0</v>
      </c>
      <c r="BR242" s="85">
        <f t="shared" si="128"/>
        <v>0</v>
      </c>
      <c r="BT242" s="85">
        <f t="shared" si="129"/>
        <v>1</v>
      </c>
      <c r="BU242" s="85">
        <f t="shared" si="129"/>
        <v>0</v>
      </c>
      <c r="BV242" s="85">
        <f t="shared" si="130"/>
        <v>0</v>
      </c>
      <c r="BW242" s="85">
        <f t="shared" si="131"/>
        <v>0</v>
      </c>
      <c r="BX242" s="85">
        <f t="shared" si="132"/>
        <v>0</v>
      </c>
      <c r="BY242" s="85">
        <f t="shared" si="132"/>
        <v>0</v>
      </c>
      <c r="BZ242" s="245">
        <f t="shared" si="133"/>
        <v>1</v>
      </c>
      <c r="CA242" s="85">
        <f t="shared" si="134"/>
        <v>1</v>
      </c>
    </row>
    <row r="243" spans="10:79"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  <c r="BG243" s="95"/>
      <c r="BH243" s="95"/>
      <c r="BI243" s="95"/>
      <c r="BJ243" s="95"/>
      <c r="BK243" s="95"/>
      <c r="BL243" s="95"/>
      <c r="BM243" s="95"/>
      <c r="BN243" s="65"/>
      <c r="BO243" s="24">
        <f t="shared" si="125"/>
        <v>79</v>
      </c>
      <c r="BP243" s="85">
        <f t="shared" si="126"/>
        <v>1</v>
      </c>
      <c r="BQ243" s="85">
        <f t="shared" si="127"/>
        <v>0</v>
      </c>
      <c r="BR243" s="85">
        <f t="shared" si="128"/>
        <v>0</v>
      </c>
      <c r="BT243" s="85">
        <f t="shared" si="129"/>
        <v>1</v>
      </c>
      <c r="BU243" s="85">
        <f t="shared" si="129"/>
        <v>0</v>
      </c>
      <c r="BV243" s="85">
        <f t="shared" si="130"/>
        <v>0</v>
      </c>
      <c r="BW243" s="85">
        <f t="shared" si="131"/>
        <v>0</v>
      </c>
      <c r="BX243" s="85">
        <f t="shared" si="132"/>
        <v>0</v>
      </c>
      <c r="BY243" s="85">
        <f t="shared" si="132"/>
        <v>0</v>
      </c>
      <c r="BZ243" s="245">
        <f t="shared" si="133"/>
        <v>1</v>
      </c>
      <c r="CA243" s="85">
        <f t="shared" si="134"/>
        <v>1</v>
      </c>
    </row>
    <row r="244" spans="10:79"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  <c r="BG244" s="95"/>
      <c r="BH244" s="95"/>
      <c r="BI244" s="95"/>
      <c r="BJ244" s="95"/>
      <c r="BK244" s="95"/>
      <c r="BL244" s="95"/>
      <c r="BM244" s="95"/>
      <c r="BN244" s="65"/>
      <c r="BO244" s="24">
        <f t="shared" si="125"/>
        <v>80</v>
      </c>
      <c r="BP244" s="85">
        <f t="shared" si="126"/>
        <v>1</v>
      </c>
      <c r="BQ244" s="85">
        <f t="shared" si="127"/>
        <v>0</v>
      </c>
      <c r="BR244" s="85">
        <f t="shared" si="128"/>
        <v>0</v>
      </c>
      <c r="BT244" s="85">
        <f t="shared" si="129"/>
        <v>1</v>
      </c>
      <c r="BU244" s="85">
        <f t="shared" si="129"/>
        <v>0</v>
      </c>
      <c r="BV244" s="85">
        <f t="shared" si="130"/>
        <v>0</v>
      </c>
      <c r="BW244" s="85">
        <f t="shared" si="131"/>
        <v>0</v>
      </c>
      <c r="BX244" s="85">
        <f t="shared" si="132"/>
        <v>0</v>
      </c>
      <c r="BY244" s="85">
        <f t="shared" si="132"/>
        <v>0</v>
      </c>
      <c r="BZ244" s="245">
        <f t="shared" si="133"/>
        <v>1</v>
      </c>
      <c r="CA244" s="85">
        <f t="shared" si="134"/>
        <v>1</v>
      </c>
    </row>
    <row r="245" spans="10:79"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  <c r="BG245" s="95"/>
      <c r="BH245" s="95"/>
      <c r="BI245" s="95"/>
      <c r="BJ245" s="95"/>
      <c r="BK245" s="95"/>
      <c r="BL245" s="95"/>
      <c r="BM245" s="95"/>
      <c r="BN245" s="65"/>
      <c r="BO245" s="24">
        <f t="shared" si="125"/>
        <v>81</v>
      </c>
      <c r="BP245" s="85">
        <f t="shared" si="126"/>
        <v>1</v>
      </c>
      <c r="BQ245" s="85">
        <f t="shared" si="127"/>
        <v>0</v>
      </c>
      <c r="BR245" s="85">
        <f t="shared" si="128"/>
        <v>0</v>
      </c>
      <c r="BT245" s="85">
        <f t="shared" si="129"/>
        <v>1</v>
      </c>
      <c r="BU245" s="85">
        <f t="shared" si="129"/>
        <v>0</v>
      </c>
      <c r="BV245" s="85">
        <f t="shared" si="130"/>
        <v>0</v>
      </c>
      <c r="BW245" s="85">
        <f t="shared" si="131"/>
        <v>0</v>
      </c>
      <c r="BX245" s="85">
        <f t="shared" si="132"/>
        <v>0</v>
      </c>
      <c r="BY245" s="85">
        <f t="shared" si="132"/>
        <v>0</v>
      </c>
      <c r="BZ245" s="245">
        <f t="shared" si="133"/>
        <v>1</v>
      </c>
      <c r="CA245" s="85">
        <f t="shared" si="134"/>
        <v>1</v>
      </c>
    </row>
    <row r="246" spans="10:79"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  <c r="BG246" s="95"/>
      <c r="BH246" s="95"/>
      <c r="BI246" s="95"/>
      <c r="BJ246" s="95"/>
      <c r="BK246" s="95"/>
      <c r="BL246" s="95"/>
      <c r="BM246" s="95"/>
      <c r="BN246" s="65"/>
      <c r="BO246" s="24">
        <f t="shared" si="125"/>
        <v>82</v>
      </c>
      <c r="BP246" s="85">
        <f t="shared" si="126"/>
        <v>1</v>
      </c>
      <c r="BQ246" s="85">
        <f t="shared" si="127"/>
        <v>0</v>
      </c>
      <c r="BR246" s="85">
        <f t="shared" si="128"/>
        <v>0</v>
      </c>
      <c r="BT246" s="85">
        <f t="shared" ref="BT246:BU261" si="135">BP142/$BV142</f>
        <v>1</v>
      </c>
      <c r="BU246" s="85">
        <f t="shared" si="135"/>
        <v>0</v>
      </c>
      <c r="BV246" s="85">
        <f t="shared" si="130"/>
        <v>0</v>
      </c>
      <c r="BW246" s="85">
        <f t="shared" si="131"/>
        <v>0</v>
      </c>
      <c r="BX246" s="85">
        <f t="shared" ref="BX246:BY261" si="136">BT142/$BV142</f>
        <v>0</v>
      </c>
      <c r="BY246" s="85">
        <f t="shared" si="136"/>
        <v>0</v>
      </c>
      <c r="BZ246" s="245">
        <f t="shared" si="133"/>
        <v>1</v>
      </c>
      <c r="CA246" s="85">
        <f t="shared" si="134"/>
        <v>1</v>
      </c>
    </row>
    <row r="247" spans="10:79"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  <c r="BG247" s="95"/>
      <c r="BH247" s="95"/>
      <c r="BI247" s="95"/>
      <c r="BJ247" s="95"/>
      <c r="BK247" s="95"/>
      <c r="BL247" s="95"/>
      <c r="BM247" s="95"/>
      <c r="BN247" s="65"/>
      <c r="BO247" s="24">
        <f t="shared" si="125"/>
        <v>83</v>
      </c>
      <c r="BP247" s="85">
        <f t="shared" si="126"/>
        <v>1</v>
      </c>
      <c r="BQ247" s="85">
        <f t="shared" si="127"/>
        <v>0</v>
      </c>
      <c r="BR247" s="85">
        <f t="shared" si="128"/>
        <v>0</v>
      </c>
      <c r="BT247" s="85">
        <f t="shared" si="135"/>
        <v>1</v>
      </c>
      <c r="BU247" s="85">
        <f t="shared" si="135"/>
        <v>0</v>
      </c>
      <c r="BV247" s="85">
        <f t="shared" si="130"/>
        <v>0</v>
      </c>
      <c r="BW247" s="85">
        <f t="shared" si="131"/>
        <v>0</v>
      </c>
      <c r="BX247" s="85">
        <f t="shared" si="136"/>
        <v>0</v>
      </c>
      <c r="BY247" s="85">
        <f t="shared" si="136"/>
        <v>0</v>
      </c>
      <c r="BZ247" s="245">
        <f t="shared" si="133"/>
        <v>1</v>
      </c>
      <c r="CA247" s="85">
        <f t="shared" si="134"/>
        <v>1</v>
      </c>
    </row>
    <row r="248" spans="10:79"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  <c r="AY248" s="95"/>
      <c r="AZ248" s="95"/>
      <c r="BA248" s="95"/>
      <c r="BB248" s="95"/>
      <c r="BC248" s="95"/>
      <c r="BD248" s="95"/>
      <c r="BE248" s="95"/>
      <c r="BF248" s="95"/>
      <c r="BG248" s="95"/>
      <c r="BH248" s="95"/>
      <c r="BI248" s="95"/>
      <c r="BJ248" s="95"/>
      <c r="BK248" s="95"/>
      <c r="BL248" s="95"/>
      <c r="BM248" s="95"/>
      <c r="BN248" s="65"/>
      <c r="BO248" s="24">
        <f t="shared" si="125"/>
        <v>84</v>
      </c>
      <c r="BP248" s="85">
        <f t="shared" si="126"/>
        <v>1</v>
      </c>
      <c r="BQ248" s="85">
        <f t="shared" si="127"/>
        <v>0</v>
      </c>
      <c r="BR248" s="85">
        <f t="shared" si="128"/>
        <v>0</v>
      </c>
      <c r="BT248" s="85">
        <f t="shared" si="135"/>
        <v>1</v>
      </c>
      <c r="BU248" s="85">
        <f t="shared" si="135"/>
        <v>0</v>
      </c>
      <c r="BV248" s="85">
        <f t="shared" si="130"/>
        <v>0</v>
      </c>
      <c r="BW248" s="85">
        <f t="shared" si="131"/>
        <v>0</v>
      </c>
      <c r="BX248" s="85">
        <f t="shared" si="136"/>
        <v>0</v>
      </c>
      <c r="BY248" s="85">
        <f t="shared" si="136"/>
        <v>0</v>
      </c>
      <c r="BZ248" s="245">
        <f t="shared" si="133"/>
        <v>1</v>
      </c>
      <c r="CA248" s="85">
        <f t="shared" si="134"/>
        <v>1</v>
      </c>
    </row>
    <row r="249" spans="10:79"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  <c r="BG249" s="95"/>
      <c r="BH249" s="95"/>
      <c r="BI249" s="95"/>
      <c r="BJ249" s="95"/>
      <c r="BK249" s="95"/>
      <c r="BL249" s="95"/>
      <c r="BM249" s="95"/>
      <c r="BN249" s="65"/>
      <c r="BO249" s="24">
        <f t="shared" si="125"/>
        <v>85</v>
      </c>
      <c r="BP249" s="85">
        <f t="shared" si="126"/>
        <v>1</v>
      </c>
      <c r="BQ249" s="85">
        <f t="shared" si="127"/>
        <v>0</v>
      </c>
      <c r="BR249" s="85">
        <f t="shared" si="128"/>
        <v>0</v>
      </c>
      <c r="BT249" s="85">
        <f t="shared" si="135"/>
        <v>1</v>
      </c>
      <c r="BU249" s="85">
        <f t="shared" si="135"/>
        <v>0</v>
      </c>
      <c r="BV249" s="85">
        <f t="shared" si="130"/>
        <v>0</v>
      </c>
      <c r="BW249" s="85">
        <f t="shared" si="131"/>
        <v>0</v>
      </c>
      <c r="BX249" s="85">
        <f t="shared" si="136"/>
        <v>0</v>
      </c>
      <c r="BY249" s="85">
        <f t="shared" si="136"/>
        <v>0</v>
      </c>
      <c r="BZ249" s="245">
        <f t="shared" si="133"/>
        <v>1</v>
      </c>
      <c r="CA249" s="85">
        <f t="shared" si="134"/>
        <v>1</v>
      </c>
    </row>
    <row r="250" spans="10:79"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  <c r="BG250" s="95"/>
      <c r="BH250" s="95"/>
      <c r="BI250" s="95"/>
      <c r="BJ250" s="95"/>
      <c r="BK250" s="95"/>
      <c r="BL250" s="95"/>
      <c r="BM250" s="95"/>
      <c r="BN250" s="65"/>
      <c r="BO250" s="24">
        <f t="shared" si="125"/>
        <v>86</v>
      </c>
      <c r="BP250" s="85">
        <f t="shared" si="126"/>
        <v>1</v>
      </c>
      <c r="BQ250" s="85">
        <f t="shared" si="127"/>
        <v>0</v>
      </c>
      <c r="BR250" s="85">
        <f t="shared" si="128"/>
        <v>0</v>
      </c>
      <c r="BT250" s="85">
        <f t="shared" si="135"/>
        <v>1</v>
      </c>
      <c r="BU250" s="85">
        <f t="shared" si="135"/>
        <v>0</v>
      </c>
      <c r="BV250" s="85">
        <f t="shared" si="130"/>
        <v>0</v>
      </c>
      <c r="BW250" s="85">
        <f t="shared" si="131"/>
        <v>0</v>
      </c>
      <c r="BX250" s="85">
        <f t="shared" si="136"/>
        <v>0</v>
      </c>
      <c r="BY250" s="85">
        <f t="shared" si="136"/>
        <v>0</v>
      </c>
      <c r="BZ250" s="245">
        <f t="shared" si="133"/>
        <v>1</v>
      </c>
      <c r="CA250" s="85">
        <f t="shared" si="134"/>
        <v>1</v>
      </c>
    </row>
    <row r="251" spans="10:79"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  <c r="BG251" s="95"/>
      <c r="BH251" s="95"/>
      <c r="BI251" s="95"/>
      <c r="BJ251" s="95"/>
      <c r="BK251" s="95"/>
      <c r="BL251" s="95"/>
      <c r="BM251" s="95"/>
      <c r="BN251" s="65"/>
      <c r="BO251" s="24">
        <f t="shared" si="125"/>
        <v>87</v>
      </c>
      <c r="BP251" s="85">
        <f t="shared" si="126"/>
        <v>1</v>
      </c>
      <c r="BQ251" s="85">
        <f t="shared" si="127"/>
        <v>0</v>
      </c>
      <c r="BR251" s="85">
        <f t="shared" si="128"/>
        <v>0</v>
      </c>
      <c r="BT251" s="85">
        <f t="shared" si="135"/>
        <v>1</v>
      </c>
      <c r="BU251" s="85">
        <f t="shared" si="135"/>
        <v>0</v>
      </c>
      <c r="BV251" s="85">
        <f t="shared" si="130"/>
        <v>0</v>
      </c>
      <c r="BW251" s="85">
        <f t="shared" si="131"/>
        <v>0</v>
      </c>
      <c r="BX251" s="85">
        <f t="shared" si="136"/>
        <v>0</v>
      </c>
      <c r="BY251" s="85">
        <f t="shared" si="136"/>
        <v>0</v>
      </c>
      <c r="BZ251" s="245">
        <f t="shared" si="133"/>
        <v>1</v>
      </c>
      <c r="CA251" s="85">
        <f t="shared" si="134"/>
        <v>1</v>
      </c>
    </row>
    <row r="252" spans="10:79"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  <c r="BG252" s="95"/>
      <c r="BH252" s="95"/>
      <c r="BI252" s="95"/>
      <c r="BJ252" s="95"/>
      <c r="BK252" s="95"/>
      <c r="BL252" s="95"/>
      <c r="BM252" s="95"/>
      <c r="BN252" s="65"/>
      <c r="BO252" s="24">
        <f t="shared" si="125"/>
        <v>88</v>
      </c>
      <c r="BP252" s="85">
        <f t="shared" si="126"/>
        <v>1</v>
      </c>
      <c r="BQ252" s="85">
        <f t="shared" si="127"/>
        <v>0</v>
      </c>
      <c r="BR252" s="85">
        <f t="shared" si="128"/>
        <v>0</v>
      </c>
      <c r="BT252" s="85">
        <f t="shared" si="135"/>
        <v>1</v>
      </c>
      <c r="BU252" s="85">
        <f t="shared" si="135"/>
        <v>0</v>
      </c>
      <c r="BV252" s="85">
        <f t="shared" si="130"/>
        <v>0</v>
      </c>
      <c r="BW252" s="85">
        <f t="shared" si="131"/>
        <v>0</v>
      </c>
      <c r="BX252" s="85">
        <f t="shared" si="136"/>
        <v>0</v>
      </c>
      <c r="BY252" s="85">
        <f t="shared" si="136"/>
        <v>0</v>
      </c>
      <c r="BZ252" s="245">
        <f t="shared" si="133"/>
        <v>1</v>
      </c>
      <c r="CA252" s="85">
        <f t="shared" si="134"/>
        <v>1</v>
      </c>
    </row>
    <row r="253" spans="10:79"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  <c r="BG253" s="95"/>
      <c r="BH253" s="95"/>
      <c r="BI253" s="95"/>
      <c r="BJ253" s="95"/>
      <c r="BK253" s="95"/>
      <c r="BL253" s="95"/>
      <c r="BM253" s="95"/>
      <c r="BN253" s="65"/>
      <c r="BO253" s="24">
        <f t="shared" si="125"/>
        <v>89</v>
      </c>
      <c r="BP253" s="85">
        <f t="shared" si="126"/>
        <v>1</v>
      </c>
      <c r="BQ253" s="85">
        <f t="shared" si="127"/>
        <v>0</v>
      </c>
      <c r="BR253" s="85">
        <f t="shared" si="128"/>
        <v>0</v>
      </c>
      <c r="BT253" s="85">
        <f t="shared" si="135"/>
        <v>1</v>
      </c>
      <c r="BU253" s="85">
        <f t="shared" si="135"/>
        <v>0</v>
      </c>
      <c r="BV253" s="85">
        <f t="shared" si="130"/>
        <v>0</v>
      </c>
      <c r="BW253" s="85">
        <f t="shared" si="131"/>
        <v>0</v>
      </c>
      <c r="BX253" s="85">
        <f t="shared" si="136"/>
        <v>0</v>
      </c>
      <c r="BY253" s="85">
        <f t="shared" si="136"/>
        <v>0</v>
      </c>
      <c r="BZ253" s="245">
        <f t="shared" si="133"/>
        <v>1</v>
      </c>
      <c r="CA253" s="85">
        <f t="shared" si="134"/>
        <v>1</v>
      </c>
    </row>
    <row r="254" spans="10:79"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  <c r="BG254" s="95"/>
      <c r="BH254" s="95"/>
      <c r="BI254" s="95"/>
      <c r="BJ254" s="95"/>
      <c r="BK254" s="95"/>
      <c r="BL254" s="95"/>
      <c r="BM254" s="95"/>
      <c r="BN254" s="65"/>
      <c r="BO254" s="24">
        <f t="shared" si="125"/>
        <v>90</v>
      </c>
      <c r="BP254" s="85">
        <f t="shared" si="126"/>
        <v>1</v>
      </c>
      <c r="BQ254" s="85">
        <f t="shared" si="127"/>
        <v>0</v>
      </c>
      <c r="BR254" s="85">
        <f t="shared" si="128"/>
        <v>0</v>
      </c>
      <c r="BT254" s="85">
        <f t="shared" si="135"/>
        <v>1</v>
      </c>
      <c r="BU254" s="85">
        <f t="shared" si="135"/>
        <v>0</v>
      </c>
      <c r="BV254" s="85">
        <f t="shared" si="130"/>
        <v>0</v>
      </c>
      <c r="BW254" s="85">
        <f t="shared" si="131"/>
        <v>0</v>
      </c>
      <c r="BX254" s="85">
        <f t="shared" si="136"/>
        <v>0</v>
      </c>
      <c r="BY254" s="85">
        <f t="shared" si="136"/>
        <v>0</v>
      </c>
      <c r="BZ254" s="245">
        <f t="shared" si="133"/>
        <v>1</v>
      </c>
      <c r="CA254" s="85">
        <f t="shared" si="134"/>
        <v>1</v>
      </c>
    </row>
    <row r="255" spans="10:79"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  <c r="BG255" s="95"/>
      <c r="BH255" s="95"/>
      <c r="BI255" s="95"/>
      <c r="BJ255" s="95"/>
      <c r="BK255" s="95"/>
      <c r="BL255" s="95"/>
      <c r="BM255" s="95"/>
      <c r="BN255" s="65"/>
      <c r="BO255" s="24">
        <f t="shared" si="125"/>
        <v>91</v>
      </c>
      <c r="BP255" s="85">
        <f t="shared" si="126"/>
        <v>1</v>
      </c>
      <c r="BQ255" s="85">
        <f t="shared" si="127"/>
        <v>0</v>
      </c>
      <c r="BR255" s="85">
        <f t="shared" si="128"/>
        <v>0</v>
      </c>
      <c r="BT255" s="85">
        <f t="shared" si="135"/>
        <v>1</v>
      </c>
      <c r="BU255" s="85">
        <f t="shared" si="135"/>
        <v>0</v>
      </c>
      <c r="BV255" s="85">
        <f t="shared" si="130"/>
        <v>0</v>
      </c>
      <c r="BW255" s="85">
        <f t="shared" si="131"/>
        <v>0</v>
      </c>
      <c r="BX255" s="85">
        <f t="shared" si="136"/>
        <v>0</v>
      </c>
      <c r="BY255" s="85">
        <f t="shared" si="136"/>
        <v>0</v>
      </c>
      <c r="BZ255" s="245">
        <f t="shared" si="133"/>
        <v>1</v>
      </c>
      <c r="CA255" s="85">
        <f t="shared" si="134"/>
        <v>1</v>
      </c>
    </row>
    <row r="256" spans="10:79"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  <c r="BG256" s="95"/>
      <c r="BH256" s="95"/>
      <c r="BI256" s="95"/>
      <c r="BJ256" s="95"/>
      <c r="BK256" s="95"/>
      <c r="BL256" s="95"/>
      <c r="BM256" s="95"/>
      <c r="BN256" s="65"/>
      <c r="BO256" s="24">
        <f t="shared" si="125"/>
        <v>92</v>
      </c>
      <c r="BP256" s="85">
        <f t="shared" si="126"/>
        <v>1</v>
      </c>
      <c r="BQ256" s="85">
        <f t="shared" si="127"/>
        <v>0</v>
      </c>
      <c r="BR256" s="85">
        <f t="shared" si="128"/>
        <v>0</v>
      </c>
      <c r="BT256" s="85">
        <f t="shared" si="135"/>
        <v>1</v>
      </c>
      <c r="BU256" s="85">
        <f t="shared" si="135"/>
        <v>0</v>
      </c>
      <c r="BV256" s="85">
        <f t="shared" si="130"/>
        <v>0</v>
      </c>
      <c r="BW256" s="85">
        <f t="shared" si="131"/>
        <v>0</v>
      </c>
      <c r="BX256" s="85">
        <f t="shared" si="136"/>
        <v>0</v>
      </c>
      <c r="BY256" s="85">
        <f t="shared" si="136"/>
        <v>0</v>
      </c>
      <c r="BZ256" s="245">
        <f t="shared" si="133"/>
        <v>1</v>
      </c>
      <c r="CA256" s="85">
        <f t="shared" si="134"/>
        <v>1</v>
      </c>
    </row>
    <row r="257" spans="11:114"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  <c r="BG257" s="95"/>
      <c r="BH257" s="95"/>
      <c r="BI257" s="95"/>
      <c r="BJ257" s="95"/>
      <c r="BK257" s="95"/>
      <c r="BL257" s="95"/>
      <c r="BM257" s="95"/>
      <c r="BN257" s="65"/>
      <c r="BO257" s="24">
        <f t="shared" si="125"/>
        <v>93</v>
      </c>
      <c r="BP257" s="85">
        <f t="shared" si="126"/>
        <v>1</v>
      </c>
      <c r="BQ257" s="85">
        <f t="shared" si="127"/>
        <v>0</v>
      </c>
      <c r="BR257" s="85">
        <f t="shared" si="128"/>
        <v>0</v>
      </c>
      <c r="BT257" s="85">
        <f t="shared" si="135"/>
        <v>1</v>
      </c>
      <c r="BU257" s="85">
        <f t="shared" si="135"/>
        <v>0</v>
      </c>
      <c r="BV257" s="85">
        <f t="shared" si="130"/>
        <v>0</v>
      </c>
      <c r="BW257" s="85">
        <f t="shared" si="131"/>
        <v>0</v>
      </c>
      <c r="BX257" s="85">
        <f t="shared" si="136"/>
        <v>0</v>
      </c>
      <c r="BY257" s="85">
        <f t="shared" si="136"/>
        <v>0</v>
      </c>
      <c r="BZ257" s="245">
        <f t="shared" si="133"/>
        <v>1</v>
      </c>
      <c r="CA257" s="85">
        <f t="shared" si="134"/>
        <v>1</v>
      </c>
    </row>
    <row r="258" spans="11:114"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  <c r="BH258" s="95"/>
      <c r="BI258" s="95"/>
      <c r="BJ258" s="95"/>
      <c r="BK258" s="95"/>
      <c r="BL258" s="95"/>
      <c r="BM258" s="95"/>
      <c r="BN258" s="65"/>
      <c r="BO258" s="24">
        <f t="shared" si="125"/>
        <v>94</v>
      </c>
      <c r="BP258" s="85">
        <f t="shared" si="126"/>
        <v>1</v>
      </c>
      <c r="BQ258" s="85">
        <f t="shared" si="127"/>
        <v>0</v>
      </c>
      <c r="BR258" s="85">
        <f t="shared" si="128"/>
        <v>0</v>
      </c>
      <c r="BT258" s="85">
        <f t="shared" si="135"/>
        <v>1</v>
      </c>
      <c r="BU258" s="85">
        <f t="shared" si="135"/>
        <v>0</v>
      </c>
      <c r="BV258" s="85">
        <f t="shared" si="130"/>
        <v>0</v>
      </c>
      <c r="BW258" s="85">
        <f t="shared" si="131"/>
        <v>0</v>
      </c>
      <c r="BX258" s="85">
        <f t="shared" si="136"/>
        <v>0</v>
      </c>
      <c r="BY258" s="85">
        <f t="shared" si="136"/>
        <v>0</v>
      </c>
      <c r="BZ258" s="245">
        <f t="shared" si="133"/>
        <v>1</v>
      </c>
      <c r="CA258" s="85">
        <f t="shared" si="134"/>
        <v>1</v>
      </c>
    </row>
    <row r="259" spans="11:114"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  <c r="BG259" s="95"/>
      <c r="BH259" s="95"/>
      <c r="BI259" s="95"/>
      <c r="BJ259" s="95"/>
      <c r="BK259" s="95"/>
      <c r="BL259" s="95"/>
      <c r="BM259" s="95"/>
      <c r="BN259" s="65"/>
      <c r="BO259" s="24">
        <f t="shared" si="125"/>
        <v>95</v>
      </c>
      <c r="BP259" s="85">
        <f t="shared" si="126"/>
        <v>1</v>
      </c>
      <c r="BQ259" s="85">
        <f t="shared" si="127"/>
        <v>0</v>
      </c>
      <c r="BR259" s="85">
        <f t="shared" si="128"/>
        <v>0</v>
      </c>
      <c r="BT259" s="85">
        <f t="shared" si="135"/>
        <v>1</v>
      </c>
      <c r="BU259" s="85">
        <f t="shared" si="135"/>
        <v>0</v>
      </c>
      <c r="BV259" s="85">
        <f t="shared" si="130"/>
        <v>0</v>
      </c>
      <c r="BW259" s="85">
        <f t="shared" si="131"/>
        <v>0</v>
      </c>
      <c r="BX259" s="85">
        <f t="shared" si="136"/>
        <v>0</v>
      </c>
      <c r="BY259" s="85">
        <f t="shared" si="136"/>
        <v>0</v>
      </c>
      <c r="BZ259" s="245">
        <f t="shared" si="133"/>
        <v>1</v>
      </c>
      <c r="CA259" s="85">
        <f t="shared" si="134"/>
        <v>1</v>
      </c>
    </row>
    <row r="260" spans="11:114"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  <c r="BG260" s="95"/>
      <c r="BH260" s="95"/>
      <c r="BI260" s="95"/>
      <c r="BJ260" s="95"/>
      <c r="BK260" s="95"/>
      <c r="BL260" s="95"/>
      <c r="BM260" s="95"/>
      <c r="BN260" s="65"/>
      <c r="BO260" s="24">
        <f t="shared" si="125"/>
        <v>96</v>
      </c>
      <c r="BP260" s="85">
        <f t="shared" si="126"/>
        <v>1</v>
      </c>
      <c r="BQ260" s="85">
        <f t="shared" si="127"/>
        <v>0</v>
      </c>
      <c r="BR260" s="85">
        <f t="shared" si="128"/>
        <v>0</v>
      </c>
      <c r="BT260" s="85">
        <f t="shared" si="135"/>
        <v>1</v>
      </c>
      <c r="BU260" s="85">
        <f t="shared" si="135"/>
        <v>0</v>
      </c>
      <c r="BV260" s="85">
        <f t="shared" si="130"/>
        <v>0</v>
      </c>
      <c r="BW260" s="85">
        <f t="shared" si="131"/>
        <v>0</v>
      </c>
      <c r="BX260" s="85">
        <f t="shared" si="136"/>
        <v>0</v>
      </c>
      <c r="BY260" s="85">
        <f t="shared" si="136"/>
        <v>0</v>
      </c>
      <c r="BZ260" s="245">
        <f t="shared" si="133"/>
        <v>1</v>
      </c>
      <c r="CA260" s="85">
        <f t="shared" si="134"/>
        <v>1</v>
      </c>
    </row>
    <row r="261" spans="11:114"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  <c r="BG261" s="95"/>
      <c r="BH261" s="95"/>
      <c r="BI261" s="95"/>
      <c r="BJ261" s="95"/>
      <c r="BK261" s="95"/>
      <c r="BL261" s="95"/>
      <c r="BM261" s="95"/>
      <c r="BN261" s="65"/>
      <c r="BO261" s="24">
        <f t="shared" si="125"/>
        <v>97</v>
      </c>
      <c r="BP261" s="85">
        <f t="shared" si="126"/>
        <v>1</v>
      </c>
      <c r="BQ261" s="85">
        <f t="shared" si="127"/>
        <v>0</v>
      </c>
      <c r="BR261" s="85">
        <f t="shared" si="128"/>
        <v>0</v>
      </c>
      <c r="BT261" s="85">
        <f t="shared" si="135"/>
        <v>1</v>
      </c>
      <c r="BU261" s="85">
        <f t="shared" si="135"/>
        <v>0</v>
      </c>
      <c r="BV261" s="85">
        <f t="shared" si="130"/>
        <v>0</v>
      </c>
      <c r="BW261" s="85">
        <f t="shared" si="131"/>
        <v>0</v>
      </c>
      <c r="BX261" s="85">
        <f t="shared" si="136"/>
        <v>0</v>
      </c>
      <c r="BY261" s="85">
        <f t="shared" si="136"/>
        <v>0</v>
      </c>
      <c r="BZ261" s="245">
        <f t="shared" si="133"/>
        <v>1</v>
      </c>
      <c r="CA261" s="85">
        <f t="shared" si="134"/>
        <v>1</v>
      </c>
    </row>
    <row r="262" spans="11:114"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  <c r="BG262" s="95"/>
      <c r="BH262" s="95"/>
      <c r="BI262" s="95"/>
      <c r="BJ262" s="95"/>
      <c r="BK262" s="95"/>
      <c r="BL262" s="95"/>
      <c r="BM262" s="95"/>
      <c r="BN262" s="65"/>
      <c r="BO262" s="24">
        <f t="shared" si="125"/>
        <v>98</v>
      </c>
      <c r="BP262" s="85">
        <f t="shared" si="126"/>
        <v>1</v>
      </c>
      <c r="BQ262" s="85">
        <f t="shared" si="127"/>
        <v>0</v>
      </c>
      <c r="BR262" s="85">
        <f t="shared" si="128"/>
        <v>0</v>
      </c>
      <c r="BT262" s="85">
        <f t="shared" ref="BT262:BU265" si="137">BP158/$BV158</f>
        <v>1</v>
      </c>
      <c r="BU262" s="85">
        <f t="shared" si="137"/>
        <v>0</v>
      </c>
      <c r="BV262" s="85">
        <f t="shared" si="130"/>
        <v>0</v>
      </c>
      <c r="BW262" s="85">
        <f t="shared" si="131"/>
        <v>0</v>
      </c>
      <c r="BX262" s="85">
        <f t="shared" ref="BX262:BY265" si="138">BT158/$BV158</f>
        <v>0</v>
      </c>
      <c r="BY262" s="85">
        <f t="shared" si="138"/>
        <v>0</v>
      </c>
      <c r="BZ262" s="245">
        <f t="shared" si="133"/>
        <v>1</v>
      </c>
      <c r="CA262" s="85">
        <f t="shared" si="134"/>
        <v>1</v>
      </c>
    </row>
    <row r="263" spans="11:114"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  <c r="BG263" s="95"/>
      <c r="BH263" s="95"/>
      <c r="BI263" s="95"/>
      <c r="BJ263" s="95"/>
      <c r="BK263" s="95"/>
      <c r="BL263" s="95"/>
      <c r="BM263" s="95"/>
      <c r="BN263" s="65"/>
      <c r="BO263" s="24">
        <f t="shared" si="125"/>
        <v>99</v>
      </c>
      <c r="BP263" s="85">
        <f t="shared" si="126"/>
        <v>1</v>
      </c>
      <c r="BQ263" s="85">
        <f t="shared" si="127"/>
        <v>0</v>
      </c>
      <c r="BR263" s="85">
        <f t="shared" si="128"/>
        <v>0</v>
      </c>
      <c r="BT263" s="85">
        <f t="shared" si="137"/>
        <v>1</v>
      </c>
      <c r="BU263" s="85">
        <f t="shared" si="137"/>
        <v>0</v>
      </c>
      <c r="BV263" s="85">
        <f t="shared" si="130"/>
        <v>0</v>
      </c>
      <c r="BW263" s="85">
        <f t="shared" si="131"/>
        <v>0</v>
      </c>
      <c r="BX263" s="85">
        <f t="shared" si="138"/>
        <v>0</v>
      </c>
      <c r="BY263" s="85">
        <f t="shared" si="138"/>
        <v>0</v>
      </c>
      <c r="BZ263" s="245">
        <f t="shared" si="133"/>
        <v>1</v>
      </c>
      <c r="CA263" s="85">
        <f t="shared" si="134"/>
        <v>1</v>
      </c>
    </row>
    <row r="264" spans="11:114"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  <c r="BG264" s="95"/>
      <c r="BH264" s="95"/>
      <c r="BI264" s="95"/>
      <c r="BJ264" s="95"/>
      <c r="BK264" s="95"/>
      <c r="BL264" s="95"/>
      <c r="BM264" s="95"/>
      <c r="BN264" s="65"/>
      <c r="BO264" s="24">
        <f t="shared" si="125"/>
        <v>100</v>
      </c>
      <c r="BP264" s="85">
        <f t="shared" si="126"/>
        <v>1</v>
      </c>
      <c r="BQ264" s="85">
        <f t="shared" si="127"/>
        <v>0</v>
      </c>
      <c r="BR264" s="85">
        <f t="shared" si="128"/>
        <v>0</v>
      </c>
      <c r="BT264" s="85">
        <f t="shared" si="137"/>
        <v>1</v>
      </c>
      <c r="BU264" s="85">
        <f t="shared" si="137"/>
        <v>0</v>
      </c>
      <c r="BV264" s="85">
        <f t="shared" si="130"/>
        <v>0</v>
      </c>
      <c r="BW264" s="85">
        <f t="shared" si="131"/>
        <v>0</v>
      </c>
      <c r="BX264" s="85">
        <f t="shared" si="138"/>
        <v>0</v>
      </c>
      <c r="BY264" s="85">
        <f t="shared" si="138"/>
        <v>0</v>
      </c>
      <c r="BZ264" s="245">
        <f t="shared" si="133"/>
        <v>1</v>
      </c>
      <c r="CA264" s="85">
        <f t="shared" si="134"/>
        <v>1</v>
      </c>
    </row>
    <row r="265" spans="11:114"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  <c r="BH265" s="95"/>
      <c r="BI265" s="95"/>
      <c r="BJ265" s="95"/>
      <c r="BK265" s="95"/>
      <c r="BL265" s="95"/>
      <c r="BM265" s="95"/>
      <c r="BN265" s="65"/>
      <c r="BO265" s="24">
        <f t="shared" si="125"/>
        <v>101</v>
      </c>
      <c r="BP265" s="85">
        <f t="shared" si="126"/>
        <v>1</v>
      </c>
      <c r="BQ265" s="85">
        <f t="shared" si="127"/>
        <v>0</v>
      </c>
      <c r="BR265" s="85">
        <f t="shared" si="128"/>
        <v>0</v>
      </c>
      <c r="BT265" s="85">
        <f t="shared" si="137"/>
        <v>1</v>
      </c>
      <c r="BU265" s="85">
        <f t="shared" si="137"/>
        <v>0</v>
      </c>
      <c r="BV265" s="85">
        <f t="shared" si="130"/>
        <v>0</v>
      </c>
      <c r="BW265" s="85">
        <f t="shared" si="131"/>
        <v>0</v>
      </c>
      <c r="BX265" s="85">
        <f t="shared" si="138"/>
        <v>0</v>
      </c>
      <c r="BY265" s="85">
        <f t="shared" si="138"/>
        <v>0</v>
      </c>
      <c r="BZ265" s="245">
        <f t="shared" si="133"/>
        <v>1</v>
      </c>
      <c r="CA265" s="85">
        <f t="shared" si="134"/>
        <v>1</v>
      </c>
    </row>
    <row r="266" spans="11:114"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  <c r="BG266" s="95"/>
      <c r="BH266" s="95"/>
      <c r="BI266" s="95"/>
      <c r="BJ266" s="95"/>
      <c r="BK266" s="95"/>
      <c r="BL266" s="95"/>
      <c r="BM266" s="95"/>
      <c r="BN266" s="65"/>
      <c r="DJ266" s="22"/>
    </row>
  </sheetData>
  <mergeCells count="4">
    <mergeCell ref="B6:G6"/>
    <mergeCell ref="C7:D7"/>
    <mergeCell ref="G7:H7"/>
    <mergeCell ref="C44:H44"/>
  </mergeCells>
  <pageMargins left="0.56000000000000005" right="0.56000000000000005" top="0.75" bottom="0.75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K266"/>
  <sheetViews>
    <sheetView zoomScale="75" zoomScaleNormal="75" zoomScalePageLayoutView="75" workbookViewId="0">
      <selection activeCell="G29" sqref="G29"/>
    </sheetView>
  </sheetViews>
  <sheetFormatPr baseColWidth="10" defaultRowHeight="12" outlineLevelRow="1" x14ac:dyDescent="0"/>
  <cols>
    <col min="1" max="1" width="7.5" style="29" customWidth="1"/>
    <col min="2" max="8" width="11.33203125" style="22" customWidth="1"/>
    <col min="9" max="9" width="4.5" style="23" customWidth="1"/>
    <col min="10" max="10" width="72.83203125" style="91" customWidth="1"/>
    <col min="11" max="11" width="17.1640625" style="91" customWidth="1"/>
    <col min="12" max="32" width="6.1640625" style="91" customWidth="1"/>
    <col min="33" max="65" width="17.1640625" style="91" customWidth="1"/>
    <col min="66" max="67" width="5.83203125" style="24" customWidth="1"/>
    <col min="68" max="68" width="8.6640625" style="24" customWidth="1"/>
    <col min="69" max="70" width="7.33203125" style="24" customWidth="1"/>
    <col min="71" max="75" width="7.1640625" style="24" customWidth="1"/>
    <col min="76" max="77" width="7" style="24" customWidth="1"/>
    <col min="78" max="78" width="14.5" style="24" customWidth="1"/>
    <col min="79" max="79" width="7.1640625" style="24" customWidth="1"/>
    <col min="80" max="82" width="7" style="24" customWidth="1"/>
    <col min="83" max="88" width="6.83203125" style="24" customWidth="1"/>
    <col min="89" max="89" width="7.6640625" style="24" customWidth="1"/>
    <col min="90" max="90" width="10.83203125" style="24"/>
    <col min="91" max="91" width="7.6640625" style="24" customWidth="1"/>
    <col min="92" max="92" width="7.1640625" style="24" customWidth="1"/>
    <col min="93" max="93" width="6.1640625" style="24" customWidth="1"/>
    <col min="94" max="94" width="8.1640625" style="24" customWidth="1"/>
    <col min="95" max="95" width="6.1640625" style="24" customWidth="1"/>
    <col min="96" max="97" width="7.1640625" style="24" customWidth="1"/>
    <col min="98" max="99" width="6.1640625" style="24" customWidth="1"/>
    <col min="100" max="100" width="7.1640625" style="24" customWidth="1"/>
    <col min="101" max="101" width="5" style="24" customWidth="1"/>
    <col min="102" max="102" width="9.1640625" style="24" customWidth="1"/>
    <col min="103" max="103" width="4.83203125" style="24" customWidth="1"/>
    <col min="104" max="104" width="6.1640625" style="24" customWidth="1"/>
    <col min="105" max="105" width="8.1640625" style="24" customWidth="1"/>
    <col min="106" max="114" width="10.83203125" style="24"/>
    <col min="115" max="16384" width="10.83203125" style="22"/>
  </cols>
  <sheetData>
    <row r="1" spans="1:83" ht="16">
      <c r="A1" s="97"/>
      <c r="B1" s="98" t="s">
        <v>85</v>
      </c>
      <c r="C1" s="98"/>
      <c r="D1" s="99"/>
      <c r="E1" s="99"/>
      <c r="F1" s="99"/>
      <c r="G1" s="99"/>
      <c r="H1" s="99"/>
      <c r="I1" s="100"/>
      <c r="J1" s="123"/>
    </row>
    <row r="2" spans="1:83" ht="16">
      <c r="A2" s="101"/>
      <c r="B2" s="102" t="s">
        <v>168</v>
      </c>
      <c r="C2" s="102"/>
      <c r="D2" s="103"/>
      <c r="E2"/>
      <c r="F2"/>
      <c r="G2"/>
      <c r="H2"/>
      <c r="I2" s="104"/>
      <c r="J2" s="123"/>
      <c r="BT2" s="25" t="s">
        <v>52</v>
      </c>
      <c r="BU2" s="26"/>
      <c r="BV2" s="27" t="s">
        <v>100</v>
      </c>
      <c r="BW2" s="27" t="s">
        <v>101</v>
      </c>
      <c r="BX2" s="27" t="s">
        <v>103</v>
      </c>
      <c r="BY2" s="27" t="s">
        <v>102</v>
      </c>
      <c r="BZ2" s="27" t="s">
        <v>104</v>
      </c>
      <c r="CA2" s="27" t="s">
        <v>105</v>
      </c>
    </row>
    <row r="3" spans="1:83" ht="16">
      <c r="A3" s="19"/>
      <c r="B3" s="102" t="s">
        <v>79</v>
      </c>
      <c r="C3" s="102"/>
      <c r="D3" s="103"/>
      <c r="E3"/>
      <c r="F3"/>
      <c r="G3"/>
      <c r="H3"/>
      <c r="I3" s="104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BT3" s="25"/>
      <c r="BU3" s="28"/>
      <c r="BV3" s="27"/>
      <c r="BW3" s="27"/>
      <c r="BX3" s="27"/>
      <c r="BY3" s="27"/>
      <c r="BZ3" s="27"/>
      <c r="CA3" s="27"/>
    </row>
    <row r="4" spans="1:83" ht="17" thickBot="1">
      <c r="A4" s="105"/>
      <c r="B4" s="106" t="s">
        <v>136</v>
      </c>
      <c r="C4" s="106"/>
      <c r="D4" s="107"/>
      <c r="E4" s="107"/>
      <c r="F4" s="107"/>
      <c r="G4" s="107"/>
      <c r="H4" s="107"/>
      <c r="I4" s="108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BT4" s="25"/>
      <c r="BU4" s="28"/>
      <c r="BV4" s="27"/>
      <c r="BW4" s="27"/>
      <c r="BX4" s="27"/>
      <c r="BY4" s="27"/>
      <c r="BZ4" s="27"/>
      <c r="CA4" s="27"/>
    </row>
    <row r="5" spans="1:83" ht="14" thickBot="1">
      <c r="A5" s="22"/>
      <c r="I5" s="22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BT5" s="25"/>
      <c r="BU5" s="28"/>
      <c r="BV5" s="27"/>
      <c r="BW5" s="27"/>
      <c r="BX5" s="27"/>
      <c r="BY5" s="27"/>
      <c r="BZ5" s="27"/>
      <c r="CA5" s="27"/>
    </row>
    <row r="6" spans="1:83" ht="16">
      <c r="A6" s="165" t="s">
        <v>60</v>
      </c>
      <c r="B6" s="233" t="s">
        <v>173</v>
      </c>
      <c r="C6" s="234"/>
      <c r="D6" s="234"/>
      <c r="E6" s="234"/>
      <c r="F6" s="234"/>
      <c r="G6" s="235"/>
      <c r="H6" s="99"/>
      <c r="I6" s="100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BT6" s="25"/>
      <c r="BU6" s="28"/>
      <c r="BV6" s="27"/>
      <c r="BW6" s="27"/>
      <c r="BX6" s="27"/>
      <c r="BY6" s="27"/>
      <c r="BZ6" s="27"/>
      <c r="CA6" s="27"/>
    </row>
    <row r="7" spans="1:83" ht="16">
      <c r="A7" s="166"/>
      <c r="B7" s="121" t="s">
        <v>120</v>
      </c>
      <c r="C7" s="236" t="s">
        <v>133</v>
      </c>
      <c r="D7" s="237"/>
      <c r="E7" s="103"/>
      <c r="F7" s="121" t="s">
        <v>121</v>
      </c>
      <c r="G7" s="236" t="s">
        <v>134</v>
      </c>
      <c r="H7" s="237"/>
      <c r="I7" s="104"/>
      <c r="J7" s="9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BU7" s="30" t="s">
        <v>100</v>
      </c>
      <c r="BV7" s="31" t="str">
        <f>BV2 &amp; "-" &amp; BU7</f>
        <v>AA-AA</v>
      </c>
      <c r="BW7" s="31" t="str">
        <f>BW2 &amp; "-" &amp; BU7</f>
        <v>AB-AA</v>
      </c>
      <c r="BX7" s="31" t="str">
        <f>BX2 &amp; "-" &amp; BU7</f>
        <v>AC-AA</v>
      </c>
      <c r="BY7" s="31" t="str">
        <f>BY2 &amp; "-" &amp; BU7</f>
        <v>BB-AA</v>
      </c>
      <c r="BZ7" s="31" t="str">
        <f>BZ2 &amp; "-" &amp; BU7</f>
        <v>BC-AA</v>
      </c>
      <c r="CA7" s="31" t="str">
        <f>CA2 &amp; "-" &amp; BU7</f>
        <v>CC-AA</v>
      </c>
    </row>
    <row r="8" spans="1:83" ht="16">
      <c r="A8" s="166"/>
      <c r="B8" s="121" t="s">
        <v>137</v>
      </c>
      <c r="C8" s="121" t="s">
        <v>138</v>
      </c>
      <c r="D8" s="122" t="s">
        <v>133</v>
      </c>
      <c r="E8" s="121" t="s">
        <v>139</v>
      </c>
      <c r="F8" s="122" t="s">
        <v>159</v>
      </c>
      <c r="G8" s="121" t="s">
        <v>140</v>
      </c>
      <c r="H8" s="122" t="s">
        <v>134</v>
      </c>
      <c r="I8" s="104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BU8" s="32"/>
      <c r="BV8" s="31"/>
      <c r="BW8" s="31"/>
      <c r="BX8" s="31"/>
      <c r="BY8" s="31"/>
      <c r="BZ8" s="31"/>
      <c r="CA8" s="31"/>
    </row>
    <row r="9" spans="1:83" ht="16">
      <c r="A9" s="166"/>
      <c r="B9" s="121"/>
      <c r="D9" s="102"/>
      <c r="E9" s="103"/>
      <c r="F9" s="121"/>
      <c r="G9" s="102"/>
      <c r="H9" s="102"/>
      <c r="I9" s="104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BU9" s="32"/>
      <c r="BV9" s="31"/>
      <c r="BW9" s="31"/>
      <c r="BX9" s="31"/>
      <c r="BY9" s="31"/>
      <c r="BZ9" s="31"/>
      <c r="CA9" s="31"/>
    </row>
    <row r="10" spans="1:83" ht="16">
      <c r="A10" s="164" t="s">
        <v>86</v>
      </c>
      <c r="B10" s="135"/>
      <c r="C10" s="135"/>
      <c r="D10" s="135"/>
      <c r="E10" s="127" t="s">
        <v>87</v>
      </c>
      <c r="F10" s="135"/>
      <c r="G10" s="135"/>
      <c r="H10" s="135"/>
      <c r="I10" s="128"/>
      <c r="L10"/>
      <c r="M10"/>
      <c r="N10"/>
      <c r="O10"/>
      <c r="P10"/>
      <c r="Q10"/>
      <c r="BU10" s="32" t="s">
        <v>101</v>
      </c>
      <c r="BV10" s="31" t="str">
        <f>BV2 &amp; "-" &amp; BU10</f>
        <v>AA-AB</v>
      </c>
      <c r="BW10" s="31" t="str">
        <f>BW2 &amp; "-" &amp; BU10</f>
        <v>AB-AB</v>
      </c>
      <c r="BX10" s="31" t="str">
        <f>BX2 &amp; "-" &amp; BU10</f>
        <v>AC-AB</v>
      </c>
      <c r="BY10" s="31" t="str">
        <f>BY2 &amp; "-" &amp; BU10</f>
        <v>BB-AB</v>
      </c>
      <c r="BZ10" s="31" t="str">
        <f>BZ2 &amp; "-" &amp; BU10</f>
        <v>BC-AB</v>
      </c>
      <c r="CA10" s="31" t="str">
        <f>CA2 &amp; "-" &amp; BU10</f>
        <v>CC-AB</v>
      </c>
    </row>
    <row r="11" spans="1:83" ht="14">
      <c r="A11" s="126"/>
      <c r="B11" s="170" t="s">
        <v>97</v>
      </c>
      <c r="C11" s="170" t="s">
        <v>98</v>
      </c>
      <c r="D11" s="170" t="s">
        <v>135</v>
      </c>
      <c r="E11" s="170"/>
      <c r="F11" s="184" t="s">
        <v>100</v>
      </c>
      <c r="G11" s="184" t="s">
        <v>101</v>
      </c>
      <c r="H11" s="184" t="s">
        <v>102</v>
      </c>
      <c r="I11" s="128"/>
      <c r="L11"/>
      <c r="M11"/>
      <c r="N11"/>
      <c r="O11"/>
      <c r="P11"/>
      <c r="Q11"/>
      <c r="BU11" s="32" t="s">
        <v>103</v>
      </c>
      <c r="BV11" s="31" t="str">
        <f>BV2 &amp; "-" &amp; BU11</f>
        <v>AA-AC</v>
      </c>
      <c r="BW11" s="31" t="str">
        <f>BW2 &amp; "-" &amp; BU11</f>
        <v>AB-AC</v>
      </c>
      <c r="BX11" s="31" t="str">
        <f>BX2 &amp; "-" &amp; BU11</f>
        <v>AC-AC</v>
      </c>
      <c r="BY11" s="31" t="str">
        <f>BY2 &amp; "-" &amp; BU11</f>
        <v>BB-AC</v>
      </c>
      <c r="BZ11" s="31" t="str">
        <f>BZ2 &amp; "-" &amp; BU11</f>
        <v>BC-AC</v>
      </c>
      <c r="CA11" s="31" t="str">
        <f>CA2 &amp; "-" &amp; BU11</f>
        <v>CC-AC</v>
      </c>
    </row>
    <row r="12" spans="1:83" ht="14" hidden="1" outlineLevel="1">
      <c r="A12" s="126"/>
      <c r="B12" s="179" t="s">
        <v>20</v>
      </c>
      <c r="C12" s="179" t="s">
        <v>18</v>
      </c>
      <c r="D12" s="180" t="s">
        <v>111</v>
      </c>
      <c r="E12" s="127"/>
      <c r="F12" s="179" t="s">
        <v>115</v>
      </c>
      <c r="G12" s="179" t="s">
        <v>116</v>
      </c>
      <c r="H12" s="179" t="s">
        <v>4</v>
      </c>
      <c r="I12" s="128"/>
      <c r="L12"/>
      <c r="M12"/>
      <c r="N12"/>
      <c r="O12"/>
      <c r="P12"/>
      <c r="Q12"/>
      <c r="BU12" s="32" t="s">
        <v>102</v>
      </c>
      <c r="BV12" s="31" t="str">
        <f>BV2 &amp; "-" &amp; BU12</f>
        <v>AA-BB</v>
      </c>
      <c r="BW12" s="31" t="str">
        <f>BW2 &amp; "-" &amp; BU12</f>
        <v>AB-BB</v>
      </c>
      <c r="BX12" s="31" t="str">
        <f>BX2 &amp; "-" &amp; BU12</f>
        <v>AC-BB</v>
      </c>
      <c r="BY12" s="31" t="str">
        <f>BY2 &amp; "-" &amp; BU12</f>
        <v>BB-BB</v>
      </c>
      <c r="BZ12" s="31" t="str">
        <f>BZ2 &amp; "-" &amp; BU12</f>
        <v>BC-BB</v>
      </c>
      <c r="CA12" s="31" t="str">
        <f>CA2 &amp; "-" &amp; BU12</f>
        <v>CC-BB</v>
      </c>
      <c r="CD12" s="24" t="s">
        <v>108</v>
      </c>
      <c r="CE12" s="24" t="s">
        <v>109</v>
      </c>
    </row>
    <row r="13" spans="1:83" ht="14" collapsed="1">
      <c r="A13" s="126"/>
      <c r="B13" s="14">
        <v>0.1</v>
      </c>
      <c r="C13" s="20">
        <f>1-in.Fr_A</f>
        <v>0.9</v>
      </c>
      <c r="D13" s="88">
        <v>1000</v>
      </c>
      <c r="E13" s="129" t="s">
        <v>128</v>
      </c>
      <c r="F13" s="86">
        <f>ROUND((in.Fr_A^2) * D13, 0)</f>
        <v>10</v>
      </c>
      <c r="G13" s="86">
        <f>ROUND(2*(in.Fr_A*in.Fr_B) * D13, 0)</f>
        <v>180</v>
      </c>
      <c r="H13" s="86">
        <f>ROUND((in.Fr_B^2) * D13, 0)</f>
        <v>810</v>
      </c>
      <c r="I13" s="128"/>
      <c r="L13"/>
      <c r="M13"/>
      <c r="N13"/>
      <c r="O13"/>
      <c r="P13"/>
      <c r="Q13"/>
      <c r="BU13" s="32" t="s">
        <v>104</v>
      </c>
      <c r="BV13" s="31" t="str">
        <f>BV2 &amp; "-" &amp; BU13</f>
        <v>AA-BC</v>
      </c>
      <c r="BW13" s="31" t="str">
        <f>BW2 &amp; "-" &amp; BU13</f>
        <v>AB-BC</v>
      </c>
      <c r="BX13" s="31" t="str">
        <f>BX2 &amp; "-" &amp; BU13</f>
        <v>AC-BC</v>
      </c>
      <c r="BY13" s="31" t="str">
        <f>BY2 &amp; "-" &amp; BU13</f>
        <v>BB-BC</v>
      </c>
      <c r="BZ13" s="31" t="str">
        <f>BZ2 &amp; "-" &amp; BU13</f>
        <v>BC-BC</v>
      </c>
      <c r="CA13" s="31" t="str">
        <f>CA2 &amp; "-" &amp; BU13</f>
        <v>CC-BC</v>
      </c>
      <c r="CC13" s="33" t="s">
        <v>107</v>
      </c>
      <c r="CD13" s="34" t="str">
        <f>CD12&amp;CC13</f>
        <v>BA</v>
      </c>
      <c r="CE13" s="35" t="str">
        <f>CE12&amp;CC13</f>
        <v>CA</v>
      </c>
    </row>
    <row r="14" spans="1:83" ht="14" hidden="1" outlineLevel="1">
      <c r="A14" s="126"/>
      <c r="B14" s="181" t="s">
        <v>19</v>
      </c>
      <c r="C14" s="182" t="s">
        <v>24</v>
      </c>
      <c r="D14" s="183"/>
      <c r="E14" s="129"/>
      <c r="F14" s="179" t="s">
        <v>112</v>
      </c>
      <c r="G14" s="179" t="s">
        <v>113</v>
      </c>
      <c r="H14" s="179" t="s">
        <v>114</v>
      </c>
      <c r="I14" s="128"/>
      <c r="L14"/>
      <c r="M14"/>
      <c r="N14"/>
      <c r="O14"/>
      <c r="P14"/>
      <c r="Q14"/>
      <c r="BU14" s="32" t="s">
        <v>105</v>
      </c>
      <c r="BV14" s="31" t="str">
        <f>BV2 &amp; "-" &amp; BU14</f>
        <v>AA-CC</v>
      </c>
      <c r="BW14" s="31" t="str">
        <f>BW2 &amp; "-" &amp; BU14</f>
        <v>AB-CC</v>
      </c>
      <c r="BX14" s="31" t="str">
        <f>BX2 &amp; "-" &amp; BU14</f>
        <v>AC-CC</v>
      </c>
      <c r="BY14" s="31" t="str">
        <f>BY2 &amp; "-" &amp; BU14</f>
        <v>BB-CC</v>
      </c>
      <c r="BZ14" s="31" t="str">
        <f>BZ2 &amp; "-" &amp; BU14</f>
        <v>BC-CC</v>
      </c>
      <c r="CA14" s="31" t="str">
        <f>CA2 &amp; "-" &amp; BU14</f>
        <v>CC-CC</v>
      </c>
      <c r="CC14" s="33" t="s">
        <v>108</v>
      </c>
      <c r="CD14" s="36" t="str">
        <f>CD12&amp;CC14</f>
        <v>BB</v>
      </c>
      <c r="CE14" s="27" t="str">
        <f>CE12&amp;CC14</f>
        <v>CB</v>
      </c>
    </row>
    <row r="15" spans="1:83" ht="14" collapsed="1">
      <c r="A15" s="138"/>
      <c r="B15" s="137"/>
      <c r="C15" s="137"/>
      <c r="D15" s="137"/>
      <c r="E15" s="136" t="s">
        <v>127</v>
      </c>
      <c r="F15" s="17">
        <f>in.Num_AA / in.Pop</f>
        <v>0.01</v>
      </c>
      <c r="G15" s="17">
        <f>in.Num_AB / in.Pop</f>
        <v>0.18</v>
      </c>
      <c r="H15" s="17">
        <f>in.Num_BB / in.Pop</f>
        <v>0.81</v>
      </c>
      <c r="I15" s="139"/>
      <c r="L15"/>
      <c r="M15"/>
      <c r="N15"/>
      <c r="O15"/>
      <c r="P15"/>
      <c r="Q15"/>
    </row>
    <row r="16" spans="1:83" ht="14" hidden="1" outlineLevel="1">
      <c r="A16" s="1"/>
      <c r="B16" s="125">
        <v>0</v>
      </c>
      <c r="C16" s="124">
        <f>in.Num_AA+in.Num_AB+in.Num_BB+in.Num_AC+in.Num_BC+in.Num_CC</f>
        <v>1000</v>
      </c>
      <c r="D16" s="2"/>
      <c r="E16" s="2"/>
      <c r="F16" s="2"/>
      <c r="G16" s="2"/>
      <c r="H16" s="2"/>
      <c r="I16" s="5"/>
      <c r="L16"/>
      <c r="M16"/>
      <c r="N16"/>
      <c r="O16"/>
      <c r="P16"/>
      <c r="Q16"/>
    </row>
    <row r="17" spans="1:114" ht="14" hidden="1" outlineLevel="1">
      <c r="A17" s="1"/>
      <c r="B17" s="3" t="s">
        <v>5</v>
      </c>
      <c r="C17" s="3" t="s">
        <v>6</v>
      </c>
      <c r="D17" s="3" t="s">
        <v>7</v>
      </c>
      <c r="E17" s="2"/>
      <c r="F17" s="3" t="s">
        <v>21</v>
      </c>
      <c r="G17" s="3" t="s">
        <v>22</v>
      </c>
      <c r="H17" s="2"/>
      <c r="I17" s="5"/>
      <c r="L17"/>
      <c r="M17"/>
      <c r="N17"/>
      <c r="O17"/>
      <c r="P17"/>
      <c r="Q17"/>
    </row>
    <row r="18" spans="1:114" ht="14" hidden="1" outlineLevel="1">
      <c r="A18" s="1"/>
      <c r="B18" s="4">
        <f>ROUND(2*(in.Fr_A*in.Fr_C) * D13, 0)</f>
        <v>0</v>
      </c>
      <c r="C18" s="4">
        <f>ROUND(2*(in.Fr_B*in.Fr_C) * D13, 0)</f>
        <v>0</v>
      </c>
      <c r="D18" s="4">
        <f>ROUND((in.Fr_C^2) * D13, 0)</f>
        <v>0</v>
      </c>
      <c r="E18" s="2"/>
      <c r="F18" s="17">
        <f>in.Num_AC /in.Pop</f>
        <v>0</v>
      </c>
      <c r="G18" s="17">
        <f>in.Num_BC / in.Pop</f>
        <v>0</v>
      </c>
      <c r="H18" s="3" t="s">
        <v>23</v>
      </c>
      <c r="I18" s="5"/>
      <c r="L18"/>
      <c r="M18"/>
      <c r="N18"/>
      <c r="O18"/>
      <c r="P18"/>
      <c r="Q18"/>
    </row>
    <row r="19" spans="1:114" ht="14" hidden="1" outlineLevel="1">
      <c r="A19" s="1"/>
      <c r="B19" s="2"/>
      <c r="C19" s="2"/>
      <c r="D19" s="2"/>
      <c r="E19" s="2"/>
      <c r="F19" s="2"/>
      <c r="G19" s="110">
        <f>in.Fr_AA+in.Fr_AB+in.Fr_BB+in.Fr_AC+in.Fr_BC+in.Fr_CC</f>
        <v>1</v>
      </c>
      <c r="H19" s="17">
        <f>in.Num_CC / in.Pop</f>
        <v>0</v>
      </c>
      <c r="I19" s="5"/>
      <c r="L19"/>
      <c r="M19"/>
      <c r="N19"/>
      <c r="O19"/>
      <c r="P19"/>
      <c r="Q19"/>
    </row>
    <row r="20" spans="1:114" ht="14" hidden="1" outlineLevel="1">
      <c r="A20" s="1"/>
      <c r="B20" s="2"/>
      <c r="C20" s="2"/>
      <c r="D20" s="2"/>
      <c r="E20" s="2"/>
      <c r="F20" s="2"/>
      <c r="G20" s="2"/>
      <c r="H20" s="2"/>
      <c r="I20" s="5"/>
      <c r="L20"/>
      <c r="M20"/>
      <c r="N20"/>
      <c r="O20"/>
      <c r="P20"/>
      <c r="Q20"/>
    </row>
    <row r="21" spans="1:114" ht="14" hidden="1" outlineLevel="1">
      <c r="A21" s="1"/>
      <c r="B21" s="2"/>
      <c r="C21" s="2"/>
      <c r="D21" s="2"/>
      <c r="E21" s="2"/>
      <c r="F21" s="2"/>
      <c r="G21" s="2"/>
      <c r="H21" s="110"/>
      <c r="I21" s="5"/>
      <c r="L21"/>
      <c r="M21"/>
      <c r="N21"/>
      <c r="O21"/>
      <c r="P21"/>
      <c r="Q21"/>
      <c r="BO21" s="37" t="s">
        <v>55</v>
      </c>
    </row>
    <row r="22" spans="1:114" ht="16" collapsed="1">
      <c r="A22" s="140" t="s">
        <v>129</v>
      </c>
      <c r="B22" s="131"/>
      <c r="C22" s="131"/>
      <c r="D22" s="131"/>
      <c r="E22" s="131"/>
      <c r="F22" s="132" t="s">
        <v>122</v>
      </c>
      <c r="G22" s="133" t="s">
        <v>78</v>
      </c>
      <c r="H22" s="131"/>
      <c r="I22" s="141"/>
      <c r="L22"/>
      <c r="M22"/>
      <c r="N22"/>
      <c r="O22"/>
      <c r="P22"/>
      <c r="Q22"/>
      <c r="BP22" s="38" t="s">
        <v>31</v>
      </c>
      <c r="BQ22" s="38" t="s">
        <v>32</v>
      </c>
      <c r="BR22" s="38" t="s">
        <v>33</v>
      </c>
      <c r="BS22" s="38" t="s">
        <v>38</v>
      </c>
      <c r="BT22" s="38" t="s">
        <v>41</v>
      </c>
      <c r="BU22" s="38" t="s">
        <v>46</v>
      </c>
      <c r="BV22" s="38" t="s">
        <v>35</v>
      </c>
      <c r="BW22" s="38" t="s">
        <v>36</v>
      </c>
      <c r="BX22" s="38" t="s">
        <v>39</v>
      </c>
      <c r="BY22" s="38" t="s">
        <v>42</v>
      </c>
      <c r="BZ22" s="38" t="s">
        <v>47</v>
      </c>
      <c r="CA22" s="38" t="s">
        <v>37</v>
      </c>
      <c r="CB22" s="38" t="s">
        <v>40</v>
      </c>
      <c r="CC22" s="38" t="s">
        <v>43</v>
      </c>
      <c r="CD22" s="38" t="s">
        <v>48</v>
      </c>
      <c r="CE22" s="38" t="s">
        <v>34</v>
      </c>
      <c r="CF22" s="38" t="s">
        <v>44</v>
      </c>
      <c r="CG22" s="38" t="s">
        <v>49</v>
      </c>
      <c r="CH22" s="38" t="s">
        <v>45</v>
      </c>
      <c r="CI22" s="38" t="s">
        <v>50</v>
      </c>
      <c r="CJ22" s="38" t="s">
        <v>51</v>
      </c>
      <c r="CM22" s="39" t="s">
        <v>58</v>
      </c>
    </row>
    <row r="23" spans="1:114" ht="14">
      <c r="A23" s="142" t="s">
        <v>130</v>
      </c>
      <c r="B23" s="134"/>
      <c r="C23" s="134"/>
      <c r="D23" s="134"/>
      <c r="E23" s="134"/>
      <c r="F23" s="88">
        <v>10000</v>
      </c>
      <c r="G23" s="88">
        <v>2000</v>
      </c>
      <c r="H23" s="134"/>
      <c r="I23" s="143"/>
      <c r="L23"/>
      <c r="M23"/>
      <c r="N23"/>
      <c r="O23"/>
      <c r="P23"/>
      <c r="Q23"/>
      <c r="BO23" s="24" t="s">
        <v>100</v>
      </c>
      <c r="BP23" s="40">
        <v>1</v>
      </c>
      <c r="BQ23" s="41">
        <v>0.5</v>
      </c>
      <c r="BR23" s="41">
        <v>0.5</v>
      </c>
      <c r="BS23" s="41"/>
      <c r="BT23" s="41"/>
      <c r="BU23" s="42"/>
      <c r="BV23" s="40">
        <v>0.25</v>
      </c>
      <c r="BW23" s="41">
        <v>0.25</v>
      </c>
      <c r="BX23" s="41"/>
      <c r="BY23" s="41"/>
      <c r="BZ23" s="42"/>
      <c r="CA23" s="40">
        <v>0.25</v>
      </c>
      <c r="CB23" s="41"/>
      <c r="CC23" s="41"/>
      <c r="CD23" s="42"/>
      <c r="CE23" s="40"/>
      <c r="CF23" s="41"/>
      <c r="CG23" s="42"/>
      <c r="CH23" s="40"/>
      <c r="CI23" s="42"/>
      <c r="CJ23" s="43"/>
      <c r="CL23" s="33" t="str">
        <f t="shared" ref="CL23:CL29" si="0">BO23</f>
        <v>AA</v>
      </c>
      <c r="CM23" s="24">
        <f>BX$61*((rep.AA+rep.AA)/2)*BP23 +
BY$61*((rep.AA+rep.AB)/2)*BQ23 +
BZ$61*((rep.AA + rep.AC)/2)*BR23 +
CA$61*((rep.AA + rep.BB)/2)*BS23 +
CB$61*((rep.AA+rep.BC)/2)*BT23 +
CC$61*((rep.AA+rep.CC)/2)*BU23 +
CD$61*((rep.AB+rep.AB)/2)*BV23 +
CE$61*((rep.AB+rep.AC)/2)*BV23 +
CF$61*((rep.AB+rep.BB)/2)*BX23 +
CG$61*((rep.AB+rep.BC)/2)*BY23 +
CH$61*((rep.AB+rep.CC)/2)*BZ23 +
CI$61*((rep.AC+rep.AC)/2)*CA23 +
CJ$61*((rep.AC+rep.BB)/2)*CB23 +
CK$61*((rep.AC+rep.BC)/2)*CC23 +
CL$61*((rep.AC+rep.CC)/2)*CD23 +
CM$61*((rep.BB+rep.BB)/2)*CE23 +
CN$61*((rep.BB+rep.BC)/2)*CF23 +
CO$61*((rep.BB+rep.CC)/2)*CG23 +
CP$61*((rep.BC+rep.BC)/2)*CH23 +
CQ$61*((rep.BC+rep.CC)/2)*CI23 +
CR$61*((rep.CC+rep.CC)/2)*CJ23</f>
        <v>50</v>
      </c>
    </row>
    <row r="24" spans="1:114" ht="16">
      <c r="A24" s="144" t="s">
        <v>110</v>
      </c>
      <c r="B24" s="130"/>
      <c r="C24" s="130"/>
      <c r="D24" s="130"/>
      <c r="E24" s="130"/>
      <c r="F24" s="187" t="s">
        <v>100</v>
      </c>
      <c r="G24" s="187" t="s">
        <v>101</v>
      </c>
      <c r="H24" s="187" t="s">
        <v>102</v>
      </c>
      <c r="I24" s="145"/>
      <c r="L24"/>
      <c r="M24"/>
      <c r="N24"/>
      <c r="O24"/>
      <c r="P24"/>
      <c r="Q24"/>
      <c r="BO24" s="24" t="s">
        <v>101</v>
      </c>
      <c r="BP24" s="44"/>
      <c r="BQ24" s="45">
        <v>0.5</v>
      </c>
      <c r="BR24" s="45"/>
      <c r="BS24" s="45">
        <v>1</v>
      </c>
      <c r="BT24" s="45">
        <v>0.5</v>
      </c>
      <c r="BU24" s="46"/>
      <c r="BV24" s="44">
        <v>0.5</v>
      </c>
      <c r="BW24" s="45">
        <v>0.25</v>
      </c>
      <c r="BX24" s="45">
        <v>0.5</v>
      </c>
      <c r="BY24" s="45">
        <v>0.25</v>
      </c>
      <c r="BZ24" s="46"/>
      <c r="CA24" s="44"/>
      <c r="CB24" s="45">
        <v>0.5</v>
      </c>
      <c r="CC24" s="45">
        <v>0.25</v>
      </c>
      <c r="CD24" s="46"/>
      <c r="CE24" s="44"/>
      <c r="CF24" s="45"/>
      <c r="CG24" s="46"/>
      <c r="CH24" s="44"/>
      <c r="CI24" s="46"/>
      <c r="CJ24" s="47"/>
      <c r="CL24" s="33" t="str">
        <f t="shared" si="0"/>
        <v>AB</v>
      </c>
      <c r="CM24" s="24">
        <f>BX$61*((rep.AA+rep.AA)/2)*BP24 +
BY$61*((rep.AA+rep.AB)/2)*BQ24 +
BZ$61*((rep.AA + rep.AC)/2)*BR24 +
CA$61*((rep.AA + rep.BB)/2)*BS24 +
CB$61*((rep.AA+rep.BC)/2)*BT24 +
CC$61*((rep.AA+rep.CC)/2)*BU24 +
CD$61*((rep.AB+rep.AB)/2)*BV24 +
CE$61*((rep.AB+rep.AC)/2)*BV24 +
CF$61*((rep.AB+rep.BB)/2)*BX24 +
CG$61*((rep.AB+rep.BC)/2)*BY24 +
CH$61*((rep.AB+rep.CC)/2)*BZ24 +
CI$61*((rep.AC+rep.AC)/2)*CA24 +
CJ$61*((rep.AC+rep.BB)/2)*CB24 +
CK$61*((rep.AC+rep.BC)/2)*CC24 +
CL$61*((rep.AC+rep.CC)/2)*CD24 +
CM$61*((rep.BB+rep.BB)/2)*CE24 +
CN$61*((rep.BB+rep.BC)/2)*CF24 +
CO$61*((rep.BB+rep.CC)/2)*CG24 +
CP$61*((rep.BC+rep.BC)/2)*CH24 +
CQ$61*((rep.BC+rep.CC)/2)*CI24 +
CR$61*((rep.CC+rep.CC)/2)*CJ24</f>
        <v>900</v>
      </c>
    </row>
    <row r="25" spans="1:114" ht="14" hidden="1" outlineLevel="1">
      <c r="A25" s="9"/>
      <c r="B25" s="174"/>
      <c r="C25" s="174"/>
      <c r="D25" s="174"/>
      <c r="E25" s="174"/>
      <c r="F25" s="188" t="s">
        <v>8</v>
      </c>
      <c r="G25" s="188" t="s">
        <v>9</v>
      </c>
      <c r="H25" s="188" t="s">
        <v>10</v>
      </c>
      <c r="I25" s="175"/>
      <c r="L25"/>
      <c r="M25"/>
      <c r="BO25" s="24" t="s">
        <v>103</v>
      </c>
      <c r="BP25" s="44"/>
      <c r="BQ25" s="45"/>
      <c r="BR25" s="45">
        <v>0.5</v>
      </c>
      <c r="BS25" s="45"/>
      <c r="BT25" s="45">
        <v>0.5</v>
      </c>
      <c r="BU25" s="46">
        <v>1</v>
      </c>
      <c r="BV25" s="44"/>
      <c r="BW25" s="45">
        <v>0.25</v>
      </c>
      <c r="BX25" s="45"/>
      <c r="BY25" s="45">
        <v>0.25</v>
      </c>
      <c r="BZ25" s="46">
        <v>0.5</v>
      </c>
      <c r="CA25" s="44">
        <v>0.5</v>
      </c>
      <c r="CB25" s="45"/>
      <c r="CC25" s="45">
        <v>0.25</v>
      </c>
      <c r="CD25" s="46">
        <v>0.5</v>
      </c>
      <c r="CE25" s="44"/>
      <c r="CF25" s="45"/>
      <c r="CG25" s="46"/>
      <c r="CH25" s="44"/>
      <c r="CI25" s="46"/>
      <c r="CJ25" s="47"/>
      <c r="CL25" s="33" t="str">
        <f t="shared" si="0"/>
        <v>AC</v>
      </c>
      <c r="CM25" s="24">
        <f>BX$61*((rep.AA+rep.AA)/2)*BP25 +
BY$61*((rep.AA+rep.AB)/2)*BQ25 +
BZ$61*((rep.AA + rep.AC)/2)*BR25 +
CA$61*((rep.AA + rep.BB)/2)*BS25 +
CB$61*((rep.AA+rep.BC)/2)*BT25 +
CC$61*((rep.AA+rep.CC)/2)*BU25 +
CD$61*((rep.AB+rep.AB)/2)*BV25 +
CE$61*((rep.AB+rep.AC)/2)*BV25 +
CF$61*((rep.AB+rep.BB)/2)*BX25 +
CG$61*((rep.AB+rep.BC)/2)*BY25 +
CH$61*((rep.AB+rep.CC)/2)*BZ25 +
CI$61*((rep.AC+rep.AC)/2)*CA25 +
CJ$61*((rep.AC+rep.BB)/2)*CB25 +
CK$61*((rep.AC+rep.BC)/2)*CC25 +
CL$61*((rep.AC+rep.CC)/2)*CD25 +
CM$61*((rep.BB+rep.BB)/2)*CE25 +
CN$61*((rep.BB+rep.BC)/2)*CF25 +
CO$61*((rep.BB+rep.CC)/2)*CG25 +
CP$61*((rep.BC+rep.BC)/2)*CH25 +
CQ$61*((rep.BC+rep.CC)/2)*CI25 +
CR$61*((rep.CC+rep.CC)/2)*CJ25</f>
        <v>0</v>
      </c>
    </row>
    <row r="26" spans="1:114" ht="14" hidden="1" outlineLevel="1">
      <c r="A26" s="9"/>
      <c r="B26" s="174"/>
      <c r="C26" s="174"/>
      <c r="D26" s="174"/>
      <c r="E26" s="174"/>
      <c r="F26" s="188" t="str">
        <f>D8</f>
        <v>Red</v>
      </c>
      <c r="G26" s="188" t="str">
        <f>F8</f>
        <v>Orange</v>
      </c>
      <c r="H26" s="188" t="str">
        <f>H8</f>
        <v>Yellow</v>
      </c>
      <c r="I26" s="175"/>
      <c r="L26"/>
      <c r="M26"/>
      <c r="BP26" s="44"/>
      <c r="BQ26" s="45"/>
      <c r="BR26" s="45"/>
      <c r="BS26" s="45"/>
      <c r="BT26" s="45"/>
      <c r="BU26" s="46"/>
      <c r="BV26" s="44"/>
      <c r="BW26" s="45"/>
      <c r="BX26" s="45"/>
      <c r="BY26" s="45"/>
      <c r="BZ26" s="46"/>
      <c r="CA26" s="44"/>
      <c r="CB26" s="45"/>
      <c r="CC26" s="45"/>
      <c r="CD26" s="46"/>
      <c r="CE26" s="44"/>
      <c r="CF26" s="45"/>
      <c r="CG26" s="46"/>
      <c r="CH26" s="44"/>
      <c r="CI26" s="46"/>
      <c r="CJ26" s="47"/>
      <c r="CL26" s="33"/>
    </row>
    <row r="27" spans="1:114" ht="14" collapsed="1">
      <c r="A27" s="9"/>
      <c r="B27" s="13"/>
      <c r="C27" s="12" t="s">
        <v>167</v>
      </c>
      <c r="D27" s="12"/>
      <c r="E27" s="12"/>
      <c r="F27" s="189">
        <v>0.3</v>
      </c>
      <c r="G27" s="189">
        <v>0.25</v>
      </c>
      <c r="H27" s="189">
        <v>0.21</v>
      </c>
      <c r="I27" s="109"/>
      <c r="J27" s="92"/>
      <c r="L27"/>
      <c r="M27"/>
      <c r="BO27" s="48" t="s">
        <v>102</v>
      </c>
      <c r="BP27" s="49"/>
      <c r="BQ27" s="50"/>
      <c r="BR27" s="50"/>
      <c r="BS27" s="50"/>
      <c r="BT27" s="50"/>
      <c r="BU27" s="51"/>
      <c r="BV27" s="49">
        <v>0.25</v>
      </c>
      <c r="BW27" s="50"/>
      <c r="BX27" s="50">
        <v>0.5</v>
      </c>
      <c r="BY27" s="50">
        <v>0.25</v>
      </c>
      <c r="BZ27" s="51"/>
      <c r="CA27" s="49"/>
      <c r="CB27" s="50"/>
      <c r="CC27" s="50"/>
      <c r="CD27" s="51"/>
      <c r="CE27" s="49">
        <v>1</v>
      </c>
      <c r="CF27" s="50">
        <v>0.5</v>
      </c>
      <c r="CG27" s="51"/>
      <c r="CH27" s="49">
        <v>0.25</v>
      </c>
      <c r="CI27" s="51"/>
      <c r="CJ27" s="52"/>
      <c r="CL27" s="33" t="str">
        <f t="shared" si="0"/>
        <v>BB</v>
      </c>
      <c r="CM27" s="24">
        <f>BX$61*((rep.AA+rep.AA)/2)*BP27 +
BY$61*((rep.AA+rep.AB)/2)*BQ27 +
BZ$61*((rep.AA + rep.AC)/2)*BR27 +
CA$61*((rep.AA + rep.BB)/2)*BS27 +
CB$61*((rep.AA+rep.BC)/2)*BT27 +
CC$61*((rep.AA+rep.CC)/2)*BU27 +
CD$61*((rep.AB+rep.AB)/2)*BV27 +
CE$61*((rep.AB+rep.AC)/2)*BV27 +
CF$61*((rep.AB+rep.BB)/2)*BX27 +
CG$61*((rep.AB+rep.BC)/2)*BY27 +
CH$61*((rep.AB+rep.CC)/2)*BZ27 +
CI$61*((rep.AC+rep.AC)/2)*CA27 +
CJ$61*((rep.AC+rep.BB)/2)*CB27 +
CK$61*((rep.AC+rep.BC)/2)*CC27 +
CL$61*((rep.AC+rep.CC)/2)*CD27 +
CM$61*((rep.BB+rep.BB)/2)*CE27 +
CN$61*((rep.BB+rep.BC)/2)*CF27 +
CO$61*((rep.BB+rep.CC)/2)*CG27 +
CP$61*((rep.BC+rep.BC)/2)*CH27 +
CQ$61*((rep.BC+rep.CC)/2)*CI27 +
CR$61*((rep.CC+rep.CC)/2)*CJ27</f>
        <v>4050</v>
      </c>
    </row>
    <row r="28" spans="1:114" ht="14" hidden="1" outlineLevel="1">
      <c r="A28" s="9"/>
      <c r="B28" s="13"/>
      <c r="C28" s="12"/>
      <c r="D28" s="12"/>
      <c r="E28" s="12"/>
      <c r="F28" s="190" t="s">
        <v>14</v>
      </c>
      <c r="G28" s="190" t="s">
        <v>14</v>
      </c>
      <c r="H28" s="190" t="s">
        <v>15</v>
      </c>
      <c r="I28" s="109"/>
      <c r="J28" s="92"/>
      <c r="L28"/>
      <c r="M28"/>
      <c r="BO28" s="24" t="s">
        <v>104</v>
      </c>
      <c r="BP28" s="44"/>
      <c r="BQ28" s="45"/>
      <c r="BR28" s="45"/>
      <c r="BS28" s="45"/>
      <c r="BT28" s="45"/>
      <c r="BU28" s="46"/>
      <c r="BV28" s="44"/>
      <c r="BW28" s="45">
        <v>0.25</v>
      </c>
      <c r="BX28" s="45"/>
      <c r="BY28" s="45">
        <v>0.25</v>
      </c>
      <c r="BZ28" s="46">
        <v>0.5</v>
      </c>
      <c r="CA28" s="44"/>
      <c r="CB28" s="45">
        <v>0.5</v>
      </c>
      <c r="CC28" s="45">
        <v>0.25</v>
      </c>
      <c r="CD28" s="46"/>
      <c r="CE28" s="44"/>
      <c r="CF28" s="45">
        <v>0.5</v>
      </c>
      <c r="CG28" s="46">
        <v>1</v>
      </c>
      <c r="CH28" s="44">
        <v>0.5</v>
      </c>
      <c r="CI28" s="46">
        <v>0.5</v>
      </c>
      <c r="CJ28" s="47"/>
      <c r="CL28" s="33" t="str">
        <f t="shared" si="0"/>
        <v>BC</v>
      </c>
      <c r="CM28" s="24">
        <f>BX$61*((rep.AA+rep.AA)/2)*BP28 +
BY$61*((rep.AA+rep.AB)/2)*BQ28 +
BZ$61*((rep.AA + rep.AC)/2)*BR28 +
CA$61*((rep.AA + rep.BB)/2)*BS28 +
CB$61*((rep.AA+rep.BC)/2)*BT28 +
CC$61*((rep.AA+rep.CC)/2)*BU28 +
CD$61*((rep.AB+rep.AB)/2)*BV28 +
CE$61*((rep.AB+rep.AC)/2)*BV28 +
CF$61*((rep.AB+rep.BB)/2)*BX28 +
CG$61*((rep.AB+rep.BC)/2)*BY28 +
CH$61*((rep.AB+rep.CC)/2)*BZ28 +
CI$61*((rep.AC+rep.AC)/2)*CA28 +
CJ$61*((rep.AC+rep.BB)/2)*CB28 +
CK$61*((rep.AC+rep.BC)/2)*CC28 +
CL$61*((rep.AC+rep.CC)/2)*CD28 +
CM$61*((rep.BB+rep.BB)/2)*CE28 +
CN$61*((rep.BB+rep.BC)/2)*CF28 +
CO$61*((rep.BB+rep.CC)/2)*CG28 +
CP$61*((rep.BC+rep.BC)/2)*CH28 +
CQ$61*((rep.BC+rep.CC)/2)*CI28 +
CR$61*((rep.CC+rep.CC)/2)*CJ28</f>
        <v>0</v>
      </c>
    </row>
    <row r="29" spans="1:114" ht="14" collapsed="1">
      <c r="A29" s="11"/>
      <c r="B29" s="13"/>
      <c r="C29" s="12" t="s">
        <v>88</v>
      </c>
      <c r="D29" s="12"/>
      <c r="E29" s="12"/>
      <c r="F29" s="191">
        <v>5</v>
      </c>
      <c r="G29" s="191">
        <v>5</v>
      </c>
      <c r="H29" s="191">
        <v>5</v>
      </c>
      <c r="I29" s="109"/>
      <c r="J29" s="92"/>
      <c r="L29"/>
      <c r="M29"/>
      <c r="BO29" s="24" t="s">
        <v>105</v>
      </c>
      <c r="BP29" s="53"/>
      <c r="BQ29" s="54"/>
      <c r="BR29" s="54"/>
      <c r="BS29" s="54"/>
      <c r="BT29" s="54"/>
      <c r="BU29" s="55"/>
      <c r="BV29" s="53"/>
      <c r="BW29" s="54"/>
      <c r="BX29" s="54"/>
      <c r="BY29" s="54"/>
      <c r="BZ29" s="55"/>
      <c r="CA29" s="53">
        <v>0.25</v>
      </c>
      <c r="CB29" s="54"/>
      <c r="CC29" s="54">
        <v>0.25</v>
      </c>
      <c r="CD29" s="55">
        <v>0.5</v>
      </c>
      <c r="CE29" s="53"/>
      <c r="CF29" s="54"/>
      <c r="CG29" s="55"/>
      <c r="CH29" s="53">
        <v>0.25</v>
      </c>
      <c r="CI29" s="55">
        <v>0.5</v>
      </c>
      <c r="CJ29" s="56">
        <v>1</v>
      </c>
      <c r="CL29" s="33" t="str">
        <f t="shared" si="0"/>
        <v>CC</v>
      </c>
      <c r="CM29" s="24">
        <f>BX$61*((rep.AA+rep.AA)/2)*BP29 +
BY$61*((rep.AA+rep.AB)/2)*BQ29 +
BZ$61*((rep.AA + rep.AC)/2)*BR29 +
CA$61*((rep.AA + rep.BB)/2)*BS29 +
CB$61*((rep.AA+rep.BC)/2)*BT29 +
CC$61*((rep.AA+rep.CC)/2)*BU29 +
CD$61*((rep.AB+rep.AB)/2)*BV29 +
CE$61*((rep.AB+rep.AC)/2)*BV29 +
CF$61*((rep.AB+rep.BB)/2)*BX29 +
CG$61*((rep.AB+rep.BC)/2)*BY29 +
CH$61*((rep.AB+rep.CC)/2)*BZ29 +
CI$61*((rep.AC+rep.AC)/2)*CA29 +
CJ$61*((rep.AC+rep.BB)/2)*CB29 +
CK$61*((rep.AC+rep.BC)/2)*CC29 +
CL$61*((rep.AC+rep.CC)/2)*CD29 +
CM$61*((rep.BB+rep.BB)/2)*CE29 +
CN$61*((rep.BB+rep.BC)/2)*CF29 +
CO$61*((rep.BB+rep.CC)/2)*CG29 +
CP$61*((rep.BC+rep.BC)/2)*CH29 +
CQ$61*((rep.BC+rep.CC)/2)*CI29 +
CR$61*((rep.CC+rep.CC)/2)*CJ29</f>
        <v>0</v>
      </c>
    </row>
    <row r="30" spans="1:114" ht="14" hidden="1" outlineLevel="1">
      <c r="A30" s="11"/>
      <c r="B30" s="13"/>
      <c r="C30" s="12"/>
      <c r="D30" s="12"/>
      <c r="E30" s="12"/>
      <c r="F30" s="190" t="s">
        <v>62</v>
      </c>
      <c r="G30" s="190" t="s">
        <v>64</v>
      </c>
      <c r="H30" s="190" t="s">
        <v>65</v>
      </c>
      <c r="I30" s="109"/>
      <c r="J30" s="92"/>
      <c r="BO30" s="38"/>
      <c r="BP30" s="24" t="str">
        <f t="shared" ref="BP30:CJ30" si="1">IF(BP22=BX60,"√","ERROR")</f>
        <v>√</v>
      </c>
      <c r="BQ30" s="24" t="str">
        <f t="shared" si="1"/>
        <v>√</v>
      </c>
      <c r="BR30" s="24" t="str">
        <f t="shared" si="1"/>
        <v>√</v>
      </c>
      <c r="BS30" s="24" t="str">
        <f t="shared" si="1"/>
        <v>√</v>
      </c>
      <c r="BT30" s="24" t="str">
        <f t="shared" si="1"/>
        <v>√</v>
      </c>
      <c r="BU30" s="24" t="str">
        <f t="shared" si="1"/>
        <v>√</v>
      </c>
      <c r="BV30" s="24" t="str">
        <f t="shared" si="1"/>
        <v>√</v>
      </c>
      <c r="BW30" s="24" t="str">
        <f t="shared" si="1"/>
        <v>√</v>
      </c>
      <c r="BX30" s="24" t="str">
        <f t="shared" si="1"/>
        <v>√</v>
      </c>
      <c r="BY30" s="24" t="str">
        <f t="shared" si="1"/>
        <v>√</v>
      </c>
      <c r="BZ30" s="24" t="str">
        <f t="shared" si="1"/>
        <v>√</v>
      </c>
      <c r="CA30" s="24" t="str">
        <f t="shared" si="1"/>
        <v>√</v>
      </c>
      <c r="CB30" s="24" t="str">
        <f t="shared" si="1"/>
        <v>√</v>
      </c>
      <c r="CC30" s="24" t="str">
        <f t="shared" si="1"/>
        <v>√</v>
      </c>
      <c r="CD30" s="24" t="str">
        <f t="shared" si="1"/>
        <v>√</v>
      </c>
      <c r="CE30" s="24" t="str">
        <f t="shared" si="1"/>
        <v>√</v>
      </c>
      <c r="CF30" s="24" t="str">
        <f t="shared" si="1"/>
        <v>√</v>
      </c>
      <c r="CG30" s="24" t="str">
        <f t="shared" si="1"/>
        <v>√</v>
      </c>
      <c r="CH30" s="24" t="str">
        <f t="shared" si="1"/>
        <v>√</v>
      </c>
      <c r="CI30" s="24" t="str">
        <f t="shared" si="1"/>
        <v>√</v>
      </c>
      <c r="CJ30" s="24" t="str">
        <f t="shared" si="1"/>
        <v>√</v>
      </c>
      <c r="CM30" s="57">
        <f>SUM(CM23:CM29)</f>
        <v>5000</v>
      </c>
      <c r="CN30" s="24">
        <f>CM30/8000</f>
        <v>0.625</v>
      </c>
    </row>
    <row r="31" spans="1:114" ht="14" collapsed="1">
      <c r="A31" s="11"/>
      <c r="B31" s="13"/>
      <c r="C31" s="12" t="s">
        <v>61</v>
      </c>
      <c r="D31" s="12"/>
      <c r="E31" s="12"/>
      <c r="F31" s="192">
        <f>rep.AA*sur.AA</f>
        <v>1.5</v>
      </c>
      <c r="G31" s="192">
        <f>rep.AB*sur.AB</f>
        <v>1.25</v>
      </c>
      <c r="H31" s="192">
        <f>rep.BB*sur.BB</f>
        <v>1.05</v>
      </c>
      <c r="I31" s="109"/>
      <c r="J31" s="93"/>
    </row>
    <row r="32" spans="1:114" s="58" customFormat="1" ht="14" hidden="1" outlineLevel="1">
      <c r="A32" s="11"/>
      <c r="B32" s="13"/>
      <c r="C32" s="12"/>
      <c r="D32" s="12"/>
      <c r="E32" s="12"/>
      <c r="F32" s="190" t="s">
        <v>89</v>
      </c>
      <c r="G32" s="190" t="s">
        <v>90</v>
      </c>
      <c r="H32" s="190" t="s">
        <v>91</v>
      </c>
      <c r="I32" s="109"/>
      <c r="J32" s="9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60" t="s">
        <v>57</v>
      </c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</row>
    <row r="33" spans="1:114" s="58" customFormat="1" ht="15" collapsed="1" thickBot="1">
      <c r="A33" s="146"/>
      <c r="B33" s="147"/>
      <c r="C33" s="148" t="s">
        <v>69</v>
      </c>
      <c r="D33" s="148"/>
      <c r="E33" s="148"/>
      <c r="F33" s="193">
        <f>F31/MAX($F$31:$H$31,$E$36:$F$36,$F$38)</f>
        <v>1</v>
      </c>
      <c r="G33" s="193">
        <f>G31/MAX($F$31:$H$31,$E$36:$F$36,$F$38)</f>
        <v>0.83333333333333337</v>
      </c>
      <c r="H33" s="193">
        <f>H31/MAX($F$31:$H$31,$E$36:$F$36,$F$38)</f>
        <v>0.70000000000000007</v>
      </c>
      <c r="I33" s="120"/>
      <c r="J33" s="9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61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 t="str">
        <f>CL23</f>
        <v>AA</v>
      </c>
      <c r="CV33" s="59">
        <f>CM23*sur.AA</f>
        <v>15</v>
      </c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</row>
    <row r="34" spans="1:114" s="58" customFormat="1" ht="15" hidden="1" outlineLevel="1" thickBot="1">
      <c r="A34" s="11"/>
      <c r="B34" s="12"/>
      <c r="C34" s="12"/>
      <c r="D34" s="12"/>
      <c r="E34" s="12"/>
      <c r="F34" s="167"/>
      <c r="G34" s="167"/>
      <c r="H34" s="167"/>
      <c r="I34" s="109"/>
      <c r="J34" s="9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61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 t="str">
        <f>CL24</f>
        <v>AB</v>
      </c>
      <c r="CV34" s="59">
        <f>CM24*sur.AB</f>
        <v>225</v>
      </c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</row>
    <row r="35" spans="1:114" s="58" customFormat="1" ht="15" hidden="1" outlineLevel="1" thickBot="1">
      <c r="A35" s="11"/>
      <c r="B35" s="12"/>
      <c r="C35" s="10" t="s">
        <v>11</v>
      </c>
      <c r="D35" s="10" t="s">
        <v>12</v>
      </c>
      <c r="E35" s="10" t="s">
        <v>66</v>
      </c>
      <c r="F35" s="10" t="s">
        <v>67</v>
      </c>
      <c r="G35" s="167"/>
      <c r="H35" s="167"/>
      <c r="I35" s="109"/>
      <c r="J35" s="9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61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 t="str">
        <f>CL25</f>
        <v>AC</v>
      </c>
      <c r="CV35" s="59">
        <f>CM25*sur.AC</f>
        <v>0</v>
      </c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</row>
    <row r="36" spans="1:114" s="58" customFormat="1" ht="15" hidden="1" outlineLevel="1" thickBot="1">
      <c r="A36" s="146"/>
      <c r="B36" s="148"/>
      <c r="C36" s="168">
        <v>0</v>
      </c>
      <c r="D36" s="168">
        <v>0</v>
      </c>
      <c r="E36" s="149">
        <f>rep.AC*sur.AC</f>
        <v>0</v>
      </c>
      <c r="F36" s="149">
        <f>rep.BC*sur.BC</f>
        <v>0</v>
      </c>
      <c r="G36" s="169"/>
      <c r="H36" s="169"/>
      <c r="I36" s="120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61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</row>
    <row r="37" spans="1:114" s="58" customFormat="1" ht="15" hidden="1" outlineLevel="1" thickBot="1">
      <c r="A37" s="11"/>
      <c r="B37" s="12"/>
      <c r="C37" s="10"/>
      <c r="D37" s="10" t="s">
        <v>13</v>
      </c>
      <c r="E37" s="10"/>
      <c r="F37" s="10" t="s">
        <v>68</v>
      </c>
      <c r="G37" s="90"/>
      <c r="H37" s="90"/>
      <c r="I37" s="109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61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</row>
    <row r="38" spans="1:114" s="58" customFormat="1" ht="15" hidden="1" outlineLevel="1" thickBot="1">
      <c r="A38" s="11"/>
      <c r="B38" s="12"/>
      <c r="C38" s="10"/>
      <c r="D38" s="15">
        <v>0</v>
      </c>
      <c r="E38" s="10"/>
      <c r="F38" s="18">
        <f>rep.CC*sur.CC</f>
        <v>0</v>
      </c>
      <c r="G38" s="13"/>
      <c r="H38" s="13"/>
      <c r="I38" s="109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61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</row>
    <row r="39" spans="1:114" s="58" customFormat="1" ht="15" hidden="1" outlineLevel="1" thickBot="1">
      <c r="A39" s="11"/>
      <c r="B39" s="12"/>
      <c r="C39" s="10" t="s">
        <v>16</v>
      </c>
      <c r="D39" s="10" t="s">
        <v>17</v>
      </c>
      <c r="E39" s="10" t="s">
        <v>92</v>
      </c>
      <c r="F39" s="10" t="s">
        <v>93</v>
      </c>
      <c r="G39" s="13"/>
      <c r="H39" s="13"/>
      <c r="I39" s="109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61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</row>
    <row r="40" spans="1:114" s="58" customFormat="1" ht="15" hidden="1" outlineLevel="1" thickBot="1">
      <c r="A40" s="11"/>
      <c r="B40" s="12"/>
      <c r="C40" s="16">
        <v>0</v>
      </c>
      <c r="D40" s="16">
        <v>0</v>
      </c>
      <c r="E40" s="18">
        <f>E36/MAX($F$31:$H$31,$E$36:$F$36,$F$38)</f>
        <v>0</v>
      </c>
      <c r="F40" s="18">
        <f>F36/MAX($F$31:$H$31,$E$36:$F$36,$F$38)</f>
        <v>0</v>
      </c>
      <c r="G40" s="13"/>
      <c r="H40" s="13"/>
      <c r="I40" s="109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61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</row>
    <row r="41" spans="1:114" s="58" customFormat="1" ht="15" hidden="1" outlineLevel="1" thickBot="1">
      <c r="A41" s="11"/>
      <c r="B41" s="12"/>
      <c r="C41" s="10"/>
      <c r="D41" s="10" t="s">
        <v>63</v>
      </c>
      <c r="E41" s="10"/>
      <c r="F41" s="10" t="s">
        <v>94</v>
      </c>
      <c r="G41" s="13"/>
      <c r="H41" s="13"/>
      <c r="I41" s="109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61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</row>
    <row r="42" spans="1:114" s="58" customFormat="1" ht="15" hidden="1" outlineLevel="1" thickBot="1">
      <c r="A42" s="11"/>
      <c r="B42" s="12"/>
      <c r="C42" s="10"/>
      <c r="D42" s="16">
        <v>0</v>
      </c>
      <c r="E42" s="10"/>
      <c r="F42" s="18">
        <f>F38/MAX($F$31:$H$31,$E$36:$F$36,$F$38)</f>
        <v>0</v>
      </c>
      <c r="G42" s="13"/>
      <c r="H42" s="13"/>
      <c r="I42" s="109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61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</row>
    <row r="43" spans="1:114" s="58" customFormat="1" ht="13" collapsed="1" thickBot="1">
      <c r="A43" s="67"/>
      <c r="B43" s="23"/>
      <c r="C43" s="150"/>
      <c r="D43" s="150"/>
      <c r="E43" s="150"/>
      <c r="F43" s="150"/>
      <c r="G43" s="150"/>
      <c r="H43" s="150"/>
      <c r="I43" s="62"/>
      <c r="J43" s="162" t="s">
        <v>131</v>
      </c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61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</row>
    <row r="44" spans="1:114" s="58" customFormat="1" ht="15" thickTop="1">
      <c r="A44" s="151" t="s">
        <v>132</v>
      </c>
      <c r="B44" s="152"/>
      <c r="C44" s="238" t="str">
        <f>B6</f>
        <v>Lab06.1b: Selection for Red as a Incompletely Dominant Phenotype</v>
      </c>
      <c r="D44" s="239"/>
      <c r="E44" s="239"/>
      <c r="F44" s="239"/>
      <c r="G44" s="239"/>
      <c r="H44" s="240"/>
      <c r="I44" s="171"/>
      <c r="J44" s="15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61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</row>
    <row r="45" spans="1:114" s="58" customFormat="1" ht="14">
      <c r="A45" s="154"/>
      <c r="B45" s="89" t="str">
        <f>B7</f>
        <v>A allele name</v>
      </c>
      <c r="C45" s="172" t="str">
        <f>C7</f>
        <v>Red</v>
      </c>
      <c r="D45" s="173"/>
      <c r="E45" s="173"/>
      <c r="F45" s="89" t="str">
        <f>F7</f>
        <v>B alllele name</v>
      </c>
      <c r="G45" s="172" t="str">
        <f>G7</f>
        <v>Yellow</v>
      </c>
      <c r="H45" s="2"/>
      <c r="I45" s="5"/>
      <c r="J45" s="155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61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</row>
    <row r="46" spans="1:114" s="58" customFormat="1" ht="14">
      <c r="A46" s="176" t="s">
        <v>119</v>
      </c>
      <c r="B46" s="177"/>
      <c r="C46" s="177"/>
      <c r="D46" s="177"/>
      <c r="E46" s="177"/>
      <c r="F46" s="177"/>
      <c r="G46" s="177"/>
      <c r="H46" s="177"/>
      <c r="I46" s="178"/>
      <c r="J46" s="155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61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</row>
    <row r="47" spans="1:114" s="58" customFormat="1" ht="14">
      <c r="A47" s="156"/>
      <c r="B47" s="89" t="s">
        <v>83</v>
      </c>
      <c r="C47" s="89" t="s">
        <v>84</v>
      </c>
      <c r="D47" s="2"/>
      <c r="E47" s="89" t="s">
        <v>80</v>
      </c>
      <c r="F47" s="89" t="s">
        <v>81</v>
      </c>
      <c r="G47" s="89" t="s">
        <v>82</v>
      </c>
      <c r="H47" s="89" t="s">
        <v>106</v>
      </c>
      <c r="I47" s="5"/>
      <c r="J47" s="155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61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</row>
    <row r="48" spans="1:114" s="58" customFormat="1" ht="14">
      <c r="A48" s="156"/>
      <c r="B48" s="192">
        <f>in.Fr_A</f>
        <v>0.1</v>
      </c>
      <c r="C48" s="192">
        <f>in.Fr_B</f>
        <v>0.9</v>
      </c>
      <c r="D48" s="2"/>
      <c r="E48" s="86">
        <f>in.Num_AA</f>
        <v>10</v>
      </c>
      <c r="F48" s="86">
        <f>in.Num_AB</f>
        <v>180</v>
      </c>
      <c r="G48" s="86">
        <f>in.Num_BB</f>
        <v>810</v>
      </c>
      <c r="H48" s="86">
        <f>SUM(E48:G48)</f>
        <v>1000</v>
      </c>
      <c r="I48" s="5"/>
      <c r="J48" s="155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61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</row>
    <row r="49" spans="1:114" s="58" customFormat="1" ht="14">
      <c r="A49" s="154"/>
      <c r="B49" s="89" t="str">
        <f>F22</f>
        <v>Max Pop (K)</v>
      </c>
      <c r="C49" s="2" t="str">
        <f>G22</f>
        <v>Post-crash Pop</v>
      </c>
      <c r="D49" s="2"/>
      <c r="E49" s="2"/>
      <c r="F49" s="89" t="s">
        <v>100</v>
      </c>
      <c r="G49" s="89" t="s">
        <v>101</v>
      </c>
      <c r="H49" s="89" t="s">
        <v>102</v>
      </c>
      <c r="I49" s="5"/>
      <c r="J49" s="155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61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</row>
    <row r="50" spans="1:114" s="58" customFormat="1" ht="14">
      <c r="A50" s="154"/>
      <c r="B50" s="185">
        <f>max_Pop</f>
        <v>10000</v>
      </c>
      <c r="C50" s="185">
        <f>post_Pop</f>
        <v>2000</v>
      </c>
      <c r="D50" s="2"/>
      <c r="E50" s="2"/>
      <c r="F50" s="89" t="str">
        <f>D8</f>
        <v>Red</v>
      </c>
      <c r="G50" s="89" t="str">
        <f>F8</f>
        <v>Orange</v>
      </c>
      <c r="H50" s="89" t="str">
        <f>H8</f>
        <v>Yellow</v>
      </c>
      <c r="I50" s="5"/>
      <c r="J50" s="15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61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</row>
    <row r="51" spans="1:114" s="58" customFormat="1" ht="14">
      <c r="A51" s="154"/>
      <c r="B51" s="2"/>
      <c r="C51" s="2"/>
      <c r="D51" s="2"/>
      <c r="E51" s="89" t="s">
        <v>123</v>
      </c>
      <c r="F51" s="192">
        <f>sur.AA</f>
        <v>0.3</v>
      </c>
      <c r="G51" s="192">
        <f>sur.AB</f>
        <v>0.25</v>
      </c>
      <c r="H51" s="192">
        <f>sur.BB</f>
        <v>0.21</v>
      </c>
      <c r="I51" s="5"/>
      <c r="J51" s="155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61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</row>
    <row r="52" spans="1:114" ht="14">
      <c r="A52" s="154"/>
      <c r="B52" s="2"/>
      <c r="C52" s="2"/>
      <c r="D52" s="2"/>
      <c r="E52" s="89" t="s">
        <v>124</v>
      </c>
      <c r="F52" s="192">
        <f>rep.AA</f>
        <v>5</v>
      </c>
      <c r="G52" s="192">
        <f>rep.AB</f>
        <v>5</v>
      </c>
      <c r="H52" s="192">
        <f>rep.BB</f>
        <v>5</v>
      </c>
      <c r="I52" s="5"/>
      <c r="J52" s="155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28"/>
      <c r="CU52" s="24" t="str">
        <f>CL27</f>
        <v>BB</v>
      </c>
      <c r="CV52" s="24">
        <f>CM27*sur.BB</f>
        <v>850.5</v>
      </c>
    </row>
    <row r="53" spans="1:114" ht="14">
      <c r="A53" s="154"/>
      <c r="B53" s="2"/>
      <c r="C53" s="2"/>
      <c r="D53" s="2"/>
      <c r="E53" s="89" t="s">
        <v>125</v>
      </c>
      <c r="F53" s="192">
        <f>F31</f>
        <v>1.5</v>
      </c>
      <c r="G53" s="192">
        <f>G31</f>
        <v>1.25</v>
      </c>
      <c r="H53" s="192">
        <f>H31</f>
        <v>1.05</v>
      </c>
      <c r="I53" s="5"/>
      <c r="J53" s="155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28"/>
      <c r="CU53" s="24" t="str">
        <f>CL28</f>
        <v>BC</v>
      </c>
      <c r="CV53" s="24">
        <f>CM28*sur.BC</f>
        <v>0</v>
      </c>
    </row>
    <row r="54" spans="1:114" ht="14">
      <c r="A54" s="154"/>
      <c r="B54" s="2"/>
      <c r="C54" s="2"/>
      <c r="D54" s="2"/>
      <c r="E54" s="89" t="s">
        <v>126</v>
      </c>
      <c r="F54" s="192">
        <f>F33</f>
        <v>1</v>
      </c>
      <c r="G54" s="192">
        <f>G33</f>
        <v>0.83333333333333337</v>
      </c>
      <c r="H54" s="192">
        <f>H33</f>
        <v>0.70000000000000007</v>
      </c>
      <c r="I54" s="5"/>
      <c r="J54" s="155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28"/>
      <c r="CU54" s="24" t="str">
        <f>CL29</f>
        <v>CC</v>
      </c>
      <c r="CV54" s="24">
        <f>CM29*sur.CC</f>
        <v>0</v>
      </c>
    </row>
    <row r="55" spans="1:114" ht="14">
      <c r="A55" s="176" t="s">
        <v>118</v>
      </c>
      <c r="B55" s="177"/>
      <c r="C55" s="177"/>
      <c r="D55" s="177"/>
      <c r="E55" s="177"/>
      <c r="F55" s="177"/>
      <c r="G55" s="177"/>
      <c r="H55" s="177"/>
      <c r="I55" s="178"/>
      <c r="J55" s="155"/>
      <c r="CV55" s="57">
        <f>SUM(CV33:CV54)</f>
        <v>1090.5</v>
      </c>
    </row>
    <row r="56" spans="1:114" ht="14">
      <c r="A56" s="154"/>
      <c r="B56" s="89" t="s">
        <v>80</v>
      </c>
      <c r="C56" s="89" t="s">
        <v>81</v>
      </c>
      <c r="D56" s="89" t="s">
        <v>82</v>
      </c>
      <c r="E56" s="2"/>
      <c r="F56" s="2"/>
      <c r="G56" s="89" t="s">
        <v>83</v>
      </c>
      <c r="H56" s="89" t="s">
        <v>84</v>
      </c>
      <c r="I56" s="5"/>
      <c r="J56" s="155"/>
      <c r="BT56" s="63"/>
      <c r="BX56" s="63"/>
      <c r="BY56" s="63"/>
      <c r="BZ56" s="33"/>
      <c r="CA56" s="45"/>
      <c r="CB56" s="64"/>
      <c r="CM56" s="57"/>
    </row>
    <row r="57" spans="1:114" s="66" customFormat="1" ht="14">
      <c r="A57" s="154"/>
      <c r="B57" s="89" t="str">
        <f>D8</f>
        <v>Red</v>
      </c>
      <c r="C57" s="89" t="str">
        <f>F8</f>
        <v>Orange</v>
      </c>
      <c r="D57" s="89" t="str">
        <f>H8</f>
        <v>Yellow</v>
      </c>
      <c r="E57" s="2" t="s">
        <v>106</v>
      </c>
      <c r="F57" s="2"/>
      <c r="G57" s="89" t="str">
        <f>C7</f>
        <v>Red</v>
      </c>
      <c r="H57" s="186" t="str">
        <f>G7</f>
        <v>Yellow</v>
      </c>
      <c r="I57" s="5"/>
      <c r="J57" s="15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</row>
    <row r="58" spans="1:114" ht="14">
      <c r="A58" s="154"/>
      <c r="B58" s="87">
        <f>BP161</f>
        <v>6750</v>
      </c>
      <c r="C58" s="87">
        <f>BQ161</f>
        <v>0</v>
      </c>
      <c r="D58" s="87">
        <f>BS161</f>
        <v>0</v>
      </c>
      <c r="E58" s="87">
        <f>BV161</f>
        <v>6750</v>
      </c>
      <c r="F58" s="2"/>
      <c r="G58" s="21">
        <f>BP265</f>
        <v>1</v>
      </c>
      <c r="H58" s="21">
        <f>BQ265</f>
        <v>0</v>
      </c>
      <c r="I58" s="5"/>
      <c r="J58" s="157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65"/>
      <c r="BQ58" s="28"/>
      <c r="BX58" s="24">
        <f>in.Fr_AA*in.Fr_AA*in.Total_Pop</f>
        <v>0.1</v>
      </c>
      <c r="BY58" s="24">
        <f>(in.Fr_AA*in.Fr_AB*2)*in.Total_Pop</f>
        <v>3.6</v>
      </c>
      <c r="BZ58" s="24">
        <f>(in.Fr_AA*in.Fr_AC*2)*in.Total_Pop</f>
        <v>0</v>
      </c>
      <c r="CA58" s="24">
        <f>(in.Fr_AA*in.Fr_BB*2)*in.Total_Pop</f>
        <v>16.200000000000003</v>
      </c>
      <c r="CB58" s="24">
        <f>(in.Fr_AA*in.Fr_BC*2)*in.Total_Pop</f>
        <v>0</v>
      </c>
      <c r="CC58" s="24">
        <f>(in.Fr_AA*in.Fr_CC*2)*in.Total_Pop</f>
        <v>0</v>
      </c>
      <c r="CD58" s="24">
        <f>in.Fr_AB*in.Fr_AB*in.Total_Pop</f>
        <v>32.4</v>
      </c>
      <c r="CE58" s="24">
        <f>(in.Fr_AB*in.Fr_AC*2)*in.Total_Pop</f>
        <v>0</v>
      </c>
      <c r="CF58" s="24">
        <f>(in.Fr_AB*in.Fr_BB*2)*in.Total_Pop</f>
        <v>291.60000000000002</v>
      </c>
      <c r="CG58" s="24">
        <f>(in.Fr_AB*in.Fr_BC*2)*in.Total_Pop</f>
        <v>0</v>
      </c>
      <c r="CH58" s="24">
        <f>(in.Fr_AB*in.Fr_CC*2)*in.Total_Pop</f>
        <v>0</v>
      </c>
      <c r="CI58" s="24">
        <f>in.Fr_AC*in.Fr_AC*in.Total_Pop</f>
        <v>0</v>
      </c>
      <c r="CJ58" s="24">
        <f>(in.Fr_AC*in.Fr_BB*2)*in.Total_Pop</f>
        <v>0</v>
      </c>
      <c r="CK58" s="24">
        <f>(in.Fr_AC*in.Fr_BC*2)*in.Total_Pop</f>
        <v>0</v>
      </c>
      <c r="CL58" s="24">
        <f>(in.Fr_AC*in.Fr_CC*2)*in.Total_Pop</f>
        <v>0</v>
      </c>
      <c r="CM58" s="24">
        <f>in.Fr_BB*in.Fr_BB*in.Total_Pop</f>
        <v>656.10000000000014</v>
      </c>
      <c r="CN58" s="24">
        <f>(in.Fr_BB*in.Fr_BC*2)*in.Total_Pop</f>
        <v>0</v>
      </c>
      <c r="CO58" s="24">
        <f>(in.Fr_BB*in.Fr_CC*2)*in.Total_Pop</f>
        <v>0</v>
      </c>
      <c r="CP58" s="24">
        <f>(in.Fr_BC*in.Fr_BC*2)*in.Total_Pop</f>
        <v>0</v>
      </c>
      <c r="CQ58" s="24">
        <f>(in.Fr_BC*in.Fr_CC*2)*in.Total_Pop</f>
        <v>0</v>
      </c>
      <c r="CR58" s="24">
        <f>(in.Fr_CC*in.Fr_CC*2)*in.Total_Pop</f>
        <v>0</v>
      </c>
      <c r="CS58" s="24">
        <f>SUM(BX58:CR58)</f>
        <v>1000.0000000000002</v>
      </c>
      <c r="CU58" s="38" t="s">
        <v>56</v>
      </c>
    </row>
    <row r="59" spans="1:114" ht="14">
      <c r="A59" s="154"/>
      <c r="B59" s="2"/>
      <c r="C59" s="2"/>
      <c r="D59" s="2"/>
      <c r="E59" s="2"/>
      <c r="F59" s="2"/>
      <c r="G59" s="2"/>
      <c r="H59" s="110"/>
      <c r="I59" s="5"/>
      <c r="J59" s="15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65"/>
      <c r="BX59" s="38" t="s">
        <v>53</v>
      </c>
      <c r="CU59" s="24" t="str">
        <f>IF(CU61=CM23, "√", "X")</f>
        <v>√</v>
      </c>
      <c r="CV59" s="24" t="str">
        <f>IF(CV61=CM24, "√", "X")</f>
        <v>√</v>
      </c>
      <c r="CW59" s="24" t="str">
        <f>IF(CW61=CM25, "√", "X")</f>
        <v>√</v>
      </c>
      <c r="CX59" s="24" t="str">
        <f>IF(CX61=CM27, "√", "X")</f>
        <v>√</v>
      </c>
      <c r="CY59" s="24" t="str">
        <f>IF(CY61=CM28, "√", "X")</f>
        <v>√</v>
      </c>
      <c r="CZ59" s="24" t="str">
        <f>IF(CZ61=CM29, "√", "X")</f>
        <v>√</v>
      </c>
      <c r="DA59" s="24" t="str">
        <f>IF(DA61=CM30, "√", "X")</f>
        <v>√</v>
      </c>
      <c r="DC59" s="24" t="str">
        <f>IF(DC61=CV33, "√", "X")</f>
        <v>√</v>
      </c>
      <c r="DD59" s="24" t="str">
        <f>IF(DD61=CV34, "√", "X")</f>
        <v>√</v>
      </c>
      <c r="DE59" s="24" t="str">
        <f>IF(DE61=CV35, "√", "X")</f>
        <v>√</v>
      </c>
      <c r="DF59" s="24" t="str">
        <f>IF(DF61=CV52, "√", "X")</f>
        <v>√</v>
      </c>
      <c r="DG59" s="24" t="str">
        <f>IF(DG61=CV53, "√", "X")</f>
        <v>√</v>
      </c>
      <c r="DH59" s="24" t="str">
        <f>IF(DH61=CV54, "√", "X")</f>
        <v>√</v>
      </c>
      <c r="DI59" s="24" t="str">
        <f>IF(DI61=CV55, "√", "X")</f>
        <v>√</v>
      </c>
    </row>
    <row r="60" spans="1:114" ht="14">
      <c r="A60" s="154"/>
      <c r="B60" s="114" t="s">
        <v>2</v>
      </c>
      <c r="C60" s="115"/>
      <c r="D60" s="116"/>
      <c r="E60" s="2"/>
      <c r="F60" s="114" t="s">
        <v>3</v>
      </c>
      <c r="G60" s="115"/>
      <c r="H60" s="116"/>
      <c r="I60" s="5"/>
      <c r="J60" s="15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65"/>
      <c r="BO60" s="38" t="s">
        <v>96</v>
      </c>
      <c r="BP60" s="68" t="s">
        <v>25</v>
      </c>
      <c r="BQ60" s="68" t="s">
        <v>26</v>
      </c>
      <c r="BR60" s="68" t="s">
        <v>27</v>
      </c>
      <c r="BS60" s="68" t="s">
        <v>28</v>
      </c>
      <c r="BT60" s="68" t="s">
        <v>29</v>
      </c>
      <c r="BU60" s="68" t="s">
        <v>30</v>
      </c>
      <c r="BV60" s="68" t="s">
        <v>59</v>
      </c>
      <c r="BX60" s="69" t="s">
        <v>31</v>
      </c>
      <c r="BY60" s="70" t="s">
        <v>32</v>
      </c>
      <c r="BZ60" s="70" t="s">
        <v>33</v>
      </c>
      <c r="CA60" s="70" t="s">
        <v>38</v>
      </c>
      <c r="CB60" s="70" t="s">
        <v>41</v>
      </c>
      <c r="CC60" s="71" t="s">
        <v>46</v>
      </c>
      <c r="CD60" s="69" t="s">
        <v>35</v>
      </c>
      <c r="CE60" s="70" t="s">
        <v>36</v>
      </c>
      <c r="CF60" s="70" t="s">
        <v>39</v>
      </c>
      <c r="CG60" s="70" t="s">
        <v>42</v>
      </c>
      <c r="CH60" s="71" t="s">
        <v>47</v>
      </c>
      <c r="CI60" s="69" t="s">
        <v>37</v>
      </c>
      <c r="CJ60" s="70" t="s">
        <v>40</v>
      </c>
      <c r="CK60" s="70" t="s">
        <v>43</v>
      </c>
      <c r="CL60" s="71" t="s">
        <v>48</v>
      </c>
      <c r="CM60" s="69" t="s">
        <v>34</v>
      </c>
      <c r="CN60" s="70" t="s">
        <v>44</v>
      </c>
      <c r="CO60" s="71" t="s">
        <v>49</v>
      </c>
      <c r="CP60" s="69" t="s">
        <v>45</v>
      </c>
      <c r="CQ60" s="71" t="s">
        <v>50</v>
      </c>
      <c r="CR60" s="72" t="s">
        <v>51</v>
      </c>
      <c r="CS60" s="73" t="s">
        <v>54</v>
      </c>
      <c r="CU60" s="74" t="s">
        <v>100</v>
      </c>
      <c r="CV60" s="75" t="s">
        <v>101</v>
      </c>
      <c r="CW60" s="75" t="s">
        <v>103</v>
      </c>
      <c r="CX60" s="75" t="s">
        <v>102</v>
      </c>
      <c r="CY60" s="75" t="s">
        <v>104</v>
      </c>
      <c r="CZ60" s="75" t="s">
        <v>105</v>
      </c>
      <c r="DA60" s="76" t="s">
        <v>95</v>
      </c>
      <c r="DB60" s="77"/>
      <c r="DC60" s="78" t="s">
        <v>25</v>
      </c>
      <c r="DD60" s="79" t="s">
        <v>26</v>
      </c>
      <c r="DE60" s="79" t="s">
        <v>27</v>
      </c>
      <c r="DF60" s="79" t="s">
        <v>28</v>
      </c>
      <c r="DG60" s="79" t="s">
        <v>29</v>
      </c>
      <c r="DH60" s="79" t="s">
        <v>30</v>
      </c>
      <c r="DI60" s="80" t="s">
        <v>106</v>
      </c>
      <c r="DJ60" s="81"/>
    </row>
    <row r="61" spans="1:114" ht="14">
      <c r="A61" s="154"/>
      <c r="B61" s="194" t="s">
        <v>0</v>
      </c>
      <c r="C61" s="113" t="s">
        <v>117</v>
      </c>
      <c r="D61" s="117" t="s">
        <v>1</v>
      </c>
      <c r="E61" s="2"/>
      <c r="F61" s="194" t="s">
        <v>0</v>
      </c>
      <c r="G61" s="113" t="s">
        <v>117</v>
      </c>
      <c r="H61" s="117" t="s">
        <v>1</v>
      </c>
      <c r="I61" s="5"/>
      <c r="J61" s="15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65"/>
      <c r="BO61" s="24">
        <v>1</v>
      </c>
      <c r="BP61" s="82">
        <f>in.Num_AA</f>
        <v>10</v>
      </c>
      <c r="BQ61" s="82">
        <f>in.Num_AB</f>
        <v>180</v>
      </c>
      <c r="BR61" s="82">
        <f>in.Num_AC</f>
        <v>0</v>
      </c>
      <c r="BS61" s="82">
        <f>in.Num_BB</f>
        <v>810</v>
      </c>
      <c r="BT61" s="82">
        <f>in.Num_BC</f>
        <v>0</v>
      </c>
      <c r="BU61" s="83">
        <f>in.Num_CC</f>
        <v>0</v>
      </c>
      <c r="BV61" s="82">
        <f t="shared" ref="BV61:BV92" si="2">SUM(BP61:BU61)</f>
        <v>1000</v>
      </c>
      <c r="BX61" s="24">
        <f>ROUND((BP$61/BV$61 * BP$61/BV$61) * BV$61, 0)</f>
        <v>0</v>
      </c>
      <c r="BY61" s="24">
        <f>ROUND(2 * (BP$61/BV$61 * BQ$61/BV$61) * BV$61, 0)</f>
        <v>4</v>
      </c>
      <c r="BZ61" s="24">
        <f>ROUND(2 * (BP$61/BV$61 * BR$61/BV$61) * BV$61, 0)</f>
        <v>0</v>
      </c>
      <c r="CA61" s="24">
        <f>ROUND(2 * (BP$61/BV$61 * BS$61/BV$61) * BV$61, 0)</f>
        <v>16</v>
      </c>
      <c r="CB61" s="24">
        <f>ROUND(2 * (BP$61/BV$61 * BT$61/BV$61) * BV$61, 0)</f>
        <v>0</v>
      </c>
      <c r="CC61" s="24">
        <f>ROUND(2 * (BP$61/BV$61 * BU$61/BV$61) * in.Pop, 0)</f>
        <v>0</v>
      </c>
      <c r="CD61" s="24">
        <f>ROUND((BQ$61/BV$61 * BQ$61/BV$61) * BV$61, 0)</f>
        <v>32</v>
      </c>
      <c r="CE61" s="24">
        <f>ROUND(2 * (BQ$61/BV$61 * BR$61/BV$61) * BV$61, 0)</f>
        <v>0</v>
      </c>
      <c r="CF61" s="24">
        <f>ROUND(2 * (BQ$61/BV$61 * BS$61/BV$61) * BV$61, 0)</f>
        <v>292</v>
      </c>
      <c r="CG61" s="24">
        <f>ROUND(2 * (BQ$61/BV$61 * BT$61/BV$61) * BV$61, 0)</f>
        <v>0</v>
      </c>
      <c r="CH61" s="24">
        <f>ROUND(2 * (BQ$61/BV$61 * BU$61/BV$61) * BV$61, 0)</f>
        <v>0</v>
      </c>
      <c r="CI61" s="24">
        <f>ROUND((BR$61/BV$61 * BR$61/BV$61) * BV$61, 0)</f>
        <v>0</v>
      </c>
      <c r="CJ61" s="24">
        <f>ROUND(2 * (BR$61/BV$61 * BS$61/BV$61) * BV$61, 0)</f>
        <v>0</v>
      </c>
      <c r="CK61" s="24">
        <f>ROUND(2 * (BR$61/BV$61 * BT$61/BV$61) * BV$61, 0)</f>
        <v>0</v>
      </c>
      <c r="CL61" s="24">
        <f>ROUND(2 * (BR$61/BV$61 * BU$61/BV$61) * BV$61, 0)</f>
        <v>0</v>
      </c>
      <c r="CM61" s="24">
        <f>ROUND((BS$61/BV$61 * BS$61/BV$61) * BV$61, 0)</f>
        <v>656</v>
      </c>
      <c r="CN61" s="24">
        <f>ROUND(2 * (BS$61/BV$61 * BT$61/BV$61) * BV$61, 0)</f>
        <v>0</v>
      </c>
      <c r="CO61" s="24">
        <f>ROUND(2 * (BS$61/BV$61 * BU$61/BV$61) * BV$61, 0)</f>
        <v>0</v>
      </c>
      <c r="CP61" s="24">
        <f>ROUND((BT$61/BV$61 * BT$61/BV$61) * BV$61, 0)</f>
        <v>0</v>
      </c>
      <c r="CQ61" s="24">
        <f>ROUND(2 * (BT$61/BV$61 * BU$61/BV$61) * BV$61, 0)</f>
        <v>0</v>
      </c>
      <c r="CR61" s="24">
        <f>ROUND((BU$61/BV$61 * BU$61/BV$61) * BV$61, 0)</f>
        <v>0</v>
      </c>
      <c r="CS61" s="24">
        <f>SUM(BX$61:CR$61)</f>
        <v>1000</v>
      </c>
      <c r="CU61" s="83">
        <f>BX61*((rep.AA+rep.AA)/2)*BP$23 +
BY61*((rep.AA+rep.AB)/2)*BQ$23 +
BZ61*((rep.AA + rep.AC)/2)*BR$23 +
CA61*((rep.AA + rep.BB)/2)*BS$23 +
CB61*((rep.AA+rep.BC)/2)*BT$23 +
CC61*((rep.AA+rep.CC)/2)*BU$23 +
CD61*((rep.AB+rep.AB)/2)*BV$23 +
CE61*((rep.AB+rep.AC)/2)*BW$23 +
CF61*((rep.AB+rep.BB)/2)*BX$23 +
CG61*((rep.AB+rep.BC)/2)*BY$23 +
CH61*((rep.AB+rep.CC)/2)*BZ$23 +
CI61*((rep.AC+rep.AC)/2)*CA$23 +
CJ61*((rep.AC+rep.BB)/2)*CB$23 +
CK61*((rep.AC+rep.BC)/2)*CC$23 +
CL61*((rep.AC+rep.CC)/2)*CD$23 +
CM61*((rep.BB+rep.BB)/2)*CE$23 +
CN61*((rep.BB+rep.BC)/2)*CF$23 +
CO61*((rep.BB+rep.CC)/2)*CG$23 +
CP61*((rep.BC+rep.BC)/2)*CH$23 +
CQ61*((rep.BC+rep.CC)/2)*CI$23 +
CR61*((rep.CC+rep.CC)/2)*CJ$23</f>
        <v>50</v>
      </c>
      <c r="CV61" s="84">
        <f>BX61*((rep.AA+rep.AA)/2)*BP$24 +
BY61*((rep.AA+rep.AB)/2)*BQ$24 +
BZ61*((rep.AA + rep.AC)/2)*BR$24 +
CA61*((rep.AA + rep.BB)/2)*BS$24 +
CB61*((rep.AA+rep.BC)/2)*BT$24 +
CC61*((rep.AA+rep.CC)/2)*BU$24 +
CD61*((rep.AB+rep.AB)/2)*BV$24 +
CE61*((rep.AB+rep.AC)/2)*BW$24 +
CF61*((rep.AB+rep.BB)/2)*BX$24 +
CG61*((rep.AB+rep.BC)/2)*BY$24 +
CH61*((rep.AB+rep.CC)/2)*BZ$24 +
CI61*((rep.AC+rep.AC)/2)*CA$24 +
CJ61*((rep.AC+rep.BB)/2)*CB$24 +
CK61*((rep.AC+rep.BC)/2)*CC$24 +
CL61*((rep.AC+rep.CC)/2)*CD$24 +
CM61*((rep.BB+rep.BB)/2)*CE$24 +
CN61*((rep.BB+rep.BC)/2)*CF$24 +
CO61*((rep.BB+rep.CC)/2)*CG$24 +
CP61*((rep.BC+rep.BC)/2)*CH$24 +
CQ61*((rep.BC+rep.CC)/2)*CI$24 +
CR61*((rep.CC+rep.CC)/2)*CJ$24</f>
        <v>900</v>
      </c>
      <c r="CW61" s="84">
        <f>BX61*((rep.AA+rep.AA)/2)*BP$25 +
BY61*((rep.AA+rep.AB)/2)*BQ$25 +
BZ61*((rep.AA + rep.AC)/2)*BR$25 +
CA61*((rep.AA + rep.BB)/2)*BS$25 +
CB61*((rep.AA+rep.BC)/2)*BT$25 +
CC61*((rep.AA+rep.CC)/2)*BU$25 +
CD61*((rep.AB+rep.AB)/2)*BV$25 +
CE61*((rep.AB+rep.AC)/2)*BW$25 +
CF61*((rep.AB+rep.BB)/2)*BX$25 +
CG61*((rep.AB+rep.BC)/2)*BY$25 +
CH61*((rep.AB+rep.CC)/2)*BZ$25 +
CI61*((rep.AC+rep.AC)/2)*CA$25 +
CJ61*((rep.AC+rep.BB)/2)*CB$25 +
CK61*((rep.AC+rep.BC)/2)*CC$25 +
CL61*((rep.AC+rep.CC)/2)*CD$25 +
CM61*((rep.BB+rep.BB)/2)*CE$25 +
CN61*((rep.BB+rep.BC)/2)*CF$25 +
CO61*((rep.BB+rep.CC)/2)*CG$25 +
CP61*((rep.BC+rep.BC)/2)*CH$25 +
CQ61*((rep.BC+rep.CC)/2)*CI$25 +
CR61*((rep.CC+rep.CC)/2)*CJ$25</f>
        <v>0</v>
      </c>
      <c r="CX61" s="84">
        <f>BX61*((rep.AA+rep.AA)/2)*BP$27 +
BY61*((rep.AA+rep.AB)/2)*BQ$27 +
BZ61*((rep.AA + rep.AC)/2)*BR$27 +
CA61*((rep.AA + rep.BB)/2)*BS$27 +
CB61*((rep.AA+rep.BC)/2)*BT$27 +
CC61*((rep.AA+rep.CC)/2)*BU$27 +
CD61*((rep.AB+rep.AB)/2)*BV$27 +
CE61*((rep.AB+rep.AC)/2)*BW$27 +
CF61*((rep.AB+rep.BB)/2)*BX$27 +
CG61*((rep.AB+rep.BC)/2)*BY$27 +
CH61*((rep.AB+rep.CC)/2)*BZ$27 +
CI61*((rep.AC+rep.AC)/2)*CA$27 +
CJ61*((rep.AC+rep.BB)/2)*CB$27 +
CK61*((rep.AC+rep.BC)/2)*CC$27 +
CL61*((rep.AC+rep.CC)/2)*CD$27 +
CM61*((rep.BB+rep.BB)/2)*CE$27 +
CN61*((rep.BB+rep.BC)/2)*CF$27 +
CO61*((rep.BB+rep.CC)/2)*CG$27 +
CP61*((rep.BC+rep.BC)/2)*CH$27 +
CQ61*((rep.BC+rep.CC)/2)*CI$27 +
CR61*((rep.CC+rep.CC)/2)*CJ$27</f>
        <v>4050</v>
      </c>
      <c r="CY61" s="24">
        <f>BX61*((rep.AA+rep.AA)/2)*BP$28 +
BY61*((rep.AA+rep.AB)/2)*BQ$28 +
BZ61*((rep.AA + rep.AC)/2)*BR$28 +
CA61*((rep.AA + rep.BB)/2)*BS$28 +
CB61*((rep.AA+rep.BC)/2)*BT$28 +
CC61*((rep.AA+rep.CC)/2)*BU$28 +
CD61*((rep.AB+rep.AB)/2)*BV$28 +
CE61*((rep.AB+rep.AC)/2)*BW$28 +
CF61*((rep.AB+rep.BB)/2)*BX$28 +
CG61*((rep.AB+rep.BC)/2)*BY$28 +
CH61*((rep.AB+rep.CC)/2)*BZ$28 +
CI61*((rep.AC+rep.AC)/2)*CA$28 +
CJ61*((rep.AC+rep.BB)/2)*CB$28 +
CK61*((rep.AC+rep.BC)/2)*CC$28 +
CL61*((rep.AC+rep.CC)/2)*CD$28 +
CM61*((rep.BB+rep.BB)/2)*CE$28 +
CN61*((rep.BB+rep.BC)/2)*CF$28 +
CO61*((rep.BB+rep.CC)/2)*CG$28 +
CP61*((rep.BC+rep.BC)/2)*CH$28 +
CQ61*((rep.BC+rep.CC)/2)*CI$28 +
CR61*((rep.CC+rep.CC)/2)*CJ$28</f>
        <v>0</v>
      </c>
      <c r="CZ61" s="84">
        <f>BX61*((rep.AA+rep.AA)/2)*BP$29 +
BY61*((rep.AA+rep.AB)/2)*BQ$29 +
BZ61*((rep.AA + rep.AC)/2)*BR$29 +
CA61*((rep.AA + rep.BB)/2)*BS$29 +
CB61*((rep.AA+rep.BC)/2)*BT$29 +
CC61*((rep.AA+rep.CC)/2)*BU$29 +
CD61*((rep.AB+rep.AB)/2)*BV$29 +
CE61*((rep.AB+rep.AC)/2)*BW$29 +
CF61*((rep.AB+rep.BB)/2)*BX$29 +
CG61*((rep.AB+rep.BC)/2)*BY$29 +
CH61*((rep.AB+rep.CC)/2)*BZ$29 +
CI61*((rep.AC+rep.AC)/2)*CA$29 +
CJ61*((rep.AC+rep.BB)/2)*CB$29 +
CK61*((rep.AC+rep.BC)/2)*CC$29 +
CL61*((rep.AC+rep.CC)/2)*CD$29 +
CM61*((rep.BB+rep.BB)/2)*CE$29 +
CN61*((rep.BB+rep.BC)/2)*CF$29 +
CO61*((rep.BB+rep.CC)/2)*CG$29 +
CP61*((rep.BC+rep.BC)/2)*CH$29 +
CQ61*((rep.BC+rep.CC)/2)*CI$29 +
CR61*((rep.CC+rep.CC)/2)*CJ$29</f>
        <v>0</v>
      </c>
      <c r="DA61" s="82">
        <f t="shared" ref="DA61:DA109" si="3">SUM(CU61:CZ61)</f>
        <v>5000</v>
      </c>
      <c r="DC61" s="24">
        <f t="shared" ref="DC61:DC92" si="4">sur.AA * CU61</f>
        <v>15</v>
      </c>
      <c r="DD61" s="24">
        <f t="shared" ref="DD61:DD92" si="5">sur.AB * CV61</f>
        <v>225</v>
      </c>
      <c r="DE61" s="24">
        <f t="shared" ref="DE61:DE92" si="6">sur.AC * CW61</f>
        <v>0</v>
      </c>
      <c r="DF61" s="24">
        <f t="shared" ref="DF61:DF92" si="7">sur.BB * CX61</f>
        <v>850.5</v>
      </c>
      <c r="DG61" s="24">
        <f t="shared" ref="DG61:DG92" si="8">sur.BC * CY61</f>
        <v>0</v>
      </c>
      <c r="DH61" s="24">
        <f t="shared" ref="DH61:DH92" si="9">sur.CC * CZ61</f>
        <v>0</v>
      </c>
      <c r="DI61" s="24">
        <f t="shared" ref="DI61:DI124" si="10">SUM(DC61:DH61)</f>
        <v>1090.5</v>
      </c>
    </row>
    <row r="62" spans="1:114" ht="14">
      <c r="A62" s="154"/>
      <c r="B62" s="195">
        <v>1</v>
      </c>
      <c r="C62" s="112">
        <f t="shared" ref="C62:C82" si="11">LOOKUP(Gen,BO165:BO264,BP165:BP264)</f>
        <v>0.1</v>
      </c>
      <c r="D62" s="111">
        <f t="shared" ref="D62:D82" si="12">LOOKUP(Gen,BO165:BO264,BQ165:BQ264)</f>
        <v>0.9</v>
      </c>
      <c r="E62" s="2"/>
      <c r="F62" s="195">
        <f t="shared" ref="F62:H93" si="13">BO165</f>
        <v>1</v>
      </c>
      <c r="G62" s="112">
        <f t="shared" si="13"/>
        <v>0.1</v>
      </c>
      <c r="H62" s="111">
        <f t="shared" si="13"/>
        <v>0.9</v>
      </c>
      <c r="I62" s="5"/>
      <c r="J62" s="15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65"/>
      <c r="BO62" s="24">
        <f>BO61+1</f>
        <v>2</v>
      </c>
      <c r="BP62" s="83">
        <f t="shared" ref="BP62:BU62" si="14">IF($DI61 &gt; max_Pop, (DC61 * (post_Pop/$DI61)), DC61)</f>
        <v>15</v>
      </c>
      <c r="BQ62" s="83">
        <f t="shared" si="14"/>
        <v>225</v>
      </c>
      <c r="BR62" s="83">
        <f t="shared" si="14"/>
        <v>0</v>
      </c>
      <c r="BS62" s="83">
        <f t="shared" si="14"/>
        <v>850.5</v>
      </c>
      <c r="BT62" s="83">
        <f t="shared" si="14"/>
        <v>0</v>
      </c>
      <c r="BU62" s="83">
        <f t="shared" si="14"/>
        <v>0</v>
      </c>
      <c r="BV62" s="82">
        <f t="shared" si="2"/>
        <v>1090.5</v>
      </c>
      <c r="BX62" s="24">
        <f t="shared" ref="BX62:BX125" si="15">ROUND((BP62/BV62 * BP62/BV62) * BV62, 0)</f>
        <v>0</v>
      </c>
      <c r="BY62" s="24">
        <f t="shared" ref="BY62:BY125" si="16">ROUND(2 * (BP62/BV62 * BQ62/BV62) * BV62, 0)</f>
        <v>6</v>
      </c>
      <c r="BZ62" s="24">
        <f t="shared" ref="BZ62:BZ125" si="17">ROUND(2 * (BP62/BV62 * BR62/BV62) * BV62, 0)</f>
        <v>0</v>
      </c>
      <c r="CA62" s="24">
        <f t="shared" ref="CA62:CA125" si="18">ROUND(2 * (BP62/BV62 * BS62/BV62) * BV62, 0)</f>
        <v>23</v>
      </c>
      <c r="CB62" s="24">
        <f t="shared" ref="CB62:CB125" si="19">ROUND(2 * (BP62/BV62 * BT62/BV62) * BV62, 0)</f>
        <v>0</v>
      </c>
      <c r="CC62" s="24">
        <f t="shared" ref="CC62:CC109" si="20">ROUND(2 * (BP62/BV62 * BU62/BV62) * in.Pop, 0)</f>
        <v>0</v>
      </c>
      <c r="CD62" s="24">
        <f t="shared" ref="CD62:CD125" si="21">ROUND((BQ62/BV62 * BQ62/BV62) * BV62, 0)</f>
        <v>46</v>
      </c>
      <c r="CE62" s="24">
        <f t="shared" ref="CE62:CE125" si="22">ROUND(2 * (BQ62/BV62 * BR62/BV62) * BV62, 0)</f>
        <v>0</v>
      </c>
      <c r="CF62" s="24">
        <f t="shared" ref="CF62:CF125" si="23">ROUND(2 * (BQ62/BV62 * BS62/BV62) * BV62, 0)</f>
        <v>351</v>
      </c>
      <c r="CG62" s="24">
        <f t="shared" ref="CG62:CG125" si="24">ROUND(2 * (BQ62/BV62 * BT62/BV62) * BV62, 0)</f>
        <v>0</v>
      </c>
      <c r="CH62" s="24">
        <f t="shared" ref="CH62:CH125" si="25">ROUND(2 * (BQ62/BV62 * BU62/BV62) * BV62, 0)</f>
        <v>0</v>
      </c>
      <c r="CI62" s="24">
        <f t="shared" ref="CI62:CI125" si="26">ROUND((BR62/BV62 * BR62/BV62) * BV62, 0)</f>
        <v>0</v>
      </c>
      <c r="CJ62" s="24">
        <f t="shared" ref="CJ62:CJ125" si="27">ROUND(2 * (BR62/BV62 * BS62/BV62) * BV62, 0)</f>
        <v>0</v>
      </c>
      <c r="CK62" s="24">
        <f t="shared" ref="CK62:CK125" si="28">ROUND(2 * (BR62/BV62 * BT62/BV62) * BV62, 0)</f>
        <v>0</v>
      </c>
      <c r="CL62" s="24">
        <f t="shared" ref="CL62:CL125" si="29">ROUND(2 * (BR62/BV62 * BU62/BV62) * BV62, 0)</f>
        <v>0</v>
      </c>
      <c r="CM62" s="24">
        <f t="shared" ref="CM62:CM125" si="30">ROUND((BS62/BV62 * BS62/BV62) * BV62, 0)</f>
        <v>663</v>
      </c>
      <c r="CN62" s="24">
        <f t="shared" ref="CN62:CN125" si="31">ROUND(2 * (BS62/BV62 * BT62/BV62) * BV62, 0)</f>
        <v>0</v>
      </c>
      <c r="CO62" s="24">
        <f t="shared" ref="CO62:CO125" si="32">ROUND(2 * (BS62/BV62 * BU62/BV62) * BV62, 0)</f>
        <v>0</v>
      </c>
      <c r="CP62" s="24">
        <f t="shared" ref="CP62:CP125" si="33">ROUND((BT62/BV62 * BT62/BV62) * BV62, 0)</f>
        <v>0</v>
      </c>
      <c r="CQ62" s="24">
        <f t="shared" ref="CQ62:CQ125" si="34">ROUND(2 * (BT62/BV62 * BU62/BV62) * BV62, 0)</f>
        <v>0</v>
      </c>
      <c r="CR62" s="24">
        <f t="shared" ref="CR62:CR125" si="35">ROUND((BU62/BV62 * BU62/BV62) * BV62, 0)</f>
        <v>0</v>
      </c>
      <c r="CS62" s="24">
        <f t="shared" ref="CS62:CS125" si="36">SUM(BX62:CR62)</f>
        <v>1089</v>
      </c>
      <c r="CU62" s="83">
        <f t="shared" ref="CU62:CU92" si="37">BX62*((rep.AA+rep.AA)/2)*BP$23 +
BY62*((rep.AA+rep.AB)/2)*BQ$23 +
BZ62*((rep.AA + rep.AC)/2)*BR$23 +
CA62*((rep.AA + rep.BB)/2)*BS$23 +
CB62*((rep.AA+rep.BC)/2)*BT$23 +
CC62*((rep.AA+rep.CC)/2)*BU$23 +
CD62*((rep.AB+rep.AB)/2)*BV$23 +
CE62*((rep.AB+rep.AC)/2)*BW$23 +
CF62*((rep.AB+rep.BB)/2)*BX$23 +
CG62*((rep.AB+rep.BC)/2)*BY$23 +
CH62*((rep.AB+rep.CC)/2)*BZ$23 +
CI62*((rep.AC+rep.AC)/2)*CA$23 +
CJ62*((rep.AC+rep.BB)/2)*CB$23 +
CK62*((rep.AC+rep.BC)/2)*CC$23 +
CL62*((rep.AC+rep.CC)/2)*CD$23 +
CM62*((rep.BB+rep.BB)/2)*CE$23 +
CN62*((rep.BB+rep.BC)/2)*CF$23 +
CO62*((rep.BB+rep.CC)/2)*CG$23 +
CP62*((rep.BC+rep.BC)/2)*CH$23 +
CQ62*((rep.BC+rep.CC)/2)*CI$23 +
CR62*((rep.CC+rep.CC)/2)*CJ$23</f>
        <v>72.5</v>
      </c>
      <c r="CV62" s="84">
        <f t="shared" ref="CV62:CV92" si="38">BX62*((rep.AA+rep.AA)/2)*BP$24 +
BY62*((rep.AA+rep.AB)/2)*BQ$24 +
BZ62*((rep.AA + rep.AC)/2)*BR$24 +
CA62*((rep.AA + rep.BB)/2)*BS$24 +
CB62*((rep.AA+rep.BC)/2)*BT$24 +
CC62*((rep.AA+rep.CC)/2)*BU$24 +
CD62*((rep.AB+rep.AB)/2)*BV$24 +
CE62*((rep.AB+rep.AC)/2)*BW$24 +
CF62*((rep.AB+rep.BB)/2)*BX$24 +
CG62*((rep.AB+rep.BC)/2)*BY$24 +
CH62*((rep.AB+rep.CC)/2)*BZ$24 +
CI62*((rep.AC+rep.AC)/2)*CA$24 +
CJ62*((rep.AC+rep.BB)/2)*CB$24 +
CK62*((rep.AC+rep.BC)/2)*CC$24 +
CL62*((rep.AC+rep.CC)/2)*CD$24 +
CM62*((rep.BB+rep.BB)/2)*CE$24 +
CN62*((rep.BB+rep.BC)/2)*CF$24 +
CO62*((rep.BB+rep.CC)/2)*CG$24 +
CP62*((rep.BC+rep.BC)/2)*CH$24 +
CQ62*((rep.BC+rep.CC)/2)*CI$24 +
CR62*((rep.CC+rep.CC)/2)*CJ$24</f>
        <v>1122.5</v>
      </c>
      <c r="CW62" s="84">
        <f t="shared" ref="CW62:CW92" si="39">BX62*((rep.AA+rep.AA)/2)*BP$25 +
BY62*((rep.AA+rep.AB)/2)*BQ$25 +
BZ62*((rep.AA + rep.AC)/2)*BR$25 +
CA62*((rep.AA + rep.BB)/2)*BS$25 +
CB62*((rep.AA+rep.BC)/2)*BT$25 +
CC62*((rep.AA+rep.CC)/2)*BU$25 +
CD62*((rep.AB+rep.AB)/2)*BV$25 +
CE62*((rep.AB+rep.AC)/2)*BW$25 +
CF62*((rep.AB+rep.BB)/2)*BX$25 +
CG62*((rep.AB+rep.BC)/2)*BY$25 +
CH62*((rep.AB+rep.CC)/2)*BZ$25 +
CI62*((rep.AC+rep.AC)/2)*CA$25 +
CJ62*((rep.AC+rep.BB)/2)*CB$25 +
CK62*((rep.AC+rep.BC)/2)*CC$25 +
CL62*((rep.AC+rep.CC)/2)*CD$25 +
CM62*((rep.BB+rep.BB)/2)*CE$25 +
CN62*((rep.BB+rep.BC)/2)*CF$25 +
CO62*((rep.BB+rep.CC)/2)*CG$25 +
CP62*((rep.BC+rep.BC)/2)*CH$25 +
CQ62*((rep.BC+rep.CC)/2)*CI$25 +
CR62*((rep.CC+rep.CC)/2)*CJ$25</f>
        <v>0</v>
      </c>
      <c r="CX62" s="84">
        <f t="shared" ref="CX62:CX92" si="40">BX62*((rep.AA+rep.AA)/2)*BP$27 +
BY62*((rep.AA+rep.AB)/2)*BQ$27 +
BZ62*((rep.AA + rep.AC)/2)*BR$27 +
CA62*((rep.AA + rep.BB)/2)*BS$27 +
CB62*((rep.AA+rep.BC)/2)*BT$27 +
CC62*((rep.AA+rep.CC)/2)*BU$27 +
CD62*((rep.AB+rep.AB)/2)*BV$27 +
CE62*((rep.AB+rep.AC)/2)*BW$27 +
CF62*((rep.AB+rep.BB)/2)*BX$27 +
CG62*((rep.AB+rep.BC)/2)*BY$27 +
CH62*((rep.AB+rep.CC)/2)*BZ$27 +
CI62*((rep.AC+rep.AC)/2)*CA$27 +
CJ62*((rep.AC+rep.BB)/2)*CB$27 +
CK62*((rep.AC+rep.BC)/2)*CC$27 +
CL62*((rep.AC+rep.CC)/2)*CD$27 +
CM62*((rep.BB+rep.BB)/2)*CE$27 +
CN62*((rep.BB+rep.BC)/2)*CF$27 +
CO62*((rep.BB+rep.CC)/2)*CG$27 +
CP62*((rep.BC+rep.BC)/2)*CH$27 +
CQ62*((rep.BC+rep.CC)/2)*CI$27 +
CR62*((rep.CC+rep.CC)/2)*CJ$27</f>
        <v>4250</v>
      </c>
      <c r="CY62" s="24">
        <f t="shared" ref="CY62:CY92" si="41">BX62*((rep.AA+rep.AA)/2)*BP$28 +
BY62*((rep.AA+rep.AB)/2)*BQ$28 +
BZ62*((rep.AA + rep.AC)/2)*BR$28 +
CA62*((rep.AA + rep.BB)/2)*BS$28 +
CB62*((rep.AA+rep.BC)/2)*BT$28 +
CC62*((rep.AA+rep.CC)/2)*BU$28 +
CD62*((rep.AB+rep.AB)/2)*BV$28 +
CE62*((rep.AB+rep.AC)/2)*BW$28 +
CF62*((rep.AB+rep.BB)/2)*BX$28 +
CG62*((rep.AB+rep.BC)/2)*BY$28 +
CH62*((rep.AB+rep.CC)/2)*BZ$28 +
CI62*((rep.AC+rep.AC)/2)*CA$28 +
CJ62*((rep.AC+rep.BB)/2)*CB$28 +
CK62*((rep.AC+rep.BC)/2)*CC$28 +
CL62*((rep.AC+rep.CC)/2)*CD$28 +
CM62*((rep.BB+rep.BB)/2)*CE$28 +
CN62*((rep.BB+rep.BC)/2)*CF$28 +
CO62*((rep.BB+rep.CC)/2)*CG$28 +
CP62*((rep.BC+rep.BC)/2)*CH$28 +
CQ62*((rep.BC+rep.CC)/2)*CI$28 +
CR62*((rep.CC+rep.CC)/2)*CJ$28</f>
        <v>0</v>
      </c>
      <c r="CZ62" s="84">
        <f t="shared" ref="CZ62:CZ92" si="42">BX62*((rep.AA+rep.AA)/2)*BP$29 +
BY62*((rep.AA+rep.AB)/2)*BQ$29 +
BZ62*((rep.AA + rep.AC)/2)*BR$29 +
CA62*((rep.AA + rep.BB)/2)*BS$29 +
CB62*((rep.AA+rep.BC)/2)*BT$29 +
CC62*((rep.AA+rep.CC)/2)*BU$29 +
CD62*((rep.AB+rep.AB)/2)*BV$29 +
CE62*((rep.AB+rep.AC)/2)*BW$29 +
CF62*((rep.AB+rep.BB)/2)*BX$29 +
CG62*((rep.AB+rep.BC)/2)*BY$29 +
CH62*((rep.AB+rep.CC)/2)*BZ$29 +
CI62*((rep.AC+rep.AC)/2)*CA$29 +
CJ62*((rep.AC+rep.BB)/2)*CB$29 +
CK62*((rep.AC+rep.BC)/2)*CC$29 +
CL62*((rep.AC+rep.CC)/2)*CD$29 +
CM62*((rep.BB+rep.BB)/2)*CE$29 +
CN62*((rep.BB+rep.BC)/2)*CF$29 +
CO62*((rep.BB+rep.CC)/2)*CG$29 +
CP62*((rep.BC+rep.BC)/2)*CH$29 +
CQ62*((rep.BC+rep.CC)/2)*CI$29 +
CR62*((rep.CC+rep.CC)/2)*CJ$29</f>
        <v>0</v>
      </c>
      <c r="DA62" s="82">
        <f t="shared" si="3"/>
        <v>5445</v>
      </c>
      <c r="DC62" s="24">
        <f t="shared" si="4"/>
        <v>21.75</v>
      </c>
      <c r="DD62" s="24">
        <f t="shared" si="5"/>
        <v>280.625</v>
      </c>
      <c r="DE62" s="24">
        <f t="shared" si="6"/>
        <v>0</v>
      </c>
      <c r="DF62" s="24">
        <f t="shared" si="7"/>
        <v>892.5</v>
      </c>
      <c r="DG62" s="24">
        <f t="shared" si="8"/>
        <v>0</v>
      </c>
      <c r="DH62" s="24">
        <f t="shared" si="9"/>
        <v>0</v>
      </c>
      <c r="DI62" s="24">
        <f t="shared" si="10"/>
        <v>1194.875</v>
      </c>
    </row>
    <row r="63" spans="1:114" ht="14">
      <c r="A63" s="154"/>
      <c r="B63" s="195">
        <v>5</v>
      </c>
      <c r="C63" s="112">
        <f t="shared" si="11"/>
        <v>0.18193640513042816</v>
      </c>
      <c r="D63" s="111">
        <f t="shared" si="12"/>
        <v>0.81806359486957181</v>
      </c>
      <c r="E63" s="2"/>
      <c r="F63" s="195">
        <f t="shared" si="13"/>
        <v>2</v>
      </c>
      <c r="G63" s="112">
        <f t="shared" si="13"/>
        <v>0.11691884456671252</v>
      </c>
      <c r="H63" s="111">
        <f t="shared" si="13"/>
        <v>0.88308115543328747</v>
      </c>
      <c r="I63" s="5"/>
      <c r="J63" s="15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65"/>
      <c r="BO63" s="24">
        <f t="shared" ref="BO63:BO126" si="43">BO62+1</f>
        <v>3</v>
      </c>
      <c r="BP63" s="83">
        <f t="shared" ref="BP63:BP109" si="44">IF($DI62 &gt; max_Pop, (DC62 * (post_Pop/$DI62)), DC62)</f>
        <v>21.75</v>
      </c>
      <c r="BQ63" s="83">
        <f t="shared" ref="BQ63:BQ109" si="45">IF($DI62 &gt; max_Pop, (DD62 * (post_Pop/$DI62)), DD62)</f>
        <v>280.625</v>
      </c>
      <c r="BR63" s="83">
        <f t="shared" ref="BR63:BR109" si="46">IF($DI62 &gt; max_Pop, (DE62 * (post_Pop/$DI62)), DE62)</f>
        <v>0</v>
      </c>
      <c r="BS63" s="83">
        <f t="shared" ref="BS63:BS109" si="47">IF($DI62 &gt; max_Pop, (DF62 * (post_Pop/$DI62)), DF62)</f>
        <v>892.5</v>
      </c>
      <c r="BT63" s="83">
        <f t="shared" ref="BT63:BT109" si="48">IF($DI62 &gt; max_Pop, (DG62 * (post_Pop/$DI62)), DG62)</f>
        <v>0</v>
      </c>
      <c r="BU63" s="83">
        <f t="shared" ref="BU63:BU109" si="49">IF($DI62 &gt; max_Pop, (DH62 * (post_Pop/$DI62)), DH62)</f>
        <v>0</v>
      </c>
      <c r="BV63" s="82">
        <f t="shared" si="2"/>
        <v>1194.875</v>
      </c>
      <c r="BW63" s="28"/>
      <c r="BX63" s="24">
        <f t="shared" si="15"/>
        <v>0</v>
      </c>
      <c r="BY63" s="24">
        <f t="shared" si="16"/>
        <v>10</v>
      </c>
      <c r="BZ63" s="24">
        <f t="shared" si="17"/>
        <v>0</v>
      </c>
      <c r="CA63" s="24">
        <f t="shared" si="18"/>
        <v>32</v>
      </c>
      <c r="CB63" s="24">
        <f t="shared" si="19"/>
        <v>0</v>
      </c>
      <c r="CC63" s="24">
        <f t="shared" si="20"/>
        <v>0</v>
      </c>
      <c r="CD63" s="24">
        <f t="shared" si="21"/>
        <v>66</v>
      </c>
      <c r="CE63" s="24">
        <f t="shared" si="22"/>
        <v>0</v>
      </c>
      <c r="CF63" s="24">
        <f t="shared" si="23"/>
        <v>419</v>
      </c>
      <c r="CG63" s="24">
        <f t="shared" si="24"/>
        <v>0</v>
      </c>
      <c r="CH63" s="24">
        <f t="shared" si="25"/>
        <v>0</v>
      </c>
      <c r="CI63" s="24">
        <f t="shared" si="26"/>
        <v>0</v>
      </c>
      <c r="CJ63" s="24">
        <f t="shared" si="27"/>
        <v>0</v>
      </c>
      <c r="CK63" s="24">
        <f t="shared" si="28"/>
        <v>0</v>
      </c>
      <c r="CL63" s="24">
        <f t="shared" si="29"/>
        <v>0</v>
      </c>
      <c r="CM63" s="24">
        <f t="shared" si="30"/>
        <v>667</v>
      </c>
      <c r="CN63" s="24">
        <f t="shared" si="31"/>
        <v>0</v>
      </c>
      <c r="CO63" s="24">
        <f t="shared" si="32"/>
        <v>0</v>
      </c>
      <c r="CP63" s="24">
        <f t="shared" si="33"/>
        <v>0</v>
      </c>
      <c r="CQ63" s="24">
        <f t="shared" si="34"/>
        <v>0</v>
      </c>
      <c r="CR63" s="24">
        <f t="shared" si="35"/>
        <v>0</v>
      </c>
      <c r="CS63" s="24">
        <f t="shared" si="36"/>
        <v>1194</v>
      </c>
      <c r="CU63" s="83">
        <f t="shared" si="37"/>
        <v>107.5</v>
      </c>
      <c r="CV63" s="84">
        <f t="shared" si="38"/>
        <v>1397.5</v>
      </c>
      <c r="CW63" s="84">
        <f t="shared" si="39"/>
        <v>0</v>
      </c>
      <c r="CX63" s="84">
        <f t="shared" si="40"/>
        <v>4465</v>
      </c>
      <c r="CY63" s="24">
        <f t="shared" si="41"/>
        <v>0</v>
      </c>
      <c r="CZ63" s="84">
        <f t="shared" si="42"/>
        <v>0</v>
      </c>
      <c r="DA63" s="82">
        <f t="shared" si="3"/>
        <v>5970</v>
      </c>
      <c r="DC63" s="24">
        <f t="shared" si="4"/>
        <v>32.25</v>
      </c>
      <c r="DD63" s="24">
        <f t="shared" si="5"/>
        <v>349.375</v>
      </c>
      <c r="DE63" s="24">
        <f t="shared" si="6"/>
        <v>0</v>
      </c>
      <c r="DF63" s="24">
        <f t="shared" si="7"/>
        <v>937.65</v>
      </c>
      <c r="DG63" s="24">
        <f t="shared" si="8"/>
        <v>0</v>
      </c>
      <c r="DH63" s="24">
        <f t="shared" si="9"/>
        <v>0</v>
      </c>
      <c r="DI63" s="24">
        <f t="shared" si="10"/>
        <v>1319.2750000000001</v>
      </c>
    </row>
    <row r="64" spans="1:114" ht="14">
      <c r="A64" s="154"/>
      <c r="B64" s="195">
        <v>10</v>
      </c>
      <c r="C64" s="112">
        <f t="shared" si="11"/>
        <v>0.35034277474681896</v>
      </c>
      <c r="D64" s="111">
        <f t="shared" si="12"/>
        <v>0.64965722525318115</v>
      </c>
      <c r="E64" s="2"/>
      <c r="F64" s="195">
        <f t="shared" si="13"/>
        <v>3</v>
      </c>
      <c r="G64" s="112">
        <f t="shared" si="13"/>
        <v>0.13563134219060571</v>
      </c>
      <c r="H64" s="111">
        <f t="shared" si="13"/>
        <v>0.86436865780939431</v>
      </c>
      <c r="I64" s="5"/>
      <c r="J64" s="15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65"/>
      <c r="BO64" s="24">
        <f t="shared" si="43"/>
        <v>4</v>
      </c>
      <c r="BP64" s="83">
        <f t="shared" si="44"/>
        <v>32.25</v>
      </c>
      <c r="BQ64" s="83">
        <f t="shared" si="45"/>
        <v>349.375</v>
      </c>
      <c r="BR64" s="83">
        <f t="shared" si="46"/>
        <v>0</v>
      </c>
      <c r="BS64" s="83">
        <f t="shared" si="47"/>
        <v>937.65</v>
      </c>
      <c r="BT64" s="83">
        <f t="shared" si="48"/>
        <v>0</v>
      </c>
      <c r="BU64" s="83">
        <f t="shared" si="49"/>
        <v>0</v>
      </c>
      <c r="BV64" s="82">
        <f t="shared" si="2"/>
        <v>1319.2750000000001</v>
      </c>
      <c r="BW64" s="28"/>
      <c r="BX64" s="24">
        <f t="shared" si="15"/>
        <v>1</v>
      </c>
      <c r="BY64" s="24">
        <f t="shared" si="16"/>
        <v>17</v>
      </c>
      <c r="BZ64" s="24">
        <f t="shared" si="17"/>
        <v>0</v>
      </c>
      <c r="CA64" s="24">
        <f t="shared" si="18"/>
        <v>46</v>
      </c>
      <c r="CB64" s="24">
        <f t="shared" si="19"/>
        <v>0</v>
      </c>
      <c r="CC64" s="24">
        <f t="shared" si="20"/>
        <v>0</v>
      </c>
      <c r="CD64" s="24">
        <f t="shared" si="21"/>
        <v>93</v>
      </c>
      <c r="CE64" s="24">
        <f t="shared" si="22"/>
        <v>0</v>
      </c>
      <c r="CF64" s="24">
        <f t="shared" si="23"/>
        <v>497</v>
      </c>
      <c r="CG64" s="24">
        <f t="shared" si="24"/>
        <v>0</v>
      </c>
      <c r="CH64" s="24">
        <f t="shared" si="25"/>
        <v>0</v>
      </c>
      <c r="CI64" s="24">
        <f t="shared" si="26"/>
        <v>0</v>
      </c>
      <c r="CJ64" s="24">
        <f t="shared" si="27"/>
        <v>0</v>
      </c>
      <c r="CK64" s="24">
        <f t="shared" si="28"/>
        <v>0</v>
      </c>
      <c r="CL64" s="24">
        <f t="shared" si="29"/>
        <v>0</v>
      </c>
      <c r="CM64" s="24">
        <f t="shared" si="30"/>
        <v>666</v>
      </c>
      <c r="CN64" s="24">
        <f t="shared" si="31"/>
        <v>0</v>
      </c>
      <c r="CO64" s="24">
        <f t="shared" si="32"/>
        <v>0</v>
      </c>
      <c r="CP64" s="24">
        <f t="shared" si="33"/>
        <v>0</v>
      </c>
      <c r="CQ64" s="24">
        <f t="shared" si="34"/>
        <v>0</v>
      </c>
      <c r="CR64" s="24">
        <f t="shared" si="35"/>
        <v>0</v>
      </c>
      <c r="CS64" s="24">
        <f t="shared" si="36"/>
        <v>1320</v>
      </c>
      <c r="CU64" s="83">
        <f t="shared" si="37"/>
        <v>163.75</v>
      </c>
      <c r="CV64" s="84">
        <f t="shared" si="38"/>
        <v>1747.5</v>
      </c>
      <c r="CW64" s="84">
        <f t="shared" si="39"/>
        <v>0</v>
      </c>
      <c r="CX64" s="84">
        <f t="shared" si="40"/>
        <v>4688.75</v>
      </c>
      <c r="CY64" s="24">
        <f t="shared" si="41"/>
        <v>0</v>
      </c>
      <c r="CZ64" s="84">
        <f t="shared" si="42"/>
        <v>0</v>
      </c>
      <c r="DA64" s="82">
        <f t="shared" si="3"/>
        <v>6600</v>
      </c>
      <c r="DC64" s="24">
        <f t="shared" si="4"/>
        <v>49.125</v>
      </c>
      <c r="DD64" s="24">
        <f t="shared" si="5"/>
        <v>436.875</v>
      </c>
      <c r="DE64" s="24">
        <f t="shared" si="6"/>
        <v>0</v>
      </c>
      <c r="DF64" s="24">
        <f t="shared" si="7"/>
        <v>984.63749999999993</v>
      </c>
      <c r="DG64" s="24">
        <f t="shared" si="8"/>
        <v>0</v>
      </c>
      <c r="DH64" s="24">
        <f t="shared" si="9"/>
        <v>0</v>
      </c>
      <c r="DI64" s="24">
        <f t="shared" si="10"/>
        <v>1470.6374999999998</v>
      </c>
    </row>
    <row r="65" spans="1:113" ht="14">
      <c r="A65" s="154"/>
      <c r="B65" s="195">
        <v>15</v>
      </c>
      <c r="C65" s="112">
        <f t="shared" si="11"/>
        <v>0.56815366830436398</v>
      </c>
      <c r="D65" s="111">
        <f t="shared" si="12"/>
        <v>0.43184633169563597</v>
      </c>
      <c r="E65" s="2"/>
      <c r="F65" s="195">
        <f t="shared" si="13"/>
        <v>4</v>
      </c>
      <c r="G65" s="112">
        <f t="shared" si="13"/>
        <v>0.15685698584449792</v>
      </c>
      <c r="H65" s="111">
        <f t="shared" si="13"/>
        <v>0.84314301415550208</v>
      </c>
      <c r="I65" s="5"/>
      <c r="J65" s="15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65"/>
      <c r="BO65" s="24">
        <f t="shared" si="43"/>
        <v>5</v>
      </c>
      <c r="BP65" s="83">
        <f t="shared" si="44"/>
        <v>49.125</v>
      </c>
      <c r="BQ65" s="83">
        <f t="shared" si="45"/>
        <v>436.875</v>
      </c>
      <c r="BR65" s="83">
        <f t="shared" si="46"/>
        <v>0</v>
      </c>
      <c r="BS65" s="83">
        <f t="shared" si="47"/>
        <v>984.63749999999993</v>
      </c>
      <c r="BT65" s="83">
        <f t="shared" si="48"/>
        <v>0</v>
      </c>
      <c r="BU65" s="83">
        <f t="shared" si="49"/>
        <v>0</v>
      </c>
      <c r="BV65" s="82">
        <f t="shared" si="2"/>
        <v>1470.6374999999998</v>
      </c>
      <c r="BW65" s="28"/>
      <c r="BX65" s="24">
        <f t="shared" si="15"/>
        <v>2</v>
      </c>
      <c r="BY65" s="24">
        <f t="shared" si="16"/>
        <v>29</v>
      </c>
      <c r="BZ65" s="24">
        <f t="shared" si="17"/>
        <v>0</v>
      </c>
      <c r="CA65" s="24">
        <f t="shared" si="18"/>
        <v>66</v>
      </c>
      <c r="CB65" s="24">
        <f t="shared" si="19"/>
        <v>0</v>
      </c>
      <c r="CC65" s="24">
        <f t="shared" si="20"/>
        <v>0</v>
      </c>
      <c r="CD65" s="24">
        <f t="shared" si="21"/>
        <v>130</v>
      </c>
      <c r="CE65" s="24">
        <f t="shared" si="22"/>
        <v>0</v>
      </c>
      <c r="CF65" s="24">
        <f t="shared" si="23"/>
        <v>585</v>
      </c>
      <c r="CG65" s="24">
        <f t="shared" si="24"/>
        <v>0</v>
      </c>
      <c r="CH65" s="24">
        <f t="shared" si="25"/>
        <v>0</v>
      </c>
      <c r="CI65" s="24">
        <f t="shared" si="26"/>
        <v>0</v>
      </c>
      <c r="CJ65" s="24">
        <f t="shared" si="27"/>
        <v>0</v>
      </c>
      <c r="CK65" s="24">
        <f t="shared" si="28"/>
        <v>0</v>
      </c>
      <c r="CL65" s="24">
        <f t="shared" si="29"/>
        <v>0</v>
      </c>
      <c r="CM65" s="24">
        <f t="shared" si="30"/>
        <v>659</v>
      </c>
      <c r="CN65" s="24">
        <f t="shared" si="31"/>
        <v>0</v>
      </c>
      <c r="CO65" s="24">
        <f t="shared" si="32"/>
        <v>0</v>
      </c>
      <c r="CP65" s="24">
        <f t="shared" si="33"/>
        <v>0</v>
      </c>
      <c r="CQ65" s="24">
        <f t="shared" si="34"/>
        <v>0</v>
      </c>
      <c r="CR65" s="24">
        <f t="shared" si="35"/>
        <v>0</v>
      </c>
      <c r="CS65" s="24">
        <f t="shared" si="36"/>
        <v>1471</v>
      </c>
      <c r="CU65" s="83">
        <f t="shared" si="37"/>
        <v>245</v>
      </c>
      <c r="CV65" s="84">
        <f t="shared" si="38"/>
        <v>2190</v>
      </c>
      <c r="CW65" s="84">
        <f t="shared" si="39"/>
        <v>0</v>
      </c>
      <c r="CX65" s="84">
        <f t="shared" si="40"/>
        <v>4920</v>
      </c>
      <c r="CY65" s="24">
        <f t="shared" si="41"/>
        <v>0</v>
      </c>
      <c r="CZ65" s="84">
        <f t="shared" si="42"/>
        <v>0</v>
      </c>
      <c r="DA65" s="82">
        <f t="shared" si="3"/>
        <v>7355</v>
      </c>
      <c r="DC65" s="24">
        <f t="shared" si="4"/>
        <v>73.5</v>
      </c>
      <c r="DD65" s="24">
        <f t="shared" si="5"/>
        <v>547.5</v>
      </c>
      <c r="DE65" s="24">
        <f t="shared" si="6"/>
        <v>0</v>
      </c>
      <c r="DF65" s="24">
        <f t="shared" si="7"/>
        <v>1033.2</v>
      </c>
      <c r="DG65" s="24">
        <f t="shared" si="8"/>
        <v>0</v>
      </c>
      <c r="DH65" s="24">
        <f t="shared" si="9"/>
        <v>0</v>
      </c>
      <c r="DI65" s="24">
        <f t="shared" si="10"/>
        <v>1654.2</v>
      </c>
    </row>
    <row r="66" spans="1:113" ht="14">
      <c r="A66" s="154"/>
      <c r="B66" s="195">
        <v>20</v>
      </c>
      <c r="C66" s="112">
        <f t="shared" si="11"/>
        <v>0.76391157047633584</v>
      </c>
      <c r="D66" s="111">
        <f t="shared" si="12"/>
        <v>0.2360884295236641</v>
      </c>
      <c r="E66" s="2"/>
      <c r="F66" s="195">
        <f t="shared" si="13"/>
        <v>5</v>
      </c>
      <c r="G66" s="112">
        <f t="shared" si="13"/>
        <v>0.18193640513042816</v>
      </c>
      <c r="H66" s="111">
        <f t="shared" si="13"/>
        <v>0.81806359486957181</v>
      </c>
      <c r="I66" s="5"/>
      <c r="J66" s="15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65"/>
      <c r="BO66" s="24">
        <f t="shared" si="43"/>
        <v>6</v>
      </c>
      <c r="BP66" s="83">
        <f t="shared" si="44"/>
        <v>73.5</v>
      </c>
      <c r="BQ66" s="83">
        <f t="shared" si="45"/>
        <v>547.5</v>
      </c>
      <c r="BR66" s="83">
        <f t="shared" si="46"/>
        <v>0</v>
      </c>
      <c r="BS66" s="83">
        <f t="shared" si="47"/>
        <v>1033.2</v>
      </c>
      <c r="BT66" s="83">
        <f t="shared" si="48"/>
        <v>0</v>
      </c>
      <c r="BU66" s="83">
        <f t="shared" si="49"/>
        <v>0</v>
      </c>
      <c r="BV66" s="82">
        <f t="shared" si="2"/>
        <v>1654.2</v>
      </c>
      <c r="BW66" s="28"/>
      <c r="BX66" s="24">
        <f t="shared" si="15"/>
        <v>3</v>
      </c>
      <c r="BY66" s="24">
        <f t="shared" si="16"/>
        <v>49</v>
      </c>
      <c r="BZ66" s="24">
        <f t="shared" si="17"/>
        <v>0</v>
      </c>
      <c r="CA66" s="24">
        <f t="shared" si="18"/>
        <v>92</v>
      </c>
      <c r="CB66" s="24">
        <f t="shared" si="19"/>
        <v>0</v>
      </c>
      <c r="CC66" s="24">
        <f t="shared" si="20"/>
        <v>0</v>
      </c>
      <c r="CD66" s="24">
        <f t="shared" si="21"/>
        <v>181</v>
      </c>
      <c r="CE66" s="24">
        <f t="shared" si="22"/>
        <v>0</v>
      </c>
      <c r="CF66" s="24">
        <f t="shared" si="23"/>
        <v>684</v>
      </c>
      <c r="CG66" s="24">
        <f t="shared" si="24"/>
        <v>0</v>
      </c>
      <c r="CH66" s="24">
        <f t="shared" si="25"/>
        <v>0</v>
      </c>
      <c r="CI66" s="24">
        <f t="shared" si="26"/>
        <v>0</v>
      </c>
      <c r="CJ66" s="24">
        <f t="shared" si="27"/>
        <v>0</v>
      </c>
      <c r="CK66" s="24">
        <f t="shared" si="28"/>
        <v>0</v>
      </c>
      <c r="CL66" s="24">
        <f t="shared" si="29"/>
        <v>0</v>
      </c>
      <c r="CM66" s="24">
        <f t="shared" si="30"/>
        <v>645</v>
      </c>
      <c r="CN66" s="24">
        <f t="shared" si="31"/>
        <v>0</v>
      </c>
      <c r="CO66" s="24">
        <f t="shared" si="32"/>
        <v>0</v>
      </c>
      <c r="CP66" s="24">
        <f t="shared" si="33"/>
        <v>0</v>
      </c>
      <c r="CQ66" s="24">
        <f t="shared" si="34"/>
        <v>0</v>
      </c>
      <c r="CR66" s="24">
        <f t="shared" si="35"/>
        <v>0</v>
      </c>
      <c r="CS66" s="24">
        <f t="shared" si="36"/>
        <v>1654</v>
      </c>
      <c r="CU66" s="83">
        <f t="shared" si="37"/>
        <v>363.75</v>
      </c>
      <c r="CV66" s="84">
        <f t="shared" si="38"/>
        <v>2745</v>
      </c>
      <c r="CW66" s="84">
        <f t="shared" si="39"/>
        <v>0</v>
      </c>
      <c r="CX66" s="84">
        <f t="shared" si="40"/>
        <v>5161.25</v>
      </c>
      <c r="CY66" s="24">
        <f t="shared" si="41"/>
        <v>0</v>
      </c>
      <c r="CZ66" s="84">
        <f t="shared" si="42"/>
        <v>0</v>
      </c>
      <c r="DA66" s="82">
        <f t="shared" si="3"/>
        <v>8270</v>
      </c>
      <c r="DC66" s="24">
        <f t="shared" si="4"/>
        <v>109.125</v>
      </c>
      <c r="DD66" s="24">
        <f t="shared" si="5"/>
        <v>686.25</v>
      </c>
      <c r="DE66" s="24">
        <f t="shared" si="6"/>
        <v>0</v>
      </c>
      <c r="DF66" s="24">
        <f t="shared" si="7"/>
        <v>1083.8625</v>
      </c>
      <c r="DG66" s="24">
        <f t="shared" si="8"/>
        <v>0</v>
      </c>
      <c r="DH66" s="24">
        <f t="shared" si="9"/>
        <v>0</v>
      </c>
      <c r="DI66" s="24">
        <f t="shared" si="10"/>
        <v>1879.2375</v>
      </c>
    </row>
    <row r="67" spans="1:113" ht="14">
      <c r="A67" s="154"/>
      <c r="B67" s="195">
        <v>25</v>
      </c>
      <c r="C67" s="112">
        <f t="shared" si="11"/>
        <v>0.88882308056452008</v>
      </c>
      <c r="D67" s="111">
        <f t="shared" si="12"/>
        <v>0.11117691943547986</v>
      </c>
      <c r="E67" s="2"/>
      <c r="F67" s="195">
        <f t="shared" si="13"/>
        <v>6</v>
      </c>
      <c r="G67" s="112">
        <f t="shared" si="13"/>
        <v>0.2099202031193326</v>
      </c>
      <c r="H67" s="111">
        <f t="shared" si="13"/>
        <v>0.79007979688066743</v>
      </c>
      <c r="I67" s="5"/>
      <c r="J67" s="15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65"/>
      <c r="BO67" s="24">
        <f t="shared" si="43"/>
        <v>7</v>
      </c>
      <c r="BP67" s="83">
        <f t="shared" si="44"/>
        <v>109.125</v>
      </c>
      <c r="BQ67" s="83">
        <f t="shared" si="45"/>
        <v>686.25</v>
      </c>
      <c r="BR67" s="83">
        <f t="shared" si="46"/>
        <v>0</v>
      </c>
      <c r="BS67" s="83">
        <f t="shared" si="47"/>
        <v>1083.8625</v>
      </c>
      <c r="BT67" s="83">
        <f t="shared" si="48"/>
        <v>0</v>
      </c>
      <c r="BU67" s="83">
        <f t="shared" si="49"/>
        <v>0</v>
      </c>
      <c r="BV67" s="82">
        <f t="shared" si="2"/>
        <v>1879.2375</v>
      </c>
      <c r="BW67" s="28"/>
      <c r="BX67" s="24">
        <f t="shared" si="15"/>
        <v>6</v>
      </c>
      <c r="BY67" s="24">
        <f t="shared" si="16"/>
        <v>80</v>
      </c>
      <c r="BZ67" s="24">
        <f t="shared" si="17"/>
        <v>0</v>
      </c>
      <c r="CA67" s="24">
        <f t="shared" si="18"/>
        <v>126</v>
      </c>
      <c r="CB67" s="24">
        <f t="shared" si="19"/>
        <v>0</v>
      </c>
      <c r="CC67" s="24">
        <f t="shared" si="20"/>
        <v>0</v>
      </c>
      <c r="CD67" s="24">
        <f t="shared" si="21"/>
        <v>251</v>
      </c>
      <c r="CE67" s="24">
        <f t="shared" si="22"/>
        <v>0</v>
      </c>
      <c r="CF67" s="24">
        <f t="shared" si="23"/>
        <v>792</v>
      </c>
      <c r="CG67" s="24">
        <f t="shared" si="24"/>
        <v>0</v>
      </c>
      <c r="CH67" s="24">
        <f t="shared" si="25"/>
        <v>0</v>
      </c>
      <c r="CI67" s="24">
        <f t="shared" si="26"/>
        <v>0</v>
      </c>
      <c r="CJ67" s="24">
        <f t="shared" si="27"/>
        <v>0</v>
      </c>
      <c r="CK67" s="24">
        <f t="shared" si="28"/>
        <v>0</v>
      </c>
      <c r="CL67" s="24">
        <f t="shared" si="29"/>
        <v>0</v>
      </c>
      <c r="CM67" s="24">
        <f t="shared" si="30"/>
        <v>625</v>
      </c>
      <c r="CN67" s="24">
        <f t="shared" si="31"/>
        <v>0</v>
      </c>
      <c r="CO67" s="24">
        <f t="shared" si="32"/>
        <v>0</v>
      </c>
      <c r="CP67" s="24">
        <f t="shared" si="33"/>
        <v>0</v>
      </c>
      <c r="CQ67" s="24">
        <f t="shared" si="34"/>
        <v>0</v>
      </c>
      <c r="CR67" s="24">
        <f t="shared" si="35"/>
        <v>0</v>
      </c>
      <c r="CS67" s="24">
        <f t="shared" si="36"/>
        <v>1880</v>
      </c>
      <c r="CU67" s="83">
        <f t="shared" si="37"/>
        <v>543.75</v>
      </c>
      <c r="CV67" s="84">
        <f t="shared" si="38"/>
        <v>3437.5</v>
      </c>
      <c r="CW67" s="84">
        <f t="shared" si="39"/>
        <v>0</v>
      </c>
      <c r="CX67" s="84">
        <f t="shared" si="40"/>
        <v>5418.75</v>
      </c>
      <c r="CY67" s="24">
        <f t="shared" si="41"/>
        <v>0</v>
      </c>
      <c r="CZ67" s="84">
        <f t="shared" si="42"/>
        <v>0</v>
      </c>
      <c r="DA67" s="82">
        <f t="shared" si="3"/>
        <v>9400</v>
      </c>
      <c r="DC67" s="24">
        <f t="shared" si="4"/>
        <v>163.125</v>
      </c>
      <c r="DD67" s="24">
        <f t="shared" si="5"/>
        <v>859.375</v>
      </c>
      <c r="DE67" s="24">
        <f t="shared" si="6"/>
        <v>0</v>
      </c>
      <c r="DF67" s="24">
        <f t="shared" si="7"/>
        <v>1137.9375</v>
      </c>
      <c r="DG67" s="24">
        <f t="shared" si="8"/>
        <v>0</v>
      </c>
      <c r="DH67" s="24">
        <f t="shared" si="9"/>
        <v>0</v>
      </c>
      <c r="DI67" s="24">
        <f t="shared" si="10"/>
        <v>2160.4375</v>
      </c>
    </row>
    <row r="68" spans="1:113" ht="14">
      <c r="A68" s="154"/>
      <c r="B68" s="195">
        <v>30</v>
      </c>
      <c r="C68" s="112">
        <f t="shared" si="11"/>
        <v>0.95221605961086253</v>
      </c>
      <c r="D68" s="111">
        <f t="shared" si="12"/>
        <v>4.778394038913749E-2</v>
      </c>
      <c r="E68" s="2"/>
      <c r="F68" s="195">
        <f t="shared" si="13"/>
        <v>7</v>
      </c>
      <c r="G68" s="112">
        <f t="shared" si="13"/>
        <v>0.24065611717518409</v>
      </c>
      <c r="H68" s="111">
        <f t="shared" si="13"/>
        <v>0.75934388282481591</v>
      </c>
      <c r="I68" s="5"/>
      <c r="J68" s="15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65"/>
      <c r="BO68" s="24">
        <f t="shared" si="43"/>
        <v>8</v>
      </c>
      <c r="BP68" s="83">
        <f t="shared" si="44"/>
        <v>163.125</v>
      </c>
      <c r="BQ68" s="83">
        <f t="shared" si="45"/>
        <v>859.375</v>
      </c>
      <c r="BR68" s="83">
        <f t="shared" si="46"/>
        <v>0</v>
      </c>
      <c r="BS68" s="83">
        <f t="shared" si="47"/>
        <v>1137.9375</v>
      </c>
      <c r="BT68" s="83">
        <f t="shared" si="48"/>
        <v>0</v>
      </c>
      <c r="BU68" s="83">
        <f t="shared" si="49"/>
        <v>0</v>
      </c>
      <c r="BV68" s="82">
        <f t="shared" si="2"/>
        <v>2160.4375</v>
      </c>
      <c r="BW68" s="28"/>
      <c r="BX68" s="24">
        <f t="shared" si="15"/>
        <v>12</v>
      </c>
      <c r="BY68" s="24">
        <f t="shared" si="16"/>
        <v>130</v>
      </c>
      <c r="BZ68" s="24">
        <f t="shared" si="17"/>
        <v>0</v>
      </c>
      <c r="CA68" s="24">
        <f t="shared" si="18"/>
        <v>172</v>
      </c>
      <c r="CB68" s="24">
        <f t="shared" si="19"/>
        <v>0</v>
      </c>
      <c r="CC68" s="24">
        <f t="shared" si="20"/>
        <v>0</v>
      </c>
      <c r="CD68" s="24">
        <f t="shared" si="21"/>
        <v>342</v>
      </c>
      <c r="CE68" s="24">
        <f t="shared" si="22"/>
        <v>0</v>
      </c>
      <c r="CF68" s="24">
        <f t="shared" si="23"/>
        <v>905</v>
      </c>
      <c r="CG68" s="24">
        <f t="shared" si="24"/>
        <v>0</v>
      </c>
      <c r="CH68" s="24">
        <f t="shared" si="25"/>
        <v>0</v>
      </c>
      <c r="CI68" s="24">
        <f t="shared" si="26"/>
        <v>0</v>
      </c>
      <c r="CJ68" s="24">
        <f t="shared" si="27"/>
        <v>0</v>
      </c>
      <c r="CK68" s="24">
        <f t="shared" si="28"/>
        <v>0</v>
      </c>
      <c r="CL68" s="24">
        <f t="shared" si="29"/>
        <v>0</v>
      </c>
      <c r="CM68" s="24">
        <f t="shared" si="30"/>
        <v>599</v>
      </c>
      <c r="CN68" s="24">
        <f t="shared" si="31"/>
        <v>0</v>
      </c>
      <c r="CO68" s="24">
        <f t="shared" si="32"/>
        <v>0</v>
      </c>
      <c r="CP68" s="24">
        <f t="shared" si="33"/>
        <v>0</v>
      </c>
      <c r="CQ68" s="24">
        <f t="shared" si="34"/>
        <v>0</v>
      </c>
      <c r="CR68" s="24">
        <f t="shared" si="35"/>
        <v>0</v>
      </c>
      <c r="CS68" s="24">
        <f t="shared" si="36"/>
        <v>2160</v>
      </c>
      <c r="CU68" s="83">
        <f t="shared" si="37"/>
        <v>812.5</v>
      </c>
      <c r="CV68" s="84">
        <f t="shared" si="38"/>
        <v>4302.5</v>
      </c>
      <c r="CW68" s="84">
        <f t="shared" si="39"/>
        <v>0</v>
      </c>
      <c r="CX68" s="84">
        <f t="shared" si="40"/>
        <v>5685</v>
      </c>
      <c r="CY68" s="24">
        <f t="shared" si="41"/>
        <v>0</v>
      </c>
      <c r="CZ68" s="84">
        <f t="shared" si="42"/>
        <v>0</v>
      </c>
      <c r="DA68" s="82">
        <f t="shared" si="3"/>
        <v>10800</v>
      </c>
      <c r="DC68" s="24">
        <f t="shared" si="4"/>
        <v>243.75</v>
      </c>
      <c r="DD68" s="24">
        <f t="shared" si="5"/>
        <v>1075.625</v>
      </c>
      <c r="DE68" s="24">
        <f t="shared" si="6"/>
        <v>0</v>
      </c>
      <c r="DF68" s="24">
        <f t="shared" si="7"/>
        <v>1193.8499999999999</v>
      </c>
      <c r="DG68" s="24">
        <f t="shared" si="8"/>
        <v>0</v>
      </c>
      <c r="DH68" s="24">
        <f t="shared" si="9"/>
        <v>0</v>
      </c>
      <c r="DI68" s="24">
        <f t="shared" si="10"/>
        <v>2513.2249999999999</v>
      </c>
    </row>
    <row r="69" spans="1:113" ht="14">
      <c r="A69" s="154"/>
      <c r="B69" s="195">
        <v>35</v>
      </c>
      <c r="C69" s="112">
        <f t="shared" si="11"/>
        <v>0.98038692410774708</v>
      </c>
      <c r="D69" s="111">
        <f t="shared" si="12"/>
        <v>1.9613075892252942E-2</v>
      </c>
      <c r="E69" s="2"/>
      <c r="F69" s="195">
        <f t="shared" si="13"/>
        <v>8</v>
      </c>
      <c r="G69" s="112">
        <f t="shared" si="13"/>
        <v>0.27439465386061851</v>
      </c>
      <c r="H69" s="111">
        <f t="shared" si="13"/>
        <v>0.72560534613938155</v>
      </c>
      <c r="I69" s="5"/>
      <c r="J69" s="15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65"/>
      <c r="BO69" s="24">
        <f t="shared" si="43"/>
        <v>9</v>
      </c>
      <c r="BP69" s="83">
        <f t="shared" si="44"/>
        <v>243.75</v>
      </c>
      <c r="BQ69" s="83">
        <f t="shared" si="45"/>
        <v>1075.625</v>
      </c>
      <c r="BR69" s="83">
        <f t="shared" si="46"/>
        <v>0</v>
      </c>
      <c r="BS69" s="83">
        <f t="shared" si="47"/>
        <v>1193.8499999999999</v>
      </c>
      <c r="BT69" s="83">
        <f t="shared" si="48"/>
        <v>0</v>
      </c>
      <c r="BU69" s="83">
        <f t="shared" si="49"/>
        <v>0</v>
      </c>
      <c r="BV69" s="82">
        <f t="shared" si="2"/>
        <v>2513.2249999999999</v>
      </c>
      <c r="BW69" s="28"/>
      <c r="BX69" s="24">
        <f t="shared" si="15"/>
        <v>24</v>
      </c>
      <c r="BY69" s="24">
        <f t="shared" si="16"/>
        <v>209</v>
      </c>
      <c r="BZ69" s="24">
        <f t="shared" si="17"/>
        <v>0</v>
      </c>
      <c r="CA69" s="24">
        <f t="shared" si="18"/>
        <v>232</v>
      </c>
      <c r="CB69" s="24">
        <f t="shared" si="19"/>
        <v>0</v>
      </c>
      <c r="CC69" s="24">
        <f t="shared" si="20"/>
        <v>0</v>
      </c>
      <c r="CD69" s="24">
        <f t="shared" si="21"/>
        <v>460</v>
      </c>
      <c r="CE69" s="24">
        <f t="shared" si="22"/>
        <v>0</v>
      </c>
      <c r="CF69" s="24">
        <f t="shared" si="23"/>
        <v>1022</v>
      </c>
      <c r="CG69" s="24">
        <f t="shared" si="24"/>
        <v>0</v>
      </c>
      <c r="CH69" s="24">
        <f t="shared" si="25"/>
        <v>0</v>
      </c>
      <c r="CI69" s="24">
        <f t="shared" si="26"/>
        <v>0</v>
      </c>
      <c r="CJ69" s="24">
        <f t="shared" si="27"/>
        <v>0</v>
      </c>
      <c r="CK69" s="24">
        <f t="shared" si="28"/>
        <v>0</v>
      </c>
      <c r="CL69" s="24">
        <f t="shared" si="29"/>
        <v>0</v>
      </c>
      <c r="CM69" s="24">
        <f t="shared" si="30"/>
        <v>567</v>
      </c>
      <c r="CN69" s="24">
        <f t="shared" si="31"/>
        <v>0</v>
      </c>
      <c r="CO69" s="24">
        <f t="shared" si="32"/>
        <v>0</v>
      </c>
      <c r="CP69" s="24">
        <f t="shared" si="33"/>
        <v>0</v>
      </c>
      <c r="CQ69" s="24">
        <f t="shared" si="34"/>
        <v>0</v>
      </c>
      <c r="CR69" s="24">
        <f t="shared" si="35"/>
        <v>0</v>
      </c>
      <c r="CS69" s="24">
        <f t="shared" si="36"/>
        <v>2514</v>
      </c>
      <c r="CU69" s="83">
        <f t="shared" si="37"/>
        <v>1217.5</v>
      </c>
      <c r="CV69" s="84">
        <f t="shared" si="38"/>
        <v>5387.5</v>
      </c>
      <c r="CW69" s="84">
        <f t="shared" si="39"/>
        <v>0</v>
      </c>
      <c r="CX69" s="84">
        <f t="shared" si="40"/>
        <v>5965</v>
      </c>
      <c r="CY69" s="24">
        <f t="shared" si="41"/>
        <v>0</v>
      </c>
      <c r="CZ69" s="84">
        <f t="shared" si="42"/>
        <v>0</v>
      </c>
      <c r="DA69" s="82">
        <f t="shared" si="3"/>
        <v>12570</v>
      </c>
      <c r="DC69" s="24">
        <f t="shared" si="4"/>
        <v>365.25</v>
      </c>
      <c r="DD69" s="24">
        <f t="shared" si="5"/>
        <v>1346.875</v>
      </c>
      <c r="DE69" s="24">
        <f t="shared" si="6"/>
        <v>0</v>
      </c>
      <c r="DF69" s="24">
        <f t="shared" si="7"/>
        <v>1252.6499999999999</v>
      </c>
      <c r="DG69" s="24">
        <f t="shared" si="8"/>
        <v>0</v>
      </c>
      <c r="DH69" s="24">
        <f t="shared" si="9"/>
        <v>0</v>
      </c>
      <c r="DI69" s="24">
        <f t="shared" si="10"/>
        <v>2964.7749999999996</v>
      </c>
    </row>
    <row r="70" spans="1:113" ht="14">
      <c r="A70" s="154"/>
      <c r="B70" s="195">
        <v>40</v>
      </c>
      <c r="C70" s="112">
        <f t="shared" si="11"/>
        <v>0.99191500359582885</v>
      </c>
      <c r="D70" s="111">
        <f t="shared" si="12"/>
        <v>8.0849964041711624E-3</v>
      </c>
      <c r="E70" s="2"/>
      <c r="F70" s="195">
        <f t="shared" si="13"/>
        <v>9</v>
      </c>
      <c r="G70" s="112">
        <f t="shared" si="13"/>
        <v>0.31097991624307414</v>
      </c>
      <c r="H70" s="111">
        <f t="shared" si="13"/>
        <v>0.68902008375692581</v>
      </c>
      <c r="I70" s="5"/>
      <c r="J70" s="15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65"/>
      <c r="BO70" s="24">
        <f t="shared" si="43"/>
        <v>10</v>
      </c>
      <c r="BP70" s="83">
        <f t="shared" si="44"/>
        <v>365.25</v>
      </c>
      <c r="BQ70" s="83">
        <f t="shared" si="45"/>
        <v>1346.875</v>
      </c>
      <c r="BR70" s="83">
        <f t="shared" si="46"/>
        <v>0</v>
      </c>
      <c r="BS70" s="83">
        <f t="shared" si="47"/>
        <v>1252.6499999999999</v>
      </c>
      <c r="BT70" s="83">
        <f t="shared" si="48"/>
        <v>0</v>
      </c>
      <c r="BU70" s="83">
        <f t="shared" si="49"/>
        <v>0</v>
      </c>
      <c r="BV70" s="82">
        <f t="shared" si="2"/>
        <v>2964.7749999999996</v>
      </c>
      <c r="BW70" s="28"/>
      <c r="BX70" s="24">
        <f t="shared" si="15"/>
        <v>45</v>
      </c>
      <c r="BY70" s="24">
        <f t="shared" si="16"/>
        <v>332</v>
      </c>
      <c r="BZ70" s="24">
        <f t="shared" si="17"/>
        <v>0</v>
      </c>
      <c r="CA70" s="24">
        <f t="shared" si="18"/>
        <v>309</v>
      </c>
      <c r="CB70" s="24">
        <f t="shared" si="19"/>
        <v>0</v>
      </c>
      <c r="CC70" s="24">
        <f t="shared" si="20"/>
        <v>0</v>
      </c>
      <c r="CD70" s="24">
        <f t="shared" si="21"/>
        <v>612</v>
      </c>
      <c r="CE70" s="24">
        <f t="shared" si="22"/>
        <v>0</v>
      </c>
      <c r="CF70" s="24">
        <f t="shared" si="23"/>
        <v>1138</v>
      </c>
      <c r="CG70" s="24">
        <f t="shared" si="24"/>
        <v>0</v>
      </c>
      <c r="CH70" s="24">
        <f t="shared" si="25"/>
        <v>0</v>
      </c>
      <c r="CI70" s="24">
        <f t="shared" si="26"/>
        <v>0</v>
      </c>
      <c r="CJ70" s="24">
        <f t="shared" si="27"/>
        <v>0</v>
      </c>
      <c r="CK70" s="24">
        <f t="shared" si="28"/>
        <v>0</v>
      </c>
      <c r="CL70" s="24">
        <f t="shared" si="29"/>
        <v>0</v>
      </c>
      <c r="CM70" s="24">
        <f t="shared" si="30"/>
        <v>529</v>
      </c>
      <c r="CN70" s="24">
        <f t="shared" si="31"/>
        <v>0</v>
      </c>
      <c r="CO70" s="24">
        <f t="shared" si="32"/>
        <v>0</v>
      </c>
      <c r="CP70" s="24">
        <f t="shared" si="33"/>
        <v>0</v>
      </c>
      <c r="CQ70" s="24">
        <f t="shared" si="34"/>
        <v>0</v>
      </c>
      <c r="CR70" s="24">
        <f t="shared" si="35"/>
        <v>0</v>
      </c>
      <c r="CS70" s="24">
        <f t="shared" si="36"/>
        <v>2965</v>
      </c>
      <c r="CU70" s="83">
        <f t="shared" si="37"/>
        <v>1820</v>
      </c>
      <c r="CV70" s="84">
        <f t="shared" si="38"/>
        <v>6750</v>
      </c>
      <c r="CW70" s="84">
        <f t="shared" si="39"/>
        <v>0</v>
      </c>
      <c r="CX70" s="84">
        <f t="shared" si="40"/>
        <v>6255</v>
      </c>
      <c r="CY70" s="24">
        <f t="shared" si="41"/>
        <v>0</v>
      </c>
      <c r="CZ70" s="84">
        <f t="shared" si="42"/>
        <v>0</v>
      </c>
      <c r="DA70" s="82">
        <f t="shared" si="3"/>
        <v>14825</v>
      </c>
      <c r="DC70" s="24">
        <f t="shared" si="4"/>
        <v>546</v>
      </c>
      <c r="DD70" s="24">
        <f t="shared" si="5"/>
        <v>1687.5</v>
      </c>
      <c r="DE70" s="24">
        <f t="shared" si="6"/>
        <v>0</v>
      </c>
      <c r="DF70" s="24">
        <f t="shared" si="7"/>
        <v>1313.55</v>
      </c>
      <c r="DG70" s="24">
        <f t="shared" si="8"/>
        <v>0</v>
      </c>
      <c r="DH70" s="24">
        <f t="shared" si="9"/>
        <v>0</v>
      </c>
      <c r="DI70" s="24">
        <f t="shared" si="10"/>
        <v>3547.05</v>
      </c>
    </row>
    <row r="71" spans="1:113" ht="14">
      <c r="A71" s="154"/>
      <c r="B71" s="195">
        <v>45</v>
      </c>
      <c r="C71" s="112">
        <f t="shared" si="11"/>
        <v>0.99688110976631594</v>
      </c>
      <c r="D71" s="111">
        <f t="shared" si="12"/>
        <v>3.1188902336840144E-3</v>
      </c>
      <c r="E71" s="2"/>
      <c r="F71" s="195">
        <f t="shared" si="13"/>
        <v>10</v>
      </c>
      <c r="G71" s="112">
        <f t="shared" si="13"/>
        <v>0.35034277474681896</v>
      </c>
      <c r="H71" s="111">
        <f t="shared" si="13"/>
        <v>0.64965722525318115</v>
      </c>
      <c r="I71" s="5"/>
      <c r="J71" s="155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65"/>
      <c r="BO71" s="24">
        <f t="shared" si="43"/>
        <v>11</v>
      </c>
      <c r="BP71" s="83">
        <f t="shared" si="44"/>
        <v>546</v>
      </c>
      <c r="BQ71" s="83">
        <f t="shared" si="45"/>
        <v>1687.5</v>
      </c>
      <c r="BR71" s="83">
        <f t="shared" si="46"/>
        <v>0</v>
      </c>
      <c r="BS71" s="83">
        <f t="shared" si="47"/>
        <v>1313.55</v>
      </c>
      <c r="BT71" s="83">
        <f t="shared" si="48"/>
        <v>0</v>
      </c>
      <c r="BU71" s="83">
        <f t="shared" si="49"/>
        <v>0</v>
      </c>
      <c r="BV71" s="82">
        <f t="shared" si="2"/>
        <v>3547.05</v>
      </c>
      <c r="BW71" s="28"/>
      <c r="BX71" s="24">
        <f t="shared" si="15"/>
        <v>84</v>
      </c>
      <c r="BY71" s="24">
        <f t="shared" si="16"/>
        <v>520</v>
      </c>
      <c r="BZ71" s="24">
        <f t="shared" si="17"/>
        <v>0</v>
      </c>
      <c r="CA71" s="24">
        <f t="shared" si="18"/>
        <v>404</v>
      </c>
      <c r="CB71" s="24">
        <f t="shared" si="19"/>
        <v>0</v>
      </c>
      <c r="CC71" s="24">
        <f t="shared" si="20"/>
        <v>0</v>
      </c>
      <c r="CD71" s="24">
        <f t="shared" si="21"/>
        <v>803</v>
      </c>
      <c r="CE71" s="24">
        <f t="shared" si="22"/>
        <v>0</v>
      </c>
      <c r="CF71" s="24">
        <f t="shared" si="23"/>
        <v>1250</v>
      </c>
      <c r="CG71" s="24">
        <f t="shared" si="24"/>
        <v>0</v>
      </c>
      <c r="CH71" s="24">
        <f t="shared" si="25"/>
        <v>0</v>
      </c>
      <c r="CI71" s="24">
        <f t="shared" si="26"/>
        <v>0</v>
      </c>
      <c r="CJ71" s="24">
        <f t="shared" si="27"/>
        <v>0</v>
      </c>
      <c r="CK71" s="24">
        <f t="shared" si="28"/>
        <v>0</v>
      </c>
      <c r="CL71" s="24">
        <f t="shared" si="29"/>
        <v>0</v>
      </c>
      <c r="CM71" s="24">
        <f t="shared" si="30"/>
        <v>486</v>
      </c>
      <c r="CN71" s="24">
        <f t="shared" si="31"/>
        <v>0</v>
      </c>
      <c r="CO71" s="24">
        <f t="shared" si="32"/>
        <v>0</v>
      </c>
      <c r="CP71" s="24">
        <f t="shared" si="33"/>
        <v>0</v>
      </c>
      <c r="CQ71" s="24">
        <f t="shared" si="34"/>
        <v>0</v>
      </c>
      <c r="CR71" s="24">
        <f t="shared" si="35"/>
        <v>0</v>
      </c>
      <c r="CS71" s="24">
        <f t="shared" si="36"/>
        <v>3547</v>
      </c>
      <c r="CU71" s="83">
        <f t="shared" si="37"/>
        <v>2723.75</v>
      </c>
      <c r="CV71" s="84">
        <f t="shared" si="38"/>
        <v>8452.5</v>
      </c>
      <c r="CW71" s="84">
        <f t="shared" si="39"/>
        <v>0</v>
      </c>
      <c r="CX71" s="84">
        <f t="shared" si="40"/>
        <v>6558.75</v>
      </c>
      <c r="CY71" s="24">
        <f t="shared" si="41"/>
        <v>0</v>
      </c>
      <c r="CZ71" s="84">
        <f t="shared" si="42"/>
        <v>0</v>
      </c>
      <c r="DA71" s="82">
        <f t="shared" si="3"/>
        <v>17735</v>
      </c>
      <c r="DC71" s="24">
        <f t="shared" si="4"/>
        <v>817.125</v>
      </c>
      <c r="DD71" s="24">
        <f t="shared" si="5"/>
        <v>2113.125</v>
      </c>
      <c r="DE71" s="24">
        <f t="shared" si="6"/>
        <v>0</v>
      </c>
      <c r="DF71" s="24">
        <f t="shared" si="7"/>
        <v>1377.3374999999999</v>
      </c>
      <c r="DG71" s="24">
        <f t="shared" si="8"/>
        <v>0</v>
      </c>
      <c r="DH71" s="24">
        <f t="shared" si="9"/>
        <v>0</v>
      </c>
      <c r="DI71" s="24">
        <f t="shared" si="10"/>
        <v>4307.5874999999996</v>
      </c>
    </row>
    <row r="72" spans="1:113" ht="14">
      <c r="A72" s="154"/>
      <c r="B72" s="195">
        <v>50</v>
      </c>
      <c r="C72" s="112">
        <f t="shared" si="11"/>
        <v>0.99876188589540416</v>
      </c>
      <c r="D72" s="111">
        <f t="shared" si="12"/>
        <v>1.2381141045958797E-3</v>
      </c>
      <c r="E72" s="2"/>
      <c r="F72" s="195">
        <f t="shared" si="13"/>
        <v>11</v>
      </c>
      <c r="G72" s="112">
        <f t="shared" si="13"/>
        <v>0.39180445722501794</v>
      </c>
      <c r="H72" s="111">
        <f t="shared" si="13"/>
        <v>0.608195542774982</v>
      </c>
      <c r="I72" s="5"/>
      <c r="J72" s="15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65"/>
      <c r="BO72" s="24">
        <f t="shared" si="43"/>
        <v>12</v>
      </c>
      <c r="BP72" s="83">
        <f t="shared" si="44"/>
        <v>817.125</v>
      </c>
      <c r="BQ72" s="83">
        <f t="shared" si="45"/>
        <v>2113.125</v>
      </c>
      <c r="BR72" s="83">
        <f t="shared" si="46"/>
        <v>0</v>
      </c>
      <c r="BS72" s="83">
        <f t="shared" si="47"/>
        <v>1377.3374999999999</v>
      </c>
      <c r="BT72" s="83">
        <f t="shared" si="48"/>
        <v>0</v>
      </c>
      <c r="BU72" s="83">
        <f t="shared" si="49"/>
        <v>0</v>
      </c>
      <c r="BV72" s="82">
        <f t="shared" si="2"/>
        <v>4307.5874999999996</v>
      </c>
      <c r="BW72" s="28"/>
      <c r="BX72" s="24">
        <f t="shared" si="15"/>
        <v>155</v>
      </c>
      <c r="BY72" s="24">
        <f t="shared" si="16"/>
        <v>802</v>
      </c>
      <c r="BZ72" s="24">
        <f t="shared" si="17"/>
        <v>0</v>
      </c>
      <c r="CA72" s="24">
        <f t="shared" si="18"/>
        <v>523</v>
      </c>
      <c r="CB72" s="24">
        <f t="shared" si="19"/>
        <v>0</v>
      </c>
      <c r="CC72" s="24">
        <f t="shared" si="20"/>
        <v>0</v>
      </c>
      <c r="CD72" s="24">
        <f t="shared" si="21"/>
        <v>1037</v>
      </c>
      <c r="CE72" s="24">
        <f t="shared" si="22"/>
        <v>0</v>
      </c>
      <c r="CF72" s="24">
        <f t="shared" si="23"/>
        <v>1351</v>
      </c>
      <c r="CG72" s="24">
        <f t="shared" si="24"/>
        <v>0</v>
      </c>
      <c r="CH72" s="24">
        <f t="shared" si="25"/>
        <v>0</v>
      </c>
      <c r="CI72" s="24">
        <f t="shared" si="26"/>
        <v>0</v>
      </c>
      <c r="CJ72" s="24">
        <f t="shared" si="27"/>
        <v>0</v>
      </c>
      <c r="CK72" s="24">
        <f t="shared" si="28"/>
        <v>0</v>
      </c>
      <c r="CL72" s="24">
        <f t="shared" si="29"/>
        <v>0</v>
      </c>
      <c r="CM72" s="24">
        <f t="shared" si="30"/>
        <v>440</v>
      </c>
      <c r="CN72" s="24">
        <f t="shared" si="31"/>
        <v>0</v>
      </c>
      <c r="CO72" s="24">
        <f t="shared" si="32"/>
        <v>0</v>
      </c>
      <c r="CP72" s="24">
        <f t="shared" si="33"/>
        <v>0</v>
      </c>
      <c r="CQ72" s="24">
        <f t="shared" si="34"/>
        <v>0</v>
      </c>
      <c r="CR72" s="24">
        <f t="shared" si="35"/>
        <v>0</v>
      </c>
      <c r="CS72" s="24">
        <f t="shared" si="36"/>
        <v>4308</v>
      </c>
      <c r="CU72" s="83">
        <f t="shared" si="37"/>
        <v>4076.25</v>
      </c>
      <c r="CV72" s="84">
        <f t="shared" si="38"/>
        <v>10590</v>
      </c>
      <c r="CW72" s="84">
        <f t="shared" si="39"/>
        <v>0</v>
      </c>
      <c r="CX72" s="84">
        <f t="shared" si="40"/>
        <v>6873.75</v>
      </c>
      <c r="CY72" s="24">
        <f t="shared" si="41"/>
        <v>0</v>
      </c>
      <c r="CZ72" s="84">
        <f t="shared" si="42"/>
        <v>0</v>
      </c>
      <c r="DA72" s="82">
        <f t="shared" si="3"/>
        <v>21540</v>
      </c>
      <c r="DC72" s="24">
        <f t="shared" si="4"/>
        <v>1222.875</v>
      </c>
      <c r="DD72" s="24">
        <f t="shared" si="5"/>
        <v>2647.5</v>
      </c>
      <c r="DE72" s="24">
        <f t="shared" si="6"/>
        <v>0</v>
      </c>
      <c r="DF72" s="24">
        <f t="shared" si="7"/>
        <v>1443.4875</v>
      </c>
      <c r="DG72" s="24">
        <f t="shared" si="8"/>
        <v>0</v>
      </c>
      <c r="DH72" s="24">
        <f t="shared" si="9"/>
        <v>0</v>
      </c>
      <c r="DI72" s="24">
        <f t="shared" si="10"/>
        <v>5313.8625000000002</v>
      </c>
    </row>
    <row r="73" spans="1:113" ht="14">
      <c r="A73" s="154"/>
      <c r="B73" s="195">
        <v>55</v>
      </c>
      <c r="C73" s="112">
        <f t="shared" si="11"/>
        <v>0.99947905813711191</v>
      </c>
      <c r="D73" s="111">
        <f t="shared" si="12"/>
        <v>5.2094186288810171E-4</v>
      </c>
      <c r="E73" s="2"/>
      <c r="F73" s="195">
        <f t="shared" si="13"/>
        <v>12</v>
      </c>
      <c r="G73" s="112">
        <f t="shared" si="13"/>
        <v>0.43497375270960836</v>
      </c>
      <c r="H73" s="111">
        <f t="shared" si="13"/>
        <v>0.56502624729039164</v>
      </c>
      <c r="I73" s="5"/>
      <c r="J73" s="15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65"/>
      <c r="BO73" s="24">
        <f t="shared" si="43"/>
        <v>13</v>
      </c>
      <c r="BP73" s="83">
        <f t="shared" si="44"/>
        <v>1222.875</v>
      </c>
      <c r="BQ73" s="83">
        <f t="shared" si="45"/>
        <v>2647.5</v>
      </c>
      <c r="BR73" s="83">
        <f t="shared" si="46"/>
        <v>0</v>
      </c>
      <c r="BS73" s="83">
        <f t="shared" si="47"/>
        <v>1443.4875</v>
      </c>
      <c r="BT73" s="83">
        <f t="shared" si="48"/>
        <v>0</v>
      </c>
      <c r="BU73" s="83">
        <f t="shared" si="49"/>
        <v>0</v>
      </c>
      <c r="BV73" s="82">
        <f t="shared" si="2"/>
        <v>5313.8625000000002</v>
      </c>
      <c r="BW73" s="28"/>
      <c r="BX73" s="24">
        <f t="shared" si="15"/>
        <v>281</v>
      </c>
      <c r="BY73" s="24">
        <f t="shared" si="16"/>
        <v>1219</v>
      </c>
      <c r="BZ73" s="24">
        <f t="shared" si="17"/>
        <v>0</v>
      </c>
      <c r="CA73" s="24">
        <f t="shared" si="18"/>
        <v>664</v>
      </c>
      <c r="CB73" s="24">
        <f t="shared" si="19"/>
        <v>0</v>
      </c>
      <c r="CC73" s="24">
        <f t="shared" si="20"/>
        <v>0</v>
      </c>
      <c r="CD73" s="24">
        <f t="shared" si="21"/>
        <v>1319</v>
      </c>
      <c r="CE73" s="24">
        <f t="shared" si="22"/>
        <v>0</v>
      </c>
      <c r="CF73" s="24">
        <f t="shared" si="23"/>
        <v>1438</v>
      </c>
      <c r="CG73" s="24">
        <f t="shared" si="24"/>
        <v>0</v>
      </c>
      <c r="CH73" s="24">
        <f t="shared" si="25"/>
        <v>0</v>
      </c>
      <c r="CI73" s="24">
        <f t="shared" si="26"/>
        <v>0</v>
      </c>
      <c r="CJ73" s="24">
        <f t="shared" si="27"/>
        <v>0</v>
      </c>
      <c r="CK73" s="24">
        <f t="shared" si="28"/>
        <v>0</v>
      </c>
      <c r="CL73" s="24">
        <f t="shared" si="29"/>
        <v>0</v>
      </c>
      <c r="CM73" s="24">
        <f t="shared" si="30"/>
        <v>392</v>
      </c>
      <c r="CN73" s="24">
        <f t="shared" si="31"/>
        <v>0</v>
      </c>
      <c r="CO73" s="24">
        <f t="shared" si="32"/>
        <v>0</v>
      </c>
      <c r="CP73" s="24">
        <f t="shared" si="33"/>
        <v>0</v>
      </c>
      <c r="CQ73" s="24">
        <f t="shared" si="34"/>
        <v>0</v>
      </c>
      <c r="CR73" s="24">
        <f t="shared" si="35"/>
        <v>0</v>
      </c>
      <c r="CS73" s="24">
        <f t="shared" si="36"/>
        <v>5313</v>
      </c>
      <c r="CU73" s="83">
        <f t="shared" si="37"/>
        <v>6101.25</v>
      </c>
      <c r="CV73" s="84">
        <f t="shared" si="38"/>
        <v>13260</v>
      </c>
      <c r="CW73" s="84">
        <f t="shared" si="39"/>
        <v>0</v>
      </c>
      <c r="CX73" s="84">
        <f t="shared" si="40"/>
        <v>7203.75</v>
      </c>
      <c r="CY73" s="24">
        <f t="shared" si="41"/>
        <v>0</v>
      </c>
      <c r="CZ73" s="84">
        <f t="shared" si="42"/>
        <v>0</v>
      </c>
      <c r="DA73" s="82">
        <f t="shared" si="3"/>
        <v>26565</v>
      </c>
      <c r="DC73" s="24">
        <f t="shared" si="4"/>
        <v>1830.375</v>
      </c>
      <c r="DD73" s="24">
        <f t="shared" si="5"/>
        <v>3315</v>
      </c>
      <c r="DE73" s="24">
        <f t="shared" si="6"/>
        <v>0</v>
      </c>
      <c r="DF73" s="24">
        <f t="shared" si="7"/>
        <v>1512.7874999999999</v>
      </c>
      <c r="DG73" s="24">
        <f t="shared" si="8"/>
        <v>0</v>
      </c>
      <c r="DH73" s="24">
        <f t="shared" si="9"/>
        <v>0</v>
      </c>
      <c r="DI73" s="24">
        <f t="shared" si="10"/>
        <v>6658.1625000000004</v>
      </c>
    </row>
    <row r="74" spans="1:113" ht="14">
      <c r="A74" s="154"/>
      <c r="B74" s="195">
        <v>60</v>
      </c>
      <c r="C74" s="112">
        <f t="shared" si="11"/>
        <v>0.99986105707775241</v>
      </c>
      <c r="D74" s="111">
        <f t="shared" si="12"/>
        <v>1.389429222475407E-4</v>
      </c>
      <c r="E74" s="2"/>
      <c r="F74" s="195">
        <f t="shared" si="13"/>
        <v>13</v>
      </c>
      <c r="G74" s="112">
        <f t="shared" si="13"/>
        <v>0.47924179445742149</v>
      </c>
      <c r="H74" s="111">
        <f t="shared" si="13"/>
        <v>0.52075820554257846</v>
      </c>
      <c r="I74" s="5"/>
      <c r="J74" s="15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65"/>
      <c r="BO74" s="24">
        <f t="shared" si="43"/>
        <v>14</v>
      </c>
      <c r="BP74" s="83">
        <f t="shared" si="44"/>
        <v>1830.375</v>
      </c>
      <c r="BQ74" s="83">
        <f t="shared" si="45"/>
        <v>3315</v>
      </c>
      <c r="BR74" s="83">
        <f t="shared" si="46"/>
        <v>0</v>
      </c>
      <c r="BS74" s="83">
        <f t="shared" si="47"/>
        <v>1512.7874999999999</v>
      </c>
      <c r="BT74" s="83">
        <f t="shared" si="48"/>
        <v>0</v>
      </c>
      <c r="BU74" s="83">
        <f t="shared" si="49"/>
        <v>0</v>
      </c>
      <c r="BV74" s="82">
        <f t="shared" si="2"/>
        <v>6658.1625000000004</v>
      </c>
      <c r="BW74" s="28"/>
      <c r="BX74" s="24">
        <f t="shared" si="15"/>
        <v>503</v>
      </c>
      <c r="BY74" s="24">
        <f t="shared" si="16"/>
        <v>1823</v>
      </c>
      <c r="BZ74" s="24">
        <f t="shared" si="17"/>
        <v>0</v>
      </c>
      <c r="CA74" s="24">
        <f t="shared" si="18"/>
        <v>832</v>
      </c>
      <c r="CB74" s="24">
        <f t="shared" si="19"/>
        <v>0</v>
      </c>
      <c r="CC74" s="24">
        <f t="shared" si="20"/>
        <v>0</v>
      </c>
      <c r="CD74" s="24">
        <f t="shared" si="21"/>
        <v>1650</v>
      </c>
      <c r="CE74" s="24">
        <f t="shared" si="22"/>
        <v>0</v>
      </c>
      <c r="CF74" s="24">
        <f t="shared" si="23"/>
        <v>1506</v>
      </c>
      <c r="CG74" s="24">
        <f t="shared" si="24"/>
        <v>0</v>
      </c>
      <c r="CH74" s="24">
        <f t="shared" si="25"/>
        <v>0</v>
      </c>
      <c r="CI74" s="24">
        <f t="shared" si="26"/>
        <v>0</v>
      </c>
      <c r="CJ74" s="24">
        <f t="shared" si="27"/>
        <v>0</v>
      </c>
      <c r="CK74" s="24">
        <f t="shared" si="28"/>
        <v>0</v>
      </c>
      <c r="CL74" s="24">
        <f t="shared" si="29"/>
        <v>0</v>
      </c>
      <c r="CM74" s="24">
        <f t="shared" si="30"/>
        <v>344</v>
      </c>
      <c r="CN74" s="24">
        <f t="shared" si="31"/>
        <v>0</v>
      </c>
      <c r="CO74" s="24">
        <f t="shared" si="32"/>
        <v>0</v>
      </c>
      <c r="CP74" s="24">
        <f t="shared" si="33"/>
        <v>0</v>
      </c>
      <c r="CQ74" s="24">
        <f t="shared" si="34"/>
        <v>0</v>
      </c>
      <c r="CR74" s="24">
        <f t="shared" si="35"/>
        <v>0</v>
      </c>
      <c r="CS74" s="24">
        <f t="shared" si="36"/>
        <v>6658</v>
      </c>
      <c r="CU74" s="83">
        <f t="shared" si="37"/>
        <v>9135</v>
      </c>
      <c r="CV74" s="84">
        <f t="shared" si="38"/>
        <v>16607.5</v>
      </c>
      <c r="CW74" s="84">
        <f t="shared" si="39"/>
        <v>0</v>
      </c>
      <c r="CX74" s="84">
        <f t="shared" si="40"/>
        <v>7547.5</v>
      </c>
      <c r="CY74" s="24">
        <f t="shared" si="41"/>
        <v>0</v>
      </c>
      <c r="CZ74" s="84">
        <f t="shared" si="42"/>
        <v>0</v>
      </c>
      <c r="DA74" s="82">
        <f t="shared" si="3"/>
        <v>33290</v>
      </c>
      <c r="DC74" s="24">
        <f t="shared" si="4"/>
        <v>2740.5</v>
      </c>
      <c r="DD74" s="24">
        <f t="shared" si="5"/>
        <v>4151.875</v>
      </c>
      <c r="DE74" s="24">
        <f t="shared" si="6"/>
        <v>0</v>
      </c>
      <c r="DF74" s="24">
        <f t="shared" si="7"/>
        <v>1584.9749999999999</v>
      </c>
      <c r="DG74" s="24">
        <f t="shared" si="8"/>
        <v>0</v>
      </c>
      <c r="DH74" s="24">
        <f t="shared" si="9"/>
        <v>0</v>
      </c>
      <c r="DI74" s="24">
        <f t="shared" si="10"/>
        <v>8477.35</v>
      </c>
    </row>
    <row r="75" spans="1:113" ht="14">
      <c r="A75" s="154"/>
      <c r="B75" s="195">
        <v>65</v>
      </c>
      <c r="C75" s="112">
        <f t="shared" si="11"/>
        <v>1</v>
      </c>
      <c r="D75" s="111">
        <f t="shared" si="12"/>
        <v>0</v>
      </c>
      <c r="E75" s="2"/>
      <c r="F75" s="195">
        <f t="shared" si="13"/>
        <v>14</v>
      </c>
      <c r="G75" s="112">
        <f t="shared" si="13"/>
        <v>0.52384948549994081</v>
      </c>
      <c r="H75" s="111">
        <f t="shared" si="13"/>
        <v>0.47615051450005907</v>
      </c>
      <c r="I75" s="5"/>
      <c r="J75" s="15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65"/>
      <c r="BO75" s="24">
        <f t="shared" si="43"/>
        <v>15</v>
      </c>
      <c r="BP75" s="83">
        <f t="shared" si="44"/>
        <v>2740.5</v>
      </c>
      <c r="BQ75" s="83">
        <f t="shared" si="45"/>
        <v>4151.875</v>
      </c>
      <c r="BR75" s="83">
        <f t="shared" si="46"/>
        <v>0</v>
      </c>
      <c r="BS75" s="83">
        <f t="shared" si="47"/>
        <v>1584.9749999999999</v>
      </c>
      <c r="BT75" s="83">
        <f t="shared" si="48"/>
        <v>0</v>
      </c>
      <c r="BU75" s="83">
        <f t="shared" si="49"/>
        <v>0</v>
      </c>
      <c r="BV75" s="82">
        <f t="shared" si="2"/>
        <v>8477.35</v>
      </c>
      <c r="BW75" s="28"/>
      <c r="BX75" s="24">
        <f t="shared" si="15"/>
        <v>886</v>
      </c>
      <c r="BY75" s="24">
        <f t="shared" si="16"/>
        <v>2684</v>
      </c>
      <c r="BZ75" s="24">
        <f t="shared" si="17"/>
        <v>0</v>
      </c>
      <c r="CA75" s="24">
        <f t="shared" si="18"/>
        <v>1025</v>
      </c>
      <c r="CB75" s="24">
        <f t="shared" si="19"/>
        <v>0</v>
      </c>
      <c r="CC75" s="24">
        <f t="shared" si="20"/>
        <v>0</v>
      </c>
      <c r="CD75" s="24">
        <f t="shared" si="21"/>
        <v>2033</v>
      </c>
      <c r="CE75" s="24">
        <f t="shared" si="22"/>
        <v>0</v>
      </c>
      <c r="CF75" s="24">
        <f t="shared" si="23"/>
        <v>1553</v>
      </c>
      <c r="CG75" s="24">
        <f t="shared" si="24"/>
        <v>0</v>
      </c>
      <c r="CH75" s="24">
        <f t="shared" si="25"/>
        <v>0</v>
      </c>
      <c r="CI75" s="24">
        <f t="shared" si="26"/>
        <v>0</v>
      </c>
      <c r="CJ75" s="24">
        <f t="shared" si="27"/>
        <v>0</v>
      </c>
      <c r="CK75" s="24">
        <f t="shared" si="28"/>
        <v>0</v>
      </c>
      <c r="CL75" s="24">
        <f t="shared" si="29"/>
        <v>0</v>
      </c>
      <c r="CM75" s="24">
        <f t="shared" si="30"/>
        <v>296</v>
      </c>
      <c r="CN75" s="24">
        <f t="shared" si="31"/>
        <v>0</v>
      </c>
      <c r="CO75" s="24">
        <f t="shared" si="32"/>
        <v>0</v>
      </c>
      <c r="CP75" s="24">
        <f t="shared" si="33"/>
        <v>0</v>
      </c>
      <c r="CQ75" s="24">
        <f t="shared" si="34"/>
        <v>0</v>
      </c>
      <c r="CR75" s="24">
        <f t="shared" si="35"/>
        <v>0</v>
      </c>
      <c r="CS75" s="24">
        <f t="shared" si="36"/>
        <v>8477</v>
      </c>
      <c r="CU75" s="83">
        <f t="shared" si="37"/>
        <v>13681.25</v>
      </c>
      <c r="CV75" s="84">
        <f t="shared" si="38"/>
        <v>20800</v>
      </c>
      <c r="CW75" s="84">
        <f t="shared" si="39"/>
        <v>0</v>
      </c>
      <c r="CX75" s="84">
        <f t="shared" si="40"/>
        <v>7903.75</v>
      </c>
      <c r="CY75" s="24">
        <f t="shared" si="41"/>
        <v>0</v>
      </c>
      <c r="CZ75" s="84">
        <f t="shared" si="42"/>
        <v>0</v>
      </c>
      <c r="DA75" s="82">
        <f t="shared" si="3"/>
        <v>42385</v>
      </c>
      <c r="DC75" s="24">
        <f t="shared" si="4"/>
        <v>4104.375</v>
      </c>
      <c r="DD75" s="24">
        <f t="shared" si="5"/>
        <v>5200</v>
      </c>
      <c r="DE75" s="24">
        <f t="shared" si="6"/>
        <v>0</v>
      </c>
      <c r="DF75" s="24">
        <f t="shared" si="7"/>
        <v>1659.7874999999999</v>
      </c>
      <c r="DG75" s="24">
        <f t="shared" si="8"/>
        <v>0</v>
      </c>
      <c r="DH75" s="24">
        <f t="shared" si="9"/>
        <v>0</v>
      </c>
      <c r="DI75" s="24">
        <f t="shared" si="10"/>
        <v>10964.1625</v>
      </c>
    </row>
    <row r="76" spans="1:113" ht="14">
      <c r="A76" s="154"/>
      <c r="B76" s="195">
        <v>70</v>
      </c>
      <c r="C76" s="112">
        <f t="shared" si="11"/>
        <v>1</v>
      </c>
      <c r="D76" s="111">
        <f t="shared" si="12"/>
        <v>0</v>
      </c>
      <c r="E76" s="2"/>
      <c r="F76" s="195">
        <f t="shared" si="13"/>
        <v>15</v>
      </c>
      <c r="G76" s="112">
        <f t="shared" si="13"/>
        <v>0.56815366830436398</v>
      </c>
      <c r="H76" s="111">
        <f t="shared" si="13"/>
        <v>0.43184633169563597</v>
      </c>
      <c r="I76" s="5"/>
      <c r="J76" s="15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65"/>
      <c r="BO76" s="24">
        <f t="shared" si="43"/>
        <v>16</v>
      </c>
      <c r="BP76" s="83">
        <f t="shared" si="44"/>
        <v>748.6891953671792</v>
      </c>
      <c r="BQ76" s="83">
        <f t="shared" si="45"/>
        <v>948.5448614976292</v>
      </c>
      <c r="BR76" s="83">
        <f t="shared" si="46"/>
        <v>0</v>
      </c>
      <c r="BS76" s="83">
        <f t="shared" si="47"/>
        <v>302.76594313519155</v>
      </c>
      <c r="BT76" s="83">
        <f t="shared" si="48"/>
        <v>0</v>
      </c>
      <c r="BU76" s="83">
        <f t="shared" si="49"/>
        <v>0</v>
      </c>
      <c r="BV76" s="82">
        <f t="shared" si="2"/>
        <v>1999.9999999999998</v>
      </c>
      <c r="BW76" s="28"/>
      <c r="BX76" s="24">
        <f t="shared" si="15"/>
        <v>280</v>
      </c>
      <c r="BY76" s="24">
        <f t="shared" si="16"/>
        <v>710</v>
      </c>
      <c r="BZ76" s="24">
        <f t="shared" si="17"/>
        <v>0</v>
      </c>
      <c r="CA76" s="24">
        <f t="shared" si="18"/>
        <v>227</v>
      </c>
      <c r="CB76" s="24">
        <f t="shared" si="19"/>
        <v>0</v>
      </c>
      <c r="CC76" s="24">
        <f t="shared" si="20"/>
        <v>0</v>
      </c>
      <c r="CD76" s="24">
        <f t="shared" si="21"/>
        <v>450</v>
      </c>
      <c r="CE76" s="24">
        <f t="shared" si="22"/>
        <v>0</v>
      </c>
      <c r="CF76" s="24">
        <f t="shared" si="23"/>
        <v>287</v>
      </c>
      <c r="CG76" s="24">
        <f t="shared" si="24"/>
        <v>0</v>
      </c>
      <c r="CH76" s="24">
        <f t="shared" si="25"/>
        <v>0</v>
      </c>
      <c r="CI76" s="24">
        <f t="shared" si="26"/>
        <v>0</v>
      </c>
      <c r="CJ76" s="24">
        <f t="shared" si="27"/>
        <v>0</v>
      </c>
      <c r="CK76" s="24">
        <f t="shared" si="28"/>
        <v>0</v>
      </c>
      <c r="CL76" s="24">
        <f t="shared" si="29"/>
        <v>0</v>
      </c>
      <c r="CM76" s="24">
        <f t="shared" si="30"/>
        <v>46</v>
      </c>
      <c r="CN76" s="24">
        <f t="shared" si="31"/>
        <v>0</v>
      </c>
      <c r="CO76" s="24">
        <f t="shared" si="32"/>
        <v>0</v>
      </c>
      <c r="CP76" s="24">
        <f t="shared" si="33"/>
        <v>0</v>
      </c>
      <c r="CQ76" s="24">
        <f t="shared" si="34"/>
        <v>0</v>
      </c>
      <c r="CR76" s="24">
        <f t="shared" si="35"/>
        <v>0</v>
      </c>
      <c r="CS76" s="24">
        <f t="shared" si="36"/>
        <v>2000</v>
      </c>
      <c r="CU76" s="83">
        <f t="shared" si="37"/>
        <v>3737.5</v>
      </c>
      <c r="CV76" s="84">
        <f t="shared" si="38"/>
        <v>4752.5</v>
      </c>
      <c r="CW76" s="84">
        <f t="shared" si="39"/>
        <v>0</v>
      </c>
      <c r="CX76" s="84">
        <f t="shared" si="40"/>
        <v>1510</v>
      </c>
      <c r="CY76" s="24">
        <f t="shared" si="41"/>
        <v>0</v>
      </c>
      <c r="CZ76" s="84">
        <f t="shared" si="42"/>
        <v>0</v>
      </c>
      <c r="DA76" s="82">
        <f t="shared" si="3"/>
        <v>10000</v>
      </c>
      <c r="DC76" s="24">
        <f t="shared" si="4"/>
        <v>1121.25</v>
      </c>
      <c r="DD76" s="24">
        <f t="shared" si="5"/>
        <v>1188.125</v>
      </c>
      <c r="DE76" s="24">
        <f t="shared" si="6"/>
        <v>0</v>
      </c>
      <c r="DF76" s="24">
        <f t="shared" si="7"/>
        <v>317.09999999999997</v>
      </c>
      <c r="DG76" s="24">
        <f t="shared" si="8"/>
        <v>0</v>
      </c>
      <c r="DH76" s="24">
        <f t="shared" si="9"/>
        <v>0</v>
      </c>
      <c r="DI76" s="24">
        <f t="shared" si="10"/>
        <v>2626.4749999999999</v>
      </c>
    </row>
    <row r="77" spans="1:113" ht="14">
      <c r="A77" s="154"/>
      <c r="B77" s="195">
        <v>75</v>
      </c>
      <c r="C77" s="112">
        <f t="shared" si="11"/>
        <v>1</v>
      </c>
      <c r="D77" s="111">
        <f t="shared" si="12"/>
        <v>0</v>
      </c>
      <c r="E77" s="2"/>
      <c r="F77" s="195">
        <f t="shared" si="13"/>
        <v>16</v>
      </c>
      <c r="G77" s="112">
        <f t="shared" si="13"/>
        <v>0.61148081305799695</v>
      </c>
      <c r="H77" s="111">
        <f t="shared" si="13"/>
        <v>0.38851918694200316</v>
      </c>
      <c r="I77" s="5"/>
      <c r="J77" s="15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65"/>
      <c r="BO77" s="24">
        <f t="shared" si="43"/>
        <v>17</v>
      </c>
      <c r="BP77" s="83">
        <f t="shared" si="44"/>
        <v>1121.25</v>
      </c>
      <c r="BQ77" s="83">
        <f t="shared" si="45"/>
        <v>1188.125</v>
      </c>
      <c r="BR77" s="83">
        <f t="shared" si="46"/>
        <v>0</v>
      </c>
      <c r="BS77" s="83">
        <f t="shared" si="47"/>
        <v>317.09999999999997</v>
      </c>
      <c r="BT77" s="83">
        <f t="shared" si="48"/>
        <v>0</v>
      </c>
      <c r="BU77" s="83">
        <f t="shared" si="49"/>
        <v>0</v>
      </c>
      <c r="BV77" s="82">
        <f t="shared" si="2"/>
        <v>2626.4749999999999</v>
      </c>
      <c r="BX77" s="24">
        <f t="shared" si="15"/>
        <v>479</v>
      </c>
      <c r="BY77" s="24">
        <f t="shared" si="16"/>
        <v>1014</v>
      </c>
      <c r="BZ77" s="24">
        <f t="shared" si="17"/>
        <v>0</v>
      </c>
      <c r="CA77" s="24">
        <f t="shared" si="18"/>
        <v>271</v>
      </c>
      <c r="CB77" s="24">
        <f t="shared" si="19"/>
        <v>0</v>
      </c>
      <c r="CC77" s="24">
        <f t="shared" si="20"/>
        <v>0</v>
      </c>
      <c r="CD77" s="24">
        <f t="shared" si="21"/>
        <v>537</v>
      </c>
      <c r="CE77" s="24">
        <f t="shared" si="22"/>
        <v>0</v>
      </c>
      <c r="CF77" s="24">
        <f t="shared" si="23"/>
        <v>287</v>
      </c>
      <c r="CG77" s="24">
        <f t="shared" si="24"/>
        <v>0</v>
      </c>
      <c r="CH77" s="24">
        <f t="shared" si="25"/>
        <v>0</v>
      </c>
      <c r="CI77" s="24">
        <f t="shared" si="26"/>
        <v>0</v>
      </c>
      <c r="CJ77" s="24">
        <f t="shared" si="27"/>
        <v>0</v>
      </c>
      <c r="CK77" s="24">
        <f t="shared" si="28"/>
        <v>0</v>
      </c>
      <c r="CL77" s="24">
        <f t="shared" si="29"/>
        <v>0</v>
      </c>
      <c r="CM77" s="24">
        <f t="shared" si="30"/>
        <v>38</v>
      </c>
      <c r="CN77" s="24">
        <f t="shared" si="31"/>
        <v>0</v>
      </c>
      <c r="CO77" s="24">
        <f t="shared" si="32"/>
        <v>0</v>
      </c>
      <c r="CP77" s="24">
        <f t="shared" si="33"/>
        <v>0</v>
      </c>
      <c r="CQ77" s="24">
        <f t="shared" si="34"/>
        <v>0</v>
      </c>
      <c r="CR77" s="24">
        <f t="shared" si="35"/>
        <v>0</v>
      </c>
      <c r="CS77" s="24">
        <f t="shared" si="36"/>
        <v>2626</v>
      </c>
      <c r="CU77" s="83">
        <f t="shared" si="37"/>
        <v>5601.25</v>
      </c>
      <c r="CV77" s="84">
        <f t="shared" si="38"/>
        <v>5950</v>
      </c>
      <c r="CW77" s="84">
        <f t="shared" si="39"/>
        <v>0</v>
      </c>
      <c r="CX77" s="84">
        <f t="shared" si="40"/>
        <v>1578.75</v>
      </c>
      <c r="CY77" s="24">
        <f t="shared" si="41"/>
        <v>0</v>
      </c>
      <c r="CZ77" s="84">
        <f t="shared" si="42"/>
        <v>0</v>
      </c>
      <c r="DA77" s="82">
        <f t="shared" si="3"/>
        <v>13130</v>
      </c>
      <c r="DC77" s="24">
        <f t="shared" si="4"/>
        <v>1680.375</v>
      </c>
      <c r="DD77" s="24">
        <f t="shared" si="5"/>
        <v>1487.5</v>
      </c>
      <c r="DE77" s="24">
        <f t="shared" si="6"/>
        <v>0</v>
      </c>
      <c r="DF77" s="24">
        <f t="shared" si="7"/>
        <v>331.53749999999997</v>
      </c>
      <c r="DG77" s="24">
        <f t="shared" si="8"/>
        <v>0</v>
      </c>
      <c r="DH77" s="24">
        <f t="shared" si="9"/>
        <v>0</v>
      </c>
      <c r="DI77" s="24">
        <f t="shared" si="10"/>
        <v>3499.4124999999999</v>
      </c>
    </row>
    <row r="78" spans="1:113" ht="14">
      <c r="A78" s="154"/>
      <c r="B78" s="195">
        <v>80</v>
      </c>
      <c r="C78" s="112">
        <f t="shared" si="11"/>
        <v>1</v>
      </c>
      <c r="D78" s="111">
        <f t="shared" si="12"/>
        <v>0</v>
      </c>
      <c r="E78" s="2"/>
      <c r="F78" s="195">
        <f t="shared" si="13"/>
        <v>17</v>
      </c>
      <c r="G78" s="112">
        <f t="shared" si="13"/>
        <v>0.65308540915104851</v>
      </c>
      <c r="H78" s="111">
        <f t="shared" si="13"/>
        <v>0.34691459084895154</v>
      </c>
      <c r="I78" s="5"/>
      <c r="J78" s="15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65"/>
      <c r="BO78" s="24">
        <f t="shared" si="43"/>
        <v>18</v>
      </c>
      <c r="BP78" s="83">
        <f t="shared" si="44"/>
        <v>1680.375</v>
      </c>
      <c r="BQ78" s="83">
        <f t="shared" si="45"/>
        <v>1487.5</v>
      </c>
      <c r="BR78" s="83">
        <f t="shared" si="46"/>
        <v>0</v>
      </c>
      <c r="BS78" s="83">
        <f t="shared" si="47"/>
        <v>331.53749999999997</v>
      </c>
      <c r="BT78" s="83">
        <f t="shared" si="48"/>
        <v>0</v>
      </c>
      <c r="BU78" s="83">
        <f t="shared" si="49"/>
        <v>0</v>
      </c>
      <c r="BV78" s="82">
        <f t="shared" si="2"/>
        <v>3499.4124999999999</v>
      </c>
      <c r="BX78" s="24">
        <f t="shared" si="15"/>
        <v>807</v>
      </c>
      <c r="BY78" s="24">
        <f t="shared" si="16"/>
        <v>1429</v>
      </c>
      <c r="BZ78" s="24">
        <f t="shared" si="17"/>
        <v>0</v>
      </c>
      <c r="CA78" s="24">
        <f t="shared" si="18"/>
        <v>318</v>
      </c>
      <c r="CB78" s="24">
        <f t="shared" si="19"/>
        <v>0</v>
      </c>
      <c r="CC78" s="24">
        <f t="shared" si="20"/>
        <v>0</v>
      </c>
      <c r="CD78" s="24">
        <f t="shared" si="21"/>
        <v>632</v>
      </c>
      <c r="CE78" s="24">
        <f t="shared" si="22"/>
        <v>0</v>
      </c>
      <c r="CF78" s="24">
        <f t="shared" si="23"/>
        <v>282</v>
      </c>
      <c r="CG78" s="24">
        <f t="shared" si="24"/>
        <v>0</v>
      </c>
      <c r="CH78" s="24">
        <f t="shared" si="25"/>
        <v>0</v>
      </c>
      <c r="CI78" s="24">
        <f t="shared" si="26"/>
        <v>0</v>
      </c>
      <c r="CJ78" s="24">
        <f t="shared" si="27"/>
        <v>0</v>
      </c>
      <c r="CK78" s="24">
        <f t="shared" si="28"/>
        <v>0</v>
      </c>
      <c r="CL78" s="24">
        <f t="shared" si="29"/>
        <v>0</v>
      </c>
      <c r="CM78" s="24">
        <f t="shared" si="30"/>
        <v>31</v>
      </c>
      <c r="CN78" s="24">
        <f t="shared" si="31"/>
        <v>0</v>
      </c>
      <c r="CO78" s="24">
        <f t="shared" si="32"/>
        <v>0</v>
      </c>
      <c r="CP78" s="24">
        <f t="shared" si="33"/>
        <v>0</v>
      </c>
      <c r="CQ78" s="24">
        <f t="shared" si="34"/>
        <v>0</v>
      </c>
      <c r="CR78" s="24">
        <f t="shared" si="35"/>
        <v>0</v>
      </c>
      <c r="CS78" s="24">
        <f t="shared" si="36"/>
        <v>3499</v>
      </c>
      <c r="CU78" s="83">
        <f t="shared" si="37"/>
        <v>8397.5</v>
      </c>
      <c r="CV78" s="84">
        <f t="shared" si="38"/>
        <v>7447.5</v>
      </c>
      <c r="CW78" s="84">
        <f t="shared" si="39"/>
        <v>0</v>
      </c>
      <c r="CX78" s="84">
        <f t="shared" si="40"/>
        <v>1650</v>
      </c>
      <c r="CY78" s="24">
        <f t="shared" si="41"/>
        <v>0</v>
      </c>
      <c r="CZ78" s="84">
        <f t="shared" si="42"/>
        <v>0</v>
      </c>
      <c r="DA78" s="82">
        <f t="shared" si="3"/>
        <v>17495</v>
      </c>
      <c r="DC78" s="24">
        <f t="shared" si="4"/>
        <v>2519.25</v>
      </c>
      <c r="DD78" s="24">
        <f t="shared" si="5"/>
        <v>1861.875</v>
      </c>
      <c r="DE78" s="24">
        <f t="shared" si="6"/>
        <v>0</v>
      </c>
      <c r="DF78" s="24">
        <f t="shared" si="7"/>
        <v>346.5</v>
      </c>
      <c r="DG78" s="24">
        <f t="shared" si="8"/>
        <v>0</v>
      </c>
      <c r="DH78" s="24">
        <f t="shared" si="9"/>
        <v>0</v>
      </c>
      <c r="DI78" s="24">
        <f t="shared" si="10"/>
        <v>4727.625</v>
      </c>
    </row>
    <row r="79" spans="1:113" ht="14">
      <c r="A79" s="154"/>
      <c r="B79" s="195">
        <v>85</v>
      </c>
      <c r="C79" s="112">
        <f t="shared" si="11"/>
        <v>1</v>
      </c>
      <c r="D79" s="111">
        <f t="shared" si="12"/>
        <v>0</v>
      </c>
      <c r="E79" s="2"/>
      <c r="F79" s="195">
        <f t="shared" si="13"/>
        <v>18</v>
      </c>
      <c r="G79" s="112">
        <f t="shared" si="13"/>
        <v>0.6927234214314546</v>
      </c>
      <c r="H79" s="111">
        <f t="shared" si="13"/>
        <v>0.3072765785685454</v>
      </c>
      <c r="I79" s="5"/>
      <c r="J79" s="15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65"/>
      <c r="BO79" s="24">
        <f t="shared" si="43"/>
        <v>19</v>
      </c>
      <c r="BP79" s="83">
        <f t="shared" si="44"/>
        <v>2519.25</v>
      </c>
      <c r="BQ79" s="83">
        <f t="shared" si="45"/>
        <v>1861.875</v>
      </c>
      <c r="BR79" s="83">
        <f t="shared" si="46"/>
        <v>0</v>
      </c>
      <c r="BS79" s="83">
        <f t="shared" si="47"/>
        <v>346.5</v>
      </c>
      <c r="BT79" s="83">
        <f t="shared" si="48"/>
        <v>0</v>
      </c>
      <c r="BU79" s="83">
        <f t="shared" si="49"/>
        <v>0</v>
      </c>
      <c r="BV79" s="82">
        <f t="shared" si="2"/>
        <v>4727.625</v>
      </c>
      <c r="BX79" s="24">
        <f t="shared" si="15"/>
        <v>1342</v>
      </c>
      <c r="BY79" s="24">
        <f t="shared" si="16"/>
        <v>1984</v>
      </c>
      <c r="BZ79" s="24">
        <f t="shared" si="17"/>
        <v>0</v>
      </c>
      <c r="CA79" s="24">
        <f t="shared" si="18"/>
        <v>369</v>
      </c>
      <c r="CB79" s="24">
        <f t="shared" si="19"/>
        <v>0</v>
      </c>
      <c r="CC79" s="24">
        <f t="shared" si="20"/>
        <v>0</v>
      </c>
      <c r="CD79" s="24">
        <f t="shared" si="21"/>
        <v>733</v>
      </c>
      <c r="CE79" s="24">
        <f t="shared" si="22"/>
        <v>0</v>
      </c>
      <c r="CF79" s="24">
        <f t="shared" si="23"/>
        <v>273</v>
      </c>
      <c r="CG79" s="24">
        <f t="shared" si="24"/>
        <v>0</v>
      </c>
      <c r="CH79" s="24">
        <f t="shared" si="25"/>
        <v>0</v>
      </c>
      <c r="CI79" s="24">
        <f t="shared" si="26"/>
        <v>0</v>
      </c>
      <c r="CJ79" s="24">
        <f t="shared" si="27"/>
        <v>0</v>
      </c>
      <c r="CK79" s="24">
        <f t="shared" si="28"/>
        <v>0</v>
      </c>
      <c r="CL79" s="24">
        <f t="shared" si="29"/>
        <v>0</v>
      </c>
      <c r="CM79" s="24">
        <f t="shared" si="30"/>
        <v>25</v>
      </c>
      <c r="CN79" s="24">
        <f t="shared" si="31"/>
        <v>0</v>
      </c>
      <c r="CO79" s="24">
        <f t="shared" si="32"/>
        <v>0</v>
      </c>
      <c r="CP79" s="24">
        <f t="shared" si="33"/>
        <v>0</v>
      </c>
      <c r="CQ79" s="24">
        <f t="shared" si="34"/>
        <v>0</v>
      </c>
      <c r="CR79" s="24">
        <f t="shared" si="35"/>
        <v>0</v>
      </c>
      <c r="CS79" s="24">
        <f t="shared" si="36"/>
        <v>4726</v>
      </c>
      <c r="CU79" s="83">
        <f t="shared" si="37"/>
        <v>12586.25</v>
      </c>
      <c r="CV79" s="84">
        <f t="shared" si="38"/>
        <v>9320</v>
      </c>
      <c r="CW79" s="84">
        <f t="shared" si="39"/>
        <v>0</v>
      </c>
      <c r="CX79" s="84">
        <f t="shared" si="40"/>
        <v>1723.75</v>
      </c>
      <c r="CY79" s="24">
        <f t="shared" si="41"/>
        <v>0</v>
      </c>
      <c r="CZ79" s="84">
        <f t="shared" si="42"/>
        <v>0</v>
      </c>
      <c r="DA79" s="82">
        <f t="shared" si="3"/>
        <v>23630</v>
      </c>
      <c r="DC79" s="24">
        <f t="shared" si="4"/>
        <v>3775.875</v>
      </c>
      <c r="DD79" s="24">
        <f t="shared" si="5"/>
        <v>2330</v>
      </c>
      <c r="DE79" s="24">
        <f t="shared" si="6"/>
        <v>0</v>
      </c>
      <c r="DF79" s="24">
        <f t="shared" si="7"/>
        <v>361.98750000000001</v>
      </c>
      <c r="DG79" s="24">
        <f t="shared" si="8"/>
        <v>0</v>
      </c>
      <c r="DH79" s="24">
        <f t="shared" si="9"/>
        <v>0</v>
      </c>
      <c r="DI79" s="24">
        <f t="shared" si="10"/>
        <v>6467.8625000000002</v>
      </c>
    </row>
    <row r="80" spans="1:113" ht="14">
      <c r="A80" s="154"/>
      <c r="B80" s="195">
        <v>90</v>
      </c>
      <c r="C80" s="112">
        <f t="shared" si="11"/>
        <v>1</v>
      </c>
      <c r="D80" s="111">
        <f t="shared" si="12"/>
        <v>0</v>
      </c>
      <c r="E80" s="2"/>
      <c r="F80" s="195">
        <f t="shared" si="13"/>
        <v>19</v>
      </c>
      <c r="G80" s="112">
        <f t="shared" si="13"/>
        <v>0.72979297215832473</v>
      </c>
      <c r="H80" s="111">
        <f t="shared" si="13"/>
        <v>0.27020702784167527</v>
      </c>
      <c r="I80" s="5"/>
      <c r="J80" s="15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65"/>
      <c r="BO80" s="24">
        <f t="shared" si="43"/>
        <v>20</v>
      </c>
      <c r="BP80" s="83">
        <f t="shared" si="44"/>
        <v>3775.875</v>
      </c>
      <c r="BQ80" s="83">
        <f t="shared" si="45"/>
        <v>2330</v>
      </c>
      <c r="BR80" s="83">
        <f t="shared" si="46"/>
        <v>0</v>
      </c>
      <c r="BS80" s="83">
        <f t="shared" si="47"/>
        <v>361.98750000000001</v>
      </c>
      <c r="BT80" s="83">
        <f t="shared" si="48"/>
        <v>0</v>
      </c>
      <c r="BU80" s="83">
        <f t="shared" si="49"/>
        <v>0</v>
      </c>
      <c r="BV80" s="82">
        <f t="shared" si="2"/>
        <v>6467.8625000000002</v>
      </c>
      <c r="BX80" s="24">
        <f t="shared" si="15"/>
        <v>2204</v>
      </c>
      <c r="BY80" s="24">
        <f t="shared" si="16"/>
        <v>2720</v>
      </c>
      <c r="BZ80" s="24">
        <f t="shared" si="17"/>
        <v>0</v>
      </c>
      <c r="CA80" s="24">
        <f t="shared" si="18"/>
        <v>423</v>
      </c>
      <c r="CB80" s="24">
        <f t="shared" si="19"/>
        <v>0</v>
      </c>
      <c r="CC80" s="24">
        <f t="shared" si="20"/>
        <v>0</v>
      </c>
      <c r="CD80" s="24">
        <f t="shared" si="21"/>
        <v>839</v>
      </c>
      <c r="CE80" s="24">
        <f t="shared" si="22"/>
        <v>0</v>
      </c>
      <c r="CF80" s="24">
        <f t="shared" si="23"/>
        <v>261</v>
      </c>
      <c r="CG80" s="24">
        <f t="shared" si="24"/>
        <v>0</v>
      </c>
      <c r="CH80" s="24">
        <f t="shared" si="25"/>
        <v>0</v>
      </c>
      <c r="CI80" s="24">
        <f t="shared" si="26"/>
        <v>0</v>
      </c>
      <c r="CJ80" s="24">
        <f t="shared" si="27"/>
        <v>0</v>
      </c>
      <c r="CK80" s="24">
        <f t="shared" si="28"/>
        <v>0</v>
      </c>
      <c r="CL80" s="24">
        <f t="shared" si="29"/>
        <v>0</v>
      </c>
      <c r="CM80" s="24">
        <f t="shared" si="30"/>
        <v>20</v>
      </c>
      <c r="CN80" s="24">
        <f t="shared" si="31"/>
        <v>0</v>
      </c>
      <c r="CO80" s="24">
        <f t="shared" si="32"/>
        <v>0</v>
      </c>
      <c r="CP80" s="24">
        <f t="shared" si="33"/>
        <v>0</v>
      </c>
      <c r="CQ80" s="24">
        <f t="shared" si="34"/>
        <v>0</v>
      </c>
      <c r="CR80" s="24">
        <f t="shared" si="35"/>
        <v>0</v>
      </c>
      <c r="CS80" s="24">
        <f t="shared" si="36"/>
        <v>6467</v>
      </c>
      <c r="CU80" s="83">
        <f t="shared" si="37"/>
        <v>18868.75</v>
      </c>
      <c r="CV80" s="84">
        <f t="shared" si="38"/>
        <v>11665</v>
      </c>
      <c r="CW80" s="84">
        <f t="shared" si="39"/>
        <v>0</v>
      </c>
      <c r="CX80" s="84">
        <f t="shared" si="40"/>
        <v>1801.25</v>
      </c>
      <c r="CY80" s="24">
        <f t="shared" si="41"/>
        <v>0</v>
      </c>
      <c r="CZ80" s="84">
        <f t="shared" si="42"/>
        <v>0</v>
      </c>
      <c r="DA80" s="82">
        <f t="shared" si="3"/>
        <v>32335</v>
      </c>
      <c r="DC80" s="24">
        <f t="shared" si="4"/>
        <v>5660.625</v>
      </c>
      <c r="DD80" s="24">
        <f t="shared" si="5"/>
        <v>2916.25</v>
      </c>
      <c r="DE80" s="24">
        <f t="shared" si="6"/>
        <v>0</v>
      </c>
      <c r="DF80" s="24">
        <f t="shared" si="7"/>
        <v>378.26249999999999</v>
      </c>
      <c r="DG80" s="24">
        <f t="shared" si="8"/>
        <v>0</v>
      </c>
      <c r="DH80" s="24">
        <f t="shared" si="9"/>
        <v>0</v>
      </c>
      <c r="DI80" s="24">
        <f t="shared" si="10"/>
        <v>8955.1375000000007</v>
      </c>
    </row>
    <row r="81" spans="1:113" ht="14">
      <c r="A81" s="154"/>
      <c r="B81" s="195">
        <v>95</v>
      </c>
      <c r="C81" s="112">
        <f t="shared" si="11"/>
        <v>1</v>
      </c>
      <c r="D81" s="111">
        <f t="shared" si="12"/>
        <v>0</v>
      </c>
      <c r="E81" s="2"/>
      <c r="F81" s="195">
        <f t="shared" si="13"/>
        <v>20</v>
      </c>
      <c r="G81" s="112">
        <f t="shared" si="13"/>
        <v>0.76391157047633584</v>
      </c>
      <c r="H81" s="111">
        <f t="shared" si="13"/>
        <v>0.2360884295236641</v>
      </c>
      <c r="I81" s="5"/>
      <c r="J81" s="15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65"/>
      <c r="BO81" s="24">
        <f t="shared" si="43"/>
        <v>21</v>
      </c>
      <c r="BP81" s="83">
        <f t="shared" si="44"/>
        <v>5660.625</v>
      </c>
      <c r="BQ81" s="83">
        <f t="shared" si="45"/>
        <v>2916.25</v>
      </c>
      <c r="BR81" s="83">
        <f t="shared" si="46"/>
        <v>0</v>
      </c>
      <c r="BS81" s="83">
        <f t="shared" si="47"/>
        <v>378.26249999999999</v>
      </c>
      <c r="BT81" s="83">
        <f t="shared" si="48"/>
        <v>0</v>
      </c>
      <c r="BU81" s="83">
        <f t="shared" si="49"/>
        <v>0</v>
      </c>
      <c r="BV81" s="82">
        <f t="shared" si="2"/>
        <v>8955.1375000000007</v>
      </c>
      <c r="BX81" s="24">
        <f t="shared" si="15"/>
        <v>3578</v>
      </c>
      <c r="BY81" s="24">
        <f t="shared" si="16"/>
        <v>3687</v>
      </c>
      <c r="BZ81" s="24">
        <f t="shared" si="17"/>
        <v>0</v>
      </c>
      <c r="CA81" s="24">
        <f t="shared" si="18"/>
        <v>478</v>
      </c>
      <c r="CB81" s="24">
        <f t="shared" si="19"/>
        <v>0</v>
      </c>
      <c r="CC81" s="24">
        <f t="shared" si="20"/>
        <v>0</v>
      </c>
      <c r="CD81" s="24">
        <f t="shared" si="21"/>
        <v>950</v>
      </c>
      <c r="CE81" s="24">
        <f t="shared" si="22"/>
        <v>0</v>
      </c>
      <c r="CF81" s="24">
        <f t="shared" si="23"/>
        <v>246</v>
      </c>
      <c r="CG81" s="24">
        <f t="shared" si="24"/>
        <v>0</v>
      </c>
      <c r="CH81" s="24">
        <f t="shared" si="25"/>
        <v>0</v>
      </c>
      <c r="CI81" s="24">
        <f t="shared" si="26"/>
        <v>0</v>
      </c>
      <c r="CJ81" s="24">
        <f t="shared" si="27"/>
        <v>0</v>
      </c>
      <c r="CK81" s="24">
        <f t="shared" si="28"/>
        <v>0</v>
      </c>
      <c r="CL81" s="24">
        <f t="shared" si="29"/>
        <v>0</v>
      </c>
      <c r="CM81" s="24">
        <f t="shared" si="30"/>
        <v>16</v>
      </c>
      <c r="CN81" s="24">
        <f t="shared" si="31"/>
        <v>0</v>
      </c>
      <c r="CO81" s="24">
        <f t="shared" si="32"/>
        <v>0</v>
      </c>
      <c r="CP81" s="24">
        <f t="shared" si="33"/>
        <v>0</v>
      </c>
      <c r="CQ81" s="24">
        <f t="shared" si="34"/>
        <v>0</v>
      </c>
      <c r="CR81" s="24">
        <f t="shared" si="35"/>
        <v>0</v>
      </c>
      <c r="CS81" s="24">
        <f t="shared" si="36"/>
        <v>8955</v>
      </c>
      <c r="CU81" s="83">
        <f t="shared" si="37"/>
        <v>28295</v>
      </c>
      <c r="CV81" s="84">
        <f t="shared" si="38"/>
        <v>14597.5</v>
      </c>
      <c r="CW81" s="84">
        <f t="shared" si="39"/>
        <v>0</v>
      </c>
      <c r="CX81" s="84">
        <f t="shared" si="40"/>
        <v>1882.5</v>
      </c>
      <c r="CY81" s="24">
        <f t="shared" si="41"/>
        <v>0</v>
      </c>
      <c r="CZ81" s="84">
        <f t="shared" si="42"/>
        <v>0</v>
      </c>
      <c r="DA81" s="82">
        <f t="shared" si="3"/>
        <v>44775</v>
      </c>
      <c r="DC81" s="24">
        <f t="shared" si="4"/>
        <v>8488.5</v>
      </c>
      <c r="DD81" s="24">
        <f t="shared" si="5"/>
        <v>3649.375</v>
      </c>
      <c r="DE81" s="24">
        <f t="shared" si="6"/>
        <v>0</v>
      </c>
      <c r="DF81" s="24">
        <f t="shared" si="7"/>
        <v>395.32499999999999</v>
      </c>
      <c r="DG81" s="24">
        <f t="shared" si="8"/>
        <v>0</v>
      </c>
      <c r="DH81" s="24">
        <f t="shared" si="9"/>
        <v>0</v>
      </c>
      <c r="DI81" s="24">
        <f t="shared" si="10"/>
        <v>12533.2</v>
      </c>
    </row>
    <row r="82" spans="1:113" ht="14">
      <c r="A82" s="154"/>
      <c r="B82" s="196">
        <v>100</v>
      </c>
      <c r="C82" s="118">
        <f t="shared" si="11"/>
        <v>1</v>
      </c>
      <c r="D82" s="119">
        <f t="shared" si="12"/>
        <v>0</v>
      </c>
      <c r="E82" s="2"/>
      <c r="F82" s="195">
        <f t="shared" si="13"/>
        <v>21</v>
      </c>
      <c r="G82" s="112">
        <f t="shared" si="13"/>
        <v>0.79493475114145362</v>
      </c>
      <c r="H82" s="111">
        <f t="shared" si="13"/>
        <v>0.20506524885854627</v>
      </c>
      <c r="I82" s="5"/>
      <c r="J82" s="15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65"/>
      <c r="BO82" s="24">
        <f t="shared" si="43"/>
        <v>22</v>
      </c>
      <c r="BP82" s="83">
        <f t="shared" si="44"/>
        <v>1354.5622825774742</v>
      </c>
      <c r="BQ82" s="83">
        <f t="shared" si="45"/>
        <v>582.35326971563529</v>
      </c>
      <c r="BR82" s="83">
        <f t="shared" si="46"/>
        <v>0</v>
      </c>
      <c r="BS82" s="83">
        <f t="shared" si="47"/>
        <v>63.084447706890494</v>
      </c>
      <c r="BT82" s="83">
        <f t="shared" si="48"/>
        <v>0</v>
      </c>
      <c r="BU82" s="83">
        <f t="shared" si="49"/>
        <v>0</v>
      </c>
      <c r="BV82" s="82">
        <f t="shared" si="2"/>
        <v>2000</v>
      </c>
      <c r="BX82" s="24">
        <f t="shared" si="15"/>
        <v>917</v>
      </c>
      <c r="BY82" s="24">
        <f t="shared" si="16"/>
        <v>789</v>
      </c>
      <c r="BZ82" s="24">
        <f t="shared" si="17"/>
        <v>0</v>
      </c>
      <c r="CA82" s="24">
        <f t="shared" si="18"/>
        <v>85</v>
      </c>
      <c r="CB82" s="24">
        <f t="shared" si="19"/>
        <v>0</v>
      </c>
      <c r="CC82" s="24">
        <f t="shared" si="20"/>
        <v>0</v>
      </c>
      <c r="CD82" s="24">
        <f t="shared" si="21"/>
        <v>170</v>
      </c>
      <c r="CE82" s="24">
        <f t="shared" si="22"/>
        <v>0</v>
      </c>
      <c r="CF82" s="24">
        <f t="shared" si="23"/>
        <v>37</v>
      </c>
      <c r="CG82" s="24">
        <f t="shared" si="24"/>
        <v>0</v>
      </c>
      <c r="CH82" s="24">
        <f t="shared" si="25"/>
        <v>0</v>
      </c>
      <c r="CI82" s="24">
        <f t="shared" si="26"/>
        <v>0</v>
      </c>
      <c r="CJ82" s="24">
        <f t="shared" si="27"/>
        <v>0</v>
      </c>
      <c r="CK82" s="24">
        <f t="shared" si="28"/>
        <v>0</v>
      </c>
      <c r="CL82" s="24">
        <f t="shared" si="29"/>
        <v>0</v>
      </c>
      <c r="CM82" s="24">
        <f t="shared" si="30"/>
        <v>2</v>
      </c>
      <c r="CN82" s="24">
        <f t="shared" si="31"/>
        <v>0</v>
      </c>
      <c r="CO82" s="24">
        <f t="shared" si="32"/>
        <v>0</v>
      </c>
      <c r="CP82" s="24">
        <f t="shared" si="33"/>
        <v>0</v>
      </c>
      <c r="CQ82" s="24">
        <f t="shared" si="34"/>
        <v>0</v>
      </c>
      <c r="CR82" s="24">
        <f t="shared" si="35"/>
        <v>0</v>
      </c>
      <c r="CS82" s="24">
        <f t="shared" si="36"/>
        <v>2000</v>
      </c>
      <c r="CU82" s="83">
        <f t="shared" si="37"/>
        <v>6770</v>
      </c>
      <c r="CV82" s="84">
        <f t="shared" si="38"/>
        <v>2915</v>
      </c>
      <c r="CW82" s="84">
        <f t="shared" si="39"/>
        <v>0</v>
      </c>
      <c r="CX82" s="84">
        <f t="shared" si="40"/>
        <v>315</v>
      </c>
      <c r="CY82" s="24">
        <f t="shared" si="41"/>
        <v>0</v>
      </c>
      <c r="CZ82" s="84">
        <f t="shared" si="42"/>
        <v>0</v>
      </c>
      <c r="DA82" s="82">
        <f t="shared" si="3"/>
        <v>10000</v>
      </c>
      <c r="DC82" s="24">
        <f t="shared" si="4"/>
        <v>2031</v>
      </c>
      <c r="DD82" s="24">
        <f t="shared" si="5"/>
        <v>728.75</v>
      </c>
      <c r="DE82" s="24">
        <f t="shared" si="6"/>
        <v>0</v>
      </c>
      <c r="DF82" s="24">
        <f t="shared" si="7"/>
        <v>66.149999999999991</v>
      </c>
      <c r="DG82" s="24">
        <f t="shared" si="8"/>
        <v>0</v>
      </c>
      <c r="DH82" s="24">
        <f t="shared" si="9"/>
        <v>0</v>
      </c>
      <c r="DI82" s="24">
        <f t="shared" si="10"/>
        <v>2825.9</v>
      </c>
    </row>
    <row r="83" spans="1:113" ht="14">
      <c r="A83" s="154"/>
      <c r="B83" s="2"/>
      <c r="C83" s="2"/>
      <c r="D83" s="2"/>
      <c r="E83" s="2"/>
      <c r="F83" s="195">
        <f t="shared" si="13"/>
        <v>22</v>
      </c>
      <c r="G83" s="112">
        <f t="shared" si="13"/>
        <v>0.82286945871764594</v>
      </c>
      <c r="H83" s="111">
        <f t="shared" si="13"/>
        <v>0.17713054128235409</v>
      </c>
      <c r="I83" s="5"/>
      <c r="J83" s="15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65"/>
      <c r="BO83" s="24">
        <f t="shared" si="43"/>
        <v>23</v>
      </c>
      <c r="BP83" s="83">
        <f t="shared" si="44"/>
        <v>2031</v>
      </c>
      <c r="BQ83" s="83">
        <f t="shared" si="45"/>
        <v>728.75</v>
      </c>
      <c r="BR83" s="83">
        <f t="shared" si="46"/>
        <v>0</v>
      </c>
      <c r="BS83" s="83">
        <f t="shared" si="47"/>
        <v>66.149999999999991</v>
      </c>
      <c r="BT83" s="83">
        <f t="shared" si="48"/>
        <v>0</v>
      </c>
      <c r="BU83" s="83">
        <f t="shared" si="49"/>
        <v>0</v>
      </c>
      <c r="BV83" s="82">
        <f t="shared" si="2"/>
        <v>2825.9</v>
      </c>
      <c r="BX83" s="24">
        <f t="shared" si="15"/>
        <v>1460</v>
      </c>
      <c r="BY83" s="24">
        <f t="shared" si="16"/>
        <v>1048</v>
      </c>
      <c r="BZ83" s="24">
        <f t="shared" si="17"/>
        <v>0</v>
      </c>
      <c r="CA83" s="24">
        <f t="shared" si="18"/>
        <v>95</v>
      </c>
      <c r="CB83" s="24">
        <f t="shared" si="19"/>
        <v>0</v>
      </c>
      <c r="CC83" s="24">
        <f t="shared" si="20"/>
        <v>0</v>
      </c>
      <c r="CD83" s="24">
        <f t="shared" si="21"/>
        <v>188</v>
      </c>
      <c r="CE83" s="24">
        <f t="shared" si="22"/>
        <v>0</v>
      </c>
      <c r="CF83" s="24">
        <f t="shared" si="23"/>
        <v>34</v>
      </c>
      <c r="CG83" s="24">
        <f t="shared" si="24"/>
        <v>0</v>
      </c>
      <c r="CH83" s="24">
        <f t="shared" si="25"/>
        <v>0</v>
      </c>
      <c r="CI83" s="24">
        <f t="shared" si="26"/>
        <v>0</v>
      </c>
      <c r="CJ83" s="24">
        <f t="shared" si="27"/>
        <v>0</v>
      </c>
      <c r="CK83" s="24">
        <f t="shared" si="28"/>
        <v>0</v>
      </c>
      <c r="CL83" s="24">
        <f t="shared" si="29"/>
        <v>0</v>
      </c>
      <c r="CM83" s="24">
        <f t="shared" si="30"/>
        <v>2</v>
      </c>
      <c r="CN83" s="24">
        <f t="shared" si="31"/>
        <v>0</v>
      </c>
      <c r="CO83" s="24">
        <f t="shared" si="32"/>
        <v>0</v>
      </c>
      <c r="CP83" s="24">
        <f t="shared" si="33"/>
        <v>0</v>
      </c>
      <c r="CQ83" s="24">
        <f t="shared" si="34"/>
        <v>0</v>
      </c>
      <c r="CR83" s="24">
        <f t="shared" si="35"/>
        <v>0</v>
      </c>
      <c r="CS83" s="24">
        <f t="shared" si="36"/>
        <v>2827</v>
      </c>
      <c r="CU83" s="83">
        <f t="shared" si="37"/>
        <v>10155</v>
      </c>
      <c r="CV83" s="84">
        <f t="shared" si="38"/>
        <v>3650</v>
      </c>
      <c r="CW83" s="84">
        <f t="shared" si="39"/>
        <v>0</v>
      </c>
      <c r="CX83" s="84">
        <f t="shared" si="40"/>
        <v>330</v>
      </c>
      <c r="CY83" s="24">
        <f t="shared" si="41"/>
        <v>0</v>
      </c>
      <c r="CZ83" s="84">
        <f t="shared" si="42"/>
        <v>0</v>
      </c>
      <c r="DA83" s="82">
        <f t="shared" si="3"/>
        <v>14135</v>
      </c>
      <c r="DC83" s="24">
        <f t="shared" si="4"/>
        <v>3046.5</v>
      </c>
      <c r="DD83" s="24">
        <f t="shared" si="5"/>
        <v>912.5</v>
      </c>
      <c r="DE83" s="24">
        <f t="shared" si="6"/>
        <v>0</v>
      </c>
      <c r="DF83" s="24">
        <f t="shared" si="7"/>
        <v>69.3</v>
      </c>
      <c r="DG83" s="24">
        <f t="shared" si="8"/>
        <v>0</v>
      </c>
      <c r="DH83" s="24">
        <f t="shared" si="9"/>
        <v>0</v>
      </c>
      <c r="DI83" s="24">
        <f t="shared" si="10"/>
        <v>4028.3</v>
      </c>
    </row>
    <row r="84" spans="1:113" ht="14">
      <c r="A84" s="154"/>
      <c r="B84" s="2"/>
      <c r="C84" s="2"/>
      <c r="D84" s="2"/>
      <c r="E84" s="2"/>
      <c r="F84" s="195">
        <f t="shared" si="13"/>
        <v>23</v>
      </c>
      <c r="G84" s="112">
        <f t="shared" si="13"/>
        <v>0.84765030609717251</v>
      </c>
      <c r="H84" s="111">
        <f t="shared" si="13"/>
        <v>0.1523496939028274</v>
      </c>
      <c r="I84" s="5"/>
      <c r="J84" s="15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65"/>
      <c r="BO84" s="24">
        <f t="shared" si="43"/>
        <v>24</v>
      </c>
      <c r="BP84" s="83">
        <f t="shared" si="44"/>
        <v>3046.5</v>
      </c>
      <c r="BQ84" s="83">
        <f t="shared" si="45"/>
        <v>912.5</v>
      </c>
      <c r="BR84" s="83">
        <f t="shared" si="46"/>
        <v>0</v>
      </c>
      <c r="BS84" s="83">
        <f t="shared" si="47"/>
        <v>69.3</v>
      </c>
      <c r="BT84" s="83">
        <f t="shared" si="48"/>
        <v>0</v>
      </c>
      <c r="BU84" s="83">
        <f t="shared" si="49"/>
        <v>0</v>
      </c>
      <c r="BV84" s="82">
        <f t="shared" si="2"/>
        <v>4028.3</v>
      </c>
      <c r="BX84" s="24">
        <f t="shared" si="15"/>
        <v>2304</v>
      </c>
      <c r="BY84" s="24">
        <f t="shared" si="16"/>
        <v>1380</v>
      </c>
      <c r="BZ84" s="24">
        <f t="shared" si="17"/>
        <v>0</v>
      </c>
      <c r="CA84" s="24">
        <f t="shared" si="18"/>
        <v>105</v>
      </c>
      <c r="CB84" s="24">
        <f t="shared" si="19"/>
        <v>0</v>
      </c>
      <c r="CC84" s="24">
        <f t="shared" si="20"/>
        <v>0</v>
      </c>
      <c r="CD84" s="24">
        <f t="shared" si="21"/>
        <v>207</v>
      </c>
      <c r="CE84" s="24">
        <f t="shared" si="22"/>
        <v>0</v>
      </c>
      <c r="CF84" s="24">
        <f t="shared" si="23"/>
        <v>31</v>
      </c>
      <c r="CG84" s="24">
        <f t="shared" si="24"/>
        <v>0</v>
      </c>
      <c r="CH84" s="24">
        <f t="shared" si="25"/>
        <v>0</v>
      </c>
      <c r="CI84" s="24">
        <f t="shared" si="26"/>
        <v>0</v>
      </c>
      <c r="CJ84" s="24">
        <f t="shared" si="27"/>
        <v>0</v>
      </c>
      <c r="CK84" s="24">
        <f t="shared" si="28"/>
        <v>0</v>
      </c>
      <c r="CL84" s="24">
        <f t="shared" si="29"/>
        <v>0</v>
      </c>
      <c r="CM84" s="24">
        <f t="shared" si="30"/>
        <v>1</v>
      </c>
      <c r="CN84" s="24">
        <f t="shared" si="31"/>
        <v>0</v>
      </c>
      <c r="CO84" s="24">
        <f t="shared" si="32"/>
        <v>0</v>
      </c>
      <c r="CP84" s="24">
        <f t="shared" si="33"/>
        <v>0</v>
      </c>
      <c r="CQ84" s="24">
        <f t="shared" si="34"/>
        <v>0</v>
      </c>
      <c r="CR84" s="24">
        <f t="shared" si="35"/>
        <v>0</v>
      </c>
      <c r="CS84" s="24">
        <f t="shared" si="36"/>
        <v>4028</v>
      </c>
      <c r="CU84" s="83">
        <f t="shared" si="37"/>
        <v>15228.75</v>
      </c>
      <c r="CV84" s="84">
        <f t="shared" si="38"/>
        <v>4570</v>
      </c>
      <c r="CW84" s="84">
        <f t="shared" si="39"/>
        <v>0</v>
      </c>
      <c r="CX84" s="84">
        <f t="shared" si="40"/>
        <v>341.25</v>
      </c>
      <c r="CY84" s="24">
        <f t="shared" si="41"/>
        <v>0</v>
      </c>
      <c r="CZ84" s="84">
        <f t="shared" si="42"/>
        <v>0</v>
      </c>
      <c r="DA84" s="82">
        <f t="shared" si="3"/>
        <v>20140</v>
      </c>
      <c r="DC84" s="24">
        <f t="shared" si="4"/>
        <v>4568.625</v>
      </c>
      <c r="DD84" s="24">
        <f t="shared" si="5"/>
        <v>1142.5</v>
      </c>
      <c r="DE84" s="24">
        <f t="shared" si="6"/>
        <v>0</v>
      </c>
      <c r="DF84" s="24">
        <f t="shared" si="7"/>
        <v>71.662499999999994</v>
      </c>
      <c r="DG84" s="24">
        <f t="shared" si="8"/>
        <v>0</v>
      </c>
      <c r="DH84" s="24">
        <f t="shared" si="9"/>
        <v>0</v>
      </c>
      <c r="DI84" s="24">
        <f t="shared" si="10"/>
        <v>5782.7875000000004</v>
      </c>
    </row>
    <row r="85" spans="1:113" ht="14">
      <c r="A85" s="154"/>
      <c r="B85" s="2"/>
      <c r="C85" s="2"/>
      <c r="D85" s="2"/>
      <c r="E85" s="2"/>
      <c r="F85" s="195">
        <f t="shared" si="13"/>
        <v>24</v>
      </c>
      <c r="G85" s="112">
        <f t="shared" si="13"/>
        <v>0.86953553608221823</v>
      </c>
      <c r="H85" s="111">
        <f t="shared" si="13"/>
        <v>0.13046446391778169</v>
      </c>
      <c r="I85" s="5"/>
      <c r="J85" s="15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65"/>
      <c r="BO85" s="24">
        <f t="shared" si="43"/>
        <v>25</v>
      </c>
      <c r="BP85" s="83">
        <f t="shared" si="44"/>
        <v>4568.625</v>
      </c>
      <c r="BQ85" s="83">
        <f t="shared" si="45"/>
        <v>1142.5</v>
      </c>
      <c r="BR85" s="83">
        <f t="shared" si="46"/>
        <v>0</v>
      </c>
      <c r="BS85" s="83">
        <f t="shared" si="47"/>
        <v>71.662499999999994</v>
      </c>
      <c r="BT85" s="83">
        <f t="shared" si="48"/>
        <v>0</v>
      </c>
      <c r="BU85" s="83">
        <f t="shared" si="49"/>
        <v>0</v>
      </c>
      <c r="BV85" s="82">
        <f t="shared" si="2"/>
        <v>5782.7875000000004</v>
      </c>
      <c r="BX85" s="24">
        <f t="shared" si="15"/>
        <v>3609</v>
      </c>
      <c r="BY85" s="24">
        <f t="shared" si="16"/>
        <v>1805</v>
      </c>
      <c r="BZ85" s="24">
        <f t="shared" si="17"/>
        <v>0</v>
      </c>
      <c r="CA85" s="24">
        <f t="shared" si="18"/>
        <v>113</v>
      </c>
      <c r="CB85" s="24">
        <f t="shared" si="19"/>
        <v>0</v>
      </c>
      <c r="CC85" s="24">
        <f t="shared" si="20"/>
        <v>0</v>
      </c>
      <c r="CD85" s="24">
        <f t="shared" si="21"/>
        <v>226</v>
      </c>
      <c r="CE85" s="24">
        <f t="shared" si="22"/>
        <v>0</v>
      </c>
      <c r="CF85" s="24">
        <f t="shared" si="23"/>
        <v>28</v>
      </c>
      <c r="CG85" s="24">
        <f t="shared" si="24"/>
        <v>0</v>
      </c>
      <c r="CH85" s="24">
        <f t="shared" si="25"/>
        <v>0</v>
      </c>
      <c r="CI85" s="24">
        <f t="shared" si="26"/>
        <v>0</v>
      </c>
      <c r="CJ85" s="24">
        <f t="shared" si="27"/>
        <v>0</v>
      </c>
      <c r="CK85" s="24">
        <f t="shared" si="28"/>
        <v>0</v>
      </c>
      <c r="CL85" s="24">
        <f t="shared" si="29"/>
        <v>0</v>
      </c>
      <c r="CM85" s="24">
        <f t="shared" si="30"/>
        <v>1</v>
      </c>
      <c r="CN85" s="24">
        <f t="shared" si="31"/>
        <v>0</v>
      </c>
      <c r="CO85" s="24">
        <f t="shared" si="32"/>
        <v>0</v>
      </c>
      <c r="CP85" s="24">
        <f t="shared" si="33"/>
        <v>0</v>
      </c>
      <c r="CQ85" s="24">
        <f t="shared" si="34"/>
        <v>0</v>
      </c>
      <c r="CR85" s="24">
        <f t="shared" si="35"/>
        <v>0</v>
      </c>
      <c r="CS85" s="24">
        <f t="shared" si="36"/>
        <v>5782</v>
      </c>
      <c r="CU85" s="83">
        <f t="shared" si="37"/>
        <v>22840</v>
      </c>
      <c r="CV85" s="84">
        <f t="shared" si="38"/>
        <v>5712.5</v>
      </c>
      <c r="CW85" s="84">
        <f t="shared" si="39"/>
        <v>0</v>
      </c>
      <c r="CX85" s="84">
        <f t="shared" si="40"/>
        <v>357.5</v>
      </c>
      <c r="CY85" s="24">
        <f t="shared" si="41"/>
        <v>0</v>
      </c>
      <c r="CZ85" s="84">
        <f t="shared" si="42"/>
        <v>0</v>
      </c>
      <c r="DA85" s="82">
        <f t="shared" si="3"/>
        <v>28910</v>
      </c>
      <c r="DC85" s="24">
        <f t="shared" si="4"/>
        <v>6852</v>
      </c>
      <c r="DD85" s="24">
        <f t="shared" si="5"/>
        <v>1428.125</v>
      </c>
      <c r="DE85" s="24">
        <f t="shared" si="6"/>
        <v>0</v>
      </c>
      <c r="DF85" s="24">
        <f t="shared" si="7"/>
        <v>75.075000000000003</v>
      </c>
      <c r="DG85" s="24">
        <f t="shared" si="8"/>
        <v>0</v>
      </c>
      <c r="DH85" s="24">
        <f t="shared" si="9"/>
        <v>0</v>
      </c>
      <c r="DI85" s="24">
        <f t="shared" si="10"/>
        <v>8355.2000000000007</v>
      </c>
    </row>
    <row r="86" spans="1:113" ht="14">
      <c r="A86" s="154"/>
      <c r="B86" s="2"/>
      <c r="C86" s="2"/>
      <c r="D86" s="2"/>
      <c r="E86" s="2"/>
      <c r="F86" s="195">
        <f t="shared" si="13"/>
        <v>25</v>
      </c>
      <c r="G86" s="112">
        <f t="shared" si="13"/>
        <v>0.88882308056452008</v>
      </c>
      <c r="H86" s="111">
        <f t="shared" si="13"/>
        <v>0.11117691943547986</v>
      </c>
      <c r="I86" s="5"/>
      <c r="J86" s="15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65"/>
      <c r="BO86" s="24">
        <f t="shared" si="43"/>
        <v>26</v>
      </c>
      <c r="BP86" s="83">
        <f t="shared" si="44"/>
        <v>6852</v>
      </c>
      <c r="BQ86" s="83">
        <f t="shared" si="45"/>
        <v>1428.125</v>
      </c>
      <c r="BR86" s="83">
        <f t="shared" si="46"/>
        <v>0</v>
      </c>
      <c r="BS86" s="83">
        <f t="shared" si="47"/>
        <v>75.075000000000003</v>
      </c>
      <c r="BT86" s="83">
        <f t="shared" si="48"/>
        <v>0</v>
      </c>
      <c r="BU86" s="83">
        <f t="shared" si="49"/>
        <v>0</v>
      </c>
      <c r="BV86" s="82">
        <f t="shared" si="2"/>
        <v>8355.2000000000007</v>
      </c>
      <c r="BX86" s="24">
        <f t="shared" si="15"/>
        <v>5619</v>
      </c>
      <c r="BY86" s="24">
        <f t="shared" si="16"/>
        <v>2342</v>
      </c>
      <c r="BZ86" s="24">
        <f t="shared" si="17"/>
        <v>0</v>
      </c>
      <c r="CA86" s="24">
        <f t="shared" si="18"/>
        <v>123</v>
      </c>
      <c r="CB86" s="24">
        <f t="shared" si="19"/>
        <v>0</v>
      </c>
      <c r="CC86" s="24">
        <f t="shared" si="20"/>
        <v>0</v>
      </c>
      <c r="CD86" s="24">
        <f t="shared" si="21"/>
        <v>244</v>
      </c>
      <c r="CE86" s="24">
        <f t="shared" si="22"/>
        <v>0</v>
      </c>
      <c r="CF86" s="24">
        <f t="shared" si="23"/>
        <v>26</v>
      </c>
      <c r="CG86" s="24">
        <f t="shared" si="24"/>
        <v>0</v>
      </c>
      <c r="CH86" s="24">
        <f t="shared" si="25"/>
        <v>0</v>
      </c>
      <c r="CI86" s="24">
        <f t="shared" si="26"/>
        <v>0</v>
      </c>
      <c r="CJ86" s="24">
        <f t="shared" si="27"/>
        <v>0</v>
      </c>
      <c r="CK86" s="24">
        <f t="shared" si="28"/>
        <v>0</v>
      </c>
      <c r="CL86" s="24">
        <f t="shared" si="29"/>
        <v>0</v>
      </c>
      <c r="CM86" s="24">
        <f t="shared" si="30"/>
        <v>1</v>
      </c>
      <c r="CN86" s="24">
        <f t="shared" si="31"/>
        <v>0</v>
      </c>
      <c r="CO86" s="24">
        <f t="shared" si="32"/>
        <v>0</v>
      </c>
      <c r="CP86" s="24">
        <f t="shared" si="33"/>
        <v>0</v>
      </c>
      <c r="CQ86" s="24">
        <f t="shared" si="34"/>
        <v>0</v>
      </c>
      <c r="CR86" s="24">
        <f t="shared" si="35"/>
        <v>0</v>
      </c>
      <c r="CS86" s="24">
        <f t="shared" si="36"/>
        <v>8355</v>
      </c>
      <c r="CU86" s="83">
        <f t="shared" si="37"/>
        <v>34255</v>
      </c>
      <c r="CV86" s="84">
        <f t="shared" si="38"/>
        <v>7145</v>
      </c>
      <c r="CW86" s="84">
        <f t="shared" si="39"/>
        <v>0</v>
      </c>
      <c r="CX86" s="84">
        <f t="shared" si="40"/>
        <v>375</v>
      </c>
      <c r="CY86" s="24">
        <f t="shared" si="41"/>
        <v>0</v>
      </c>
      <c r="CZ86" s="84">
        <f t="shared" si="42"/>
        <v>0</v>
      </c>
      <c r="DA86" s="82">
        <f t="shared" si="3"/>
        <v>41775</v>
      </c>
      <c r="DC86" s="24">
        <f t="shared" si="4"/>
        <v>10276.5</v>
      </c>
      <c r="DD86" s="24">
        <f t="shared" si="5"/>
        <v>1786.25</v>
      </c>
      <c r="DE86" s="24">
        <f t="shared" si="6"/>
        <v>0</v>
      </c>
      <c r="DF86" s="24">
        <f t="shared" si="7"/>
        <v>78.75</v>
      </c>
      <c r="DG86" s="24">
        <f t="shared" si="8"/>
        <v>0</v>
      </c>
      <c r="DH86" s="24">
        <f t="shared" si="9"/>
        <v>0</v>
      </c>
      <c r="DI86" s="24">
        <f t="shared" si="10"/>
        <v>12141.5</v>
      </c>
    </row>
    <row r="87" spans="1:113" ht="14">
      <c r="A87" s="154"/>
      <c r="B87" s="2"/>
      <c r="C87" s="2"/>
      <c r="D87" s="2"/>
      <c r="E87" s="2"/>
      <c r="F87" s="195">
        <f t="shared" si="13"/>
        <v>26</v>
      </c>
      <c r="G87" s="112">
        <f t="shared" si="13"/>
        <v>0.90555133330141702</v>
      </c>
      <c r="H87" s="111">
        <f t="shared" si="13"/>
        <v>9.4448666698582914E-2</v>
      </c>
      <c r="I87" s="5"/>
      <c r="J87" s="15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65"/>
      <c r="BO87" s="24">
        <f t="shared" si="43"/>
        <v>27</v>
      </c>
      <c r="BP87" s="83">
        <f t="shared" si="44"/>
        <v>1692.7891940863981</v>
      </c>
      <c r="BQ87" s="83">
        <f t="shared" si="45"/>
        <v>294.2387678622905</v>
      </c>
      <c r="BR87" s="83">
        <f t="shared" si="46"/>
        <v>0</v>
      </c>
      <c r="BS87" s="83">
        <f t="shared" si="47"/>
        <v>12.972038051311618</v>
      </c>
      <c r="BT87" s="83">
        <f t="shared" si="48"/>
        <v>0</v>
      </c>
      <c r="BU87" s="83">
        <f t="shared" si="49"/>
        <v>0</v>
      </c>
      <c r="BV87" s="82">
        <f t="shared" si="2"/>
        <v>2000.0000000000002</v>
      </c>
      <c r="BX87" s="24">
        <f t="shared" si="15"/>
        <v>1433</v>
      </c>
      <c r="BY87" s="24">
        <f t="shared" si="16"/>
        <v>498</v>
      </c>
      <c r="BZ87" s="24">
        <f t="shared" si="17"/>
        <v>0</v>
      </c>
      <c r="CA87" s="24">
        <f t="shared" si="18"/>
        <v>22</v>
      </c>
      <c r="CB87" s="24">
        <f t="shared" si="19"/>
        <v>0</v>
      </c>
      <c r="CC87" s="24">
        <f t="shared" si="20"/>
        <v>0</v>
      </c>
      <c r="CD87" s="24">
        <f t="shared" si="21"/>
        <v>43</v>
      </c>
      <c r="CE87" s="24">
        <f t="shared" si="22"/>
        <v>0</v>
      </c>
      <c r="CF87" s="24">
        <f t="shared" si="23"/>
        <v>4</v>
      </c>
      <c r="CG87" s="24">
        <f t="shared" si="24"/>
        <v>0</v>
      </c>
      <c r="CH87" s="24">
        <f t="shared" si="25"/>
        <v>0</v>
      </c>
      <c r="CI87" s="24">
        <f t="shared" si="26"/>
        <v>0</v>
      </c>
      <c r="CJ87" s="24">
        <f t="shared" si="27"/>
        <v>0</v>
      </c>
      <c r="CK87" s="24">
        <f t="shared" si="28"/>
        <v>0</v>
      </c>
      <c r="CL87" s="24">
        <f t="shared" si="29"/>
        <v>0</v>
      </c>
      <c r="CM87" s="24">
        <f t="shared" si="30"/>
        <v>0</v>
      </c>
      <c r="CN87" s="24">
        <f t="shared" si="31"/>
        <v>0</v>
      </c>
      <c r="CO87" s="24">
        <f t="shared" si="32"/>
        <v>0</v>
      </c>
      <c r="CP87" s="24">
        <f t="shared" si="33"/>
        <v>0</v>
      </c>
      <c r="CQ87" s="24">
        <f t="shared" si="34"/>
        <v>0</v>
      </c>
      <c r="CR87" s="24">
        <f t="shared" si="35"/>
        <v>0</v>
      </c>
      <c r="CS87" s="24">
        <f t="shared" si="36"/>
        <v>2000</v>
      </c>
      <c r="CU87" s="83">
        <f t="shared" si="37"/>
        <v>8463.75</v>
      </c>
      <c r="CV87" s="84">
        <f t="shared" si="38"/>
        <v>1472.5</v>
      </c>
      <c r="CW87" s="84">
        <f t="shared" si="39"/>
        <v>0</v>
      </c>
      <c r="CX87" s="84">
        <f t="shared" si="40"/>
        <v>63.75</v>
      </c>
      <c r="CY87" s="24">
        <f t="shared" si="41"/>
        <v>0</v>
      </c>
      <c r="CZ87" s="84">
        <f t="shared" si="42"/>
        <v>0</v>
      </c>
      <c r="DA87" s="82">
        <f t="shared" si="3"/>
        <v>10000</v>
      </c>
      <c r="DC87" s="24">
        <f t="shared" si="4"/>
        <v>2539.125</v>
      </c>
      <c r="DD87" s="24">
        <f t="shared" si="5"/>
        <v>368.125</v>
      </c>
      <c r="DE87" s="24">
        <f t="shared" si="6"/>
        <v>0</v>
      </c>
      <c r="DF87" s="24">
        <f t="shared" si="7"/>
        <v>13.387499999999999</v>
      </c>
      <c r="DG87" s="24">
        <f t="shared" si="8"/>
        <v>0</v>
      </c>
      <c r="DH87" s="24">
        <f t="shared" si="9"/>
        <v>0</v>
      </c>
      <c r="DI87" s="24">
        <f t="shared" si="10"/>
        <v>2920.6374999999998</v>
      </c>
    </row>
    <row r="88" spans="1:113" ht="14">
      <c r="A88" s="154"/>
      <c r="B88" s="2"/>
      <c r="C88" s="2"/>
      <c r="D88" s="2"/>
      <c r="E88" s="2"/>
      <c r="F88" s="195">
        <f t="shared" si="13"/>
        <v>27</v>
      </c>
      <c r="G88" s="112">
        <f t="shared" si="13"/>
        <v>0.91995428900877152</v>
      </c>
      <c r="H88" s="111">
        <f t="shared" si="13"/>
        <v>8.0045710991228425E-2</v>
      </c>
      <c r="I88" s="5"/>
      <c r="J88" s="15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65"/>
      <c r="BO88" s="24">
        <f t="shared" si="43"/>
        <v>28</v>
      </c>
      <c r="BP88" s="83">
        <f t="shared" si="44"/>
        <v>2539.125</v>
      </c>
      <c r="BQ88" s="83">
        <f t="shared" si="45"/>
        <v>368.125</v>
      </c>
      <c r="BR88" s="83">
        <f t="shared" si="46"/>
        <v>0</v>
      </c>
      <c r="BS88" s="83">
        <f t="shared" si="47"/>
        <v>13.387499999999999</v>
      </c>
      <c r="BT88" s="83">
        <f t="shared" si="48"/>
        <v>0</v>
      </c>
      <c r="BU88" s="83">
        <f t="shared" si="49"/>
        <v>0</v>
      </c>
      <c r="BV88" s="82">
        <f t="shared" si="2"/>
        <v>2920.6374999999998</v>
      </c>
      <c r="BX88" s="24">
        <f t="shared" si="15"/>
        <v>2207</v>
      </c>
      <c r="BY88" s="24">
        <f t="shared" si="16"/>
        <v>640</v>
      </c>
      <c r="BZ88" s="24">
        <f t="shared" si="17"/>
        <v>0</v>
      </c>
      <c r="CA88" s="24">
        <f t="shared" si="18"/>
        <v>23</v>
      </c>
      <c r="CB88" s="24">
        <f t="shared" si="19"/>
        <v>0</v>
      </c>
      <c r="CC88" s="24">
        <f t="shared" si="20"/>
        <v>0</v>
      </c>
      <c r="CD88" s="24">
        <f t="shared" si="21"/>
        <v>46</v>
      </c>
      <c r="CE88" s="24">
        <f t="shared" si="22"/>
        <v>0</v>
      </c>
      <c r="CF88" s="24">
        <f t="shared" si="23"/>
        <v>3</v>
      </c>
      <c r="CG88" s="24">
        <f t="shared" si="24"/>
        <v>0</v>
      </c>
      <c r="CH88" s="24">
        <f t="shared" si="25"/>
        <v>0</v>
      </c>
      <c r="CI88" s="24">
        <f t="shared" si="26"/>
        <v>0</v>
      </c>
      <c r="CJ88" s="24">
        <f t="shared" si="27"/>
        <v>0</v>
      </c>
      <c r="CK88" s="24">
        <f t="shared" si="28"/>
        <v>0</v>
      </c>
      <c r="CL88" s="24">
        <f t="shared" si="29"/>
        <v>0</v>
      </c>
      <c r="CM88" s="24">
        <f t="shared" si="30"/>
        <v>0</v>
      </c>
      <c r="CN88" s="24">
        <f t="shared" si="31"/>
        <v>0</v>
      </c>
      <c r="CO88" s="24">
        <f t="shared" si="32"/>
        <v>0</v>
      </c>
      <c r="CP88" s="24">
        <f t="shared" si="33"/>
        <v>0</v>
      </c>
      <c r="CQ88" s="24">
        <f t="shared" si="34"/>
        <v>0</v>
      </c>
      <c r="CR88" s="24">
        <f t="shared" si="35"/>
        <v>0</v>
      </c>
      <c r="CS88" s="24">
        <f t="shared" si="36"/>
        <v>2919</v>
      </c>
      <c r="CU88" s="83">
        <f t="shared" si="37"/>
        <v>12692.5</v>
      </c>
      <c r="CV88" s="84">
        <f t="shared" si="38"/>
        <v>1837.5</v>
      </c>
      <c r="CW88" s="84">
        <f t="shared" si="39"/>
        <v>0</v>
      </c>
      <c r="CX88" s="84">
        <f t="shared" si="40"/>
        <v>65</v>
      </c>
      <c r="CY88" s="24">
        <f t="shared" si="41"/>
        <v>0</v>
      </c>
      <c r="CZ88" s="84">
        <f t="shared" si="42"/>
        <v>0</v>
      </c>
      <c r="DA88" s="82">
        <f t="shared" si="3"/>
        <v>14595</v>
      </c>
      <c r="DC88" s="24">
        <f t="shared" si="4"/>
        <v>3807.75</v>
      </c>
      <c r="DD88" s="24">
        <f t="shared" si="5"/>
        <v>459.375</v>
      </c>
      <c r="DE88" s="24">
        <f t="shared" si="6"/>
        <v>0</v>
      </c>
      <c r="DF88" s="24">
        <f t="shared" si="7"/>
        <v>13.65</v>
      </c>
      <c r="DG88" s="24">
        <f t="shared" si="8"/>
        <v>0</v>
      </c>
      <c r="DH88" s="24">
        <f t="shared" si="9"/>
        <v>0</v>
      </c>
      <c r="DI88" s="24">
        <f t="shared" si="10"/>
        <v>4280.7749999999996</v>
      </c>
    </row>
    <row r="89" spans="1:113" ht="14">
      <c r="A89" s="154"/>
      <c r="B89" s="2"/>
      <c r="C89" s="2"/>
      <c r="D89" s="2"/>
      <c r="E89" s="2"/>
      <c r="F89" s="195">
        <f t="shared" si="13"/>
        <v>28</v>
      </c>
      <c r="G89" s="112">
        <f t="shared" si="13"/>
        <v>0.93239489666211572</v>
      </c>
      <c r="H89" s="111">
        <f t="shared" si="13"/>
        <v>6.7605103337884276E-2</v>
      </c>
      <c r="I89" s="5"/>
      <c r="J89" s="15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65"/>
      <c r="BO89" s="24">
        <f t="shared" si="43"/>
        <v>29</v>
      </c>
      <c r="BP89" s="83">
        <f t="shared" si="44"/>
        <v>3807.75</v>
      </c>
      <c r="BQ89" s="83">
        <f t="shared" si="45"/>
        <v>459.375</v>
      </c>
      <c r="BR89" s="83">
        <f t="shared" si="46"/>
        <v>0</v>
      </c>
      <c r="BS89" s="83">
        <f t="shared" si="47"/>
        <v>13.65</v>
      </c>
      <c r="BT89" s="83">
        <f t="shared" si="48"/>
        <v>0</v>
      </c>
      <c r="BU89" s="83">
        <f t="shared" si="49"/>
        <v>0</v>
      </c>
      <c r="BV89" s="82">
        <f t="shared" si="2"/>
        <v>4280.7749999999996</v>
      </c>
      <c r="BX89" s="24">
        <f t="shared" si="15"/>
        <v>3387</v>
      </c>
      <c r="BY89" s="24">
        <f t="shared" si="16"/>
        <v>817</v>
      </c>
      <c r="BZ89" s="24">
        <f t="shared" si="17"/>
        <v>0</v>
      </c>
      <c r="CA89" s="24">
        <f t="shared" si="18"/>
        <v>24</v>
      </c>
      <c r="CB89" s="24">
        <f t="shared" si="19"/>
        <v>0</v>
      </c>
      <c r="CC89" s="24">
        <f t="shared" si="20"/>
        <v>0</v>
      </c>
      <c r="CD89" s="24">
        <f t="shared" si="21"/>
        <v>49</v>
      </c>
      <c r="CE89" s="24">
        <f t="shared" si="22"/>
        <v>0</v>
      </c>
      <c r="CF89" s="24">
        <f t="shared" si="23"/>
        <v>3</v>
      </c>
      <c r="CG89" s="24">
        <f t="shared" si="24"/>
        <v>0</v>
      </c>
      <c r="CH89" s="24">
        <f t="shared" si="25"/>
        <v>0</v>
      </c>
      <c r="CI89" s="24">
        <f t="shared" si="26"/>
        <v>0</v>
      </c>
      <c r="CJ89" s="24">
        <f t="shared" si="27"/>
        <v>0</v>
      </c>
      <c r="CK89" s="24">
        <f t="shared" si="28"/>
        <v>0</v>
      </c>
      <c r="CL89" s="24">
        <f t="shared" si="29"/>
        <v>0</v>
      </c>
      <c r="CM89" s="24">
        <f t="shared" si="30"/>
        <v>0</v>
      </c>
      <c r="CN89" s="24">
        <f t="shared" si="31"/>
        <v>0</v>
      </c>
      <c r="CO89" s="24">
        <f t="shared" si="32"/>
        <v>0</v>
      </c>
      <c r="CP89" s="24">
        <f t="shared" si="33"/>
        <v>0</v>
      </c>
      <c r="CQ89" s="24">
        <f t="shared" si="34"/>
        <v>0</v>
      </c>
      <c r="CR89" s="24">
        <f t="shared" si="35"/>
        <v>0</v>
      </c>
      <c r="CS89" s="24">
        <f t="shared" si="36"/>
        <v>4280</v>
      </c>
      <c r="CU89" s="83">
        <f t="shared" si="37"/>
        <v>19038.75</v>
      </c>
      <c r="CV89" s="84">
        <f t="shared" si="38"/>
        <v>2292.5</v>
      </c>
      <c r="CW89" s="84">
        <f t="shared" si="39"/>
        <v>0</v>
      </c>
      <c r="CX89" s="84">
        <f t="shared" si="40"/>
        <v>68.75</v>
      </c>
      <c r="CY89" s="24">
        <f t="shared" si="41"/>
        <v>0</v>
      </c>
      <c r="CZ89" s="84">
        <f t="shared" si="42"/>
        <v>0</v>
      </c>
      <c r="DA89" s="82">
        <f t="shared" si="3"/>
        <v>21400</v>
      </c>
      <c r="DC89" s="24">
        <f t="shared" si="4"/>
        <v>5711.625</v>
      </c>
      <c r="DD89" s="24">
        <f t="shared" si="5"/>
        <v>573.125</v>
      </c>
      <c r="DE89" s="24">
        <f t="shared" si="6"/>
        <v>0</v>
      </c>
      <c r="DF89" s="24">
        <f t="shared" si="7"/>
        <v>14.4375</v>
      </c>
      <c r="DG89" s="24">
        <f t="shared" si="8"/>
        <v>0</v>
      </c>
      <c r="DH89" s="24">
        <f t="shared" si="9"/>
        <v>0</v>
      </c>
      <c r="DI89" s="24">
        <f t="shared" si="10"/>
        <v>6299.1875</v>
      </c>
    </row>
    <row r="90" spans="1:113" ht="14">
      <c r="A90" s="154"/>
      <c r="B90" s="2"/>
      <c r="C90" s="2"/>
      <c r="D90" s="2"/>
      <c r="E90" s="2"/>
      <c r="F90" s="195">
        <f t="shared" si="13"/>
        <v>29</v>
      </c>
      <c r="G90" s="112">
        <f t="shared" si="13"/>
        <v>0.94315573698687749</v>
      </c>
      <c r="H90" s="111">
        <f t="shared" si="13"/>
        <v>5.6844263013122627E-2</v>
      </c>
      <c r="I90" s="5"/>
      <c r="J90" s="15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65"/>
      <c r="BO90" s="24">
        <f t="shared" si="43"/>
        <v>30</v>
      </c>
      <c r="BP90" s="83">
        <f t="shared" si="44"/>
        <v>5711.625</v>
      </c>
      <c r="BQ90" s="83">
        <f t="shared" si="45"/>
        <v>573.125</v>
      </c>
      <c r="BR90" s="83">
        <f t="shared" si="46"/>
        <v>0</v>
      </c>
      <c r="BS90" s="83">
        <f t="shared" si="47"/>
        <v>14.4375</v>
      </c>
      <c r="BT90" s="83">
        <f t="shared" si="48"/>
        <v>0</v>
      </c>
      <c r="BU90" s="83">
        <f t="shared" si="49"/>
        <v>0</v>
      </c>
      <c r="BV90" s="82">
        <f t="shared" si="2"/>
        <v>6299.1875</v>
      </c>
      <c r="BX90" s="24">
        <f t="shared" si="15"/>
        <v>5179</v>
      </c>
      <c r="BY90" s="24">
        <f t="shared" si="16"/>
        <v>1039</v>
      </c>
      <c r="BZ90" s="24">
        <f t="shared" si="17"/>
        <v>0</v>
      </c>
      <c r="CA90" s="24">
        <f t="shared" si="18"/>
        <v>26</v>
      </c>
      <c r="CB90" s="24">
        <f t="shared" si="19"/>
        <v>0</v>
      </c>
      <c r="CC90" s="24">
        <f t="shared" si="20"/>
        <v>0</v>
      </c>
      <c r="CD90" s="24">
        <f t="shared" si="21"/>
        <v>52</v>
      </c>
      <c r="CE90" s="24">
        <f t="shared" si="22"/>
        <v>0</v>
      </c>
      <c r="CF90" s="24">
        <f t="shared" si="23"/>
        <v>3</v>
      </c>
      <c r="CG90" s="24">
        <f t="shared" si="24"/>
        <v>0</v>
      </c>
      <c r="CH90" s="24">
        <f t="shared" si="25"/>
        <v>0</v>
      </c>
      <c r="CI90" s="24">
        <f t="shared" si="26"/>
        <v>0</v>
      </c>
      <c r="CJ90" s="24">
        <f t="shared" si="27"/>
        <v>0</v>
      </c>
      <c r="CK90" s="24">
        <f t="shared" si="28"/>
        <v>0</v>
      </c>
      <c r="CL90" s="24">
        <f t="shared" si="29"/>
        <v>0</v>
      </c>
      <c r="CM90" s="24">
        <f t="shared" si="30"/>
        <v>0</v>
      </c>
      <c r="CN90" s="24">
        <f t="shared" si="31"/>
        <v>0</v>
      </c>
      <c r="CO90" s="24">
        <f t="shared" si="32"/>
        <v>0</v>
      </c>
      <c r="CP90" s="24">
        <f t="shared" si="33"/>
        <v>0</v>
      </c>
      <c r="CQ90" s="24">
        <f t="shared" si="34"/>
        <v>0</v>
      </c>
      <c r="CR90" s="24">
        <f t="shared" si="35"/>
        <v>0</v>
      </c>
      <c r="CS90" s="24">
        <f t="shared" si="36"/>
        <v>6299</v>
      </c>
      <c r="CU90" s="83">
        <f t="shared" si="37"/>
        <v>28557.5</v>
      </c>
      <c r="CV90" s="84">
        <f t="shared" si="38"/>
        <v>2865</v>
      </c>
      <c r="CW90" s="84">
        <f t="shared" si="39"/>
        <v>0</v>
      </c>
      <c r="CX90" s="84">
        <f t="shared" si="40"/>
        <v>72.5</v>
      </c>
      <c r="CY90" s="24">
        <f t="shared" si="41"/>
        <v>0</v>
      </c>
      <c r="CZ90" s="84">
        <f t="shared" si="42"/>
        <v>0</v>
      </c>
      <c r="DA90" s="82">
        <f t="shared" si="3"/>
        <v>31495</v>
      </c>
      <c r="DC90" s="24">
        <f t="shared" si="4"/>
        <v>8567.25</v>
      </c>
      <c r="DD90" s="24">
        <f t="shared" si="5"/>
        <v>716.25</v>
      </c>
      <c r="DE90" s="24">
        <f t="shared" si="6"/>
        <v>0</v>
      </c>
      <c r="DF90" s="24">
        <f t="shared" si="7"/>
        <v>15.225</v>
      </c>
      <c r="DG90" s="24">
        <f t="shared" si="8"/>
        <v>0</v>
      </c>
      <c r="DH90" s="24">
        <f t="shared" si="9"/>
        <v>0</v>
      </c>
      <c r="DI90" s="24">
        <f t="shared" si="10"/>
        <v>9298.7250000000004</v>
      </c>
    </row>
    <row r="91" spans="1:113" ht="14">
      <c r="A91" s="154"/>
      <c r="B91" s="2"/>
      <c r="C91" s="2"/>
      <c r="D91" s="2"/>
      <c r="E91" s="2"/>
      <c r="F91" s="195">
        <f t="shared" si="13"/>
        <v>30</v>
      </c>
      <c r="G91" s="112">
        <f t="shared" si="13"/>
        <v>0.95221605961086253</v>
      </c>
      <c r="H91" s="111">
        <f t="shared" si="13"/>
        <v>4.778394038913749E-2</v>
      </c>
      <c r="I91" s="5"/>
      <c r="J91" s="15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65"/>
      <c r="BO91" s="24">
        <f t="shared" si="43"/>
        <v>31</v>
      </c>
      <c r="BP91" s="83">
        <f t="shared" si="44"/>
        <v>8567.25</v>
      </c>
      <c r="BQ91" s="83">
        <f t="shared" si="45"/>
        <v>716.25</v>
      </c>
      <c r="BR91" s="83">
        <f t="shared" si="46"/>
        <v>0</v>
      </c>
      <c r="BS91" s="83">
        <f t="shared" si="47"/>
        <v>15.225</v>
      </c>
      <c r="BT91" s="83">
        <f t="shared" si="48"/>
        <v>0</v>
      </c>
      <c r="BU91" s="83">
        <f t="shared" si="49"/>
        <v>0</v>
      </c>
      <c r="BV91" s="82">
        <f t="shared" si="2"/>
        <v>9298.7250000000004</v>
      </c>
      <c r="BX91" s="24">
        <f t="shared" si="15"/>
        <v>7893</v>
      </c>
      <c r="BY91" s="24">
        <f t="shared" si="16"/>
        <v>1320</v>
      </c>
      <c r="BZ91" s="24">
        <f t="shared" si="17"/>
        <v>0</v>
      </c>
      <c r="CA91" s="24">
        <f t="shared" si="18"/>
        <v>28</v>
      </c>
      <c r="CB91" s="24">
        <f t="shared" si="19"/>
        <v>0</v>
      </c>
      <c r="CC91" s="24">
        <f t="shared" si="20"/>
        <v>0</v>
      </c>
      <c r="CD91" s="24">
        <f t="shared" si="21"/>
        <v>55</v>
      </c>
      <c r="CE91" s="24">
        <f t="shared" si="22"/>
        <v>0</v>
      </c>
      <c r="CF91" s="24">
        <f t="shared" si="23"/>
        <v>2</v>
      </c>
      <c r="CG91" s="24">
        <f t="shared" si="24"/>
        <v>0</v>
      </c>
      <c r="CH91" s="24">
        <f t="shared" si="25"/>
        <v>0</v>
      </c>
      <c r="CI91" s="24">
        <f t="shared" si="26"/>
        <v>0</v>
      </c>
      <c r="CJ91" s="24">
        <f t="shared" si="27"/>
        <v>0</v>
      </c>
      <c r="CK91" s="24">
        <f t="shared" si="28"/>
        <v>0</v>
      </c>
      <c r="CL91" s="24">
        <f t="shared" si="29"/>
        <v>0</v>
      </c>
      <c r="CM91" s="24">
        <f t="shared" si="30"/>
        <v>0</v>
      </c>
      <c r="CN91" s="24">
        <f t="shared" si="31"/>
        <v>0</v>
      </c>
      <c r="CO91" s="24">
        <f t="shared" si="32"/>
        <v>0</v>
      </c>
      <c r="CP91" s="24">
        <f t="shared" si="33"/>
        <v>0</v>
      </c>
      <c r="CQ91" s="24">
        <f t="shared" si="34"/>
        <v>0</v>
      </c>
      <c r="CR91" s="24">
        <f t="shared" si="35"/>
        <v>0</v>
      </c>
      <c r="CS91" s="24">
        <f t="shared" si="36"/>
        <v>9298</v>
      </c>
      <c r="CU91" s="83">
        <f t="shared" si="37"/>
        <v>42833.75</v>
      </c>
      <c r="CV91" s="84">
        <f t="shared" si="38"/>
        <v>3582.5</v>
      </c>
      <c r="CW91" s="84">
        <f t="shared" si="39"/>
        <v>0</v>
      </c>
      <c r="CX91" s="84">
        <f t="shared" si="40"/>
        <v>73.75</v>
      </c>
      <c r="CY91" s="24">
        <f t="shared" si="41"/>
        <v>0</v>
      </c>
      <c r="CZ91" s="84">
        <f t="shared" si="42"/>
        <v>0</v>
      </c>
      <c r="DA91" s="82">
        <f t="shared" si="3"/>
        <v>46490</v>
      </c>
      <c r="DC91" s="24">
        <f t="shared" si="4"/>
        <v>12850.125</v>
      </c>
      <c r="DD91" s="24">
        <f t="shared" si="5"/>
        <v>895.625</v>
      </c>
      <c r="DE91" s="24">
        <f t="shared" si="6"/>
        <v>0</v>
      </c>
      <c r="DF91" s="24">
        <f t="shared" si="7"/>
        <v>15.487499999999999</v>
      </c>
      <c r="DG91" s="24">
        <f t="shared" si="8"/>
        <v>0</v>
      </c>
      <c r="DH91" s="24">
        <f t="shared" si="9"/>
        <v>0</v>
      </c>
      <c r="DI91" s="24">
        <f t="shared" si="10"/>
        <v>13761.237499999999</v>
      </c>
    </row>
    <row r="92" spans="1:113" ht="14">
      <c r="A92" s="154"/>
      <c r="B92" s="2"/>
      <c r="C92" s="2"/>
      <c r="D92" s="2"/>
      <c r="E92" s="2"/>
      <c r="F92" s="195">
        <f t="shared" si="13"/>
        <v>31</v>
      </c>
      <c r="G92" s="112">
        <f t="shared" si="13"/>
        <v>0.95984933418291218</v>
      </c>
      <c r="H92" s="111">
        <f t="shared" si="13"/>
        <v>4.015066581708783E-2</v>
      </c>
      <c r="I92" s="5"/>
      <c r="J92" s="15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65"/>
      <c r="BO92" s="24">
        <f t="shared" si="43"/>
        <v>32</v>
      </c>
      <c r="BP92" s="83">
        <f t="shared" si="44"/>
        <v>1867.5827664481483</v>
      </c>
      <c r="BQ92" s="83">
        <f t="shared" si="45"/>
        <v>130.16634586824043</v>
      </c>
      <c r="BR92" s="83">
        <f t="shared" si="46"/>
        <v>0</v>
      </c>
      <c r="BS92" s="83">
        <f t="shared" si="47"/>
        <v>2.2508876836113032</v>
      </c>
      <c r="BT92" s="83">
        <f t="shared" si="48"/>
        <v>0</v>
      </c>
      <c r="BU92" s="83">
        <f t="shared" si="49"/>
        <v>0</v>
      </c>
      <c r="BV92" s="82">
        <f t="shared" si="2"/>
        <v>2000</v>
      </c>
      <c r="BX92" s="24">
        <f t="shared" si="15"/>
        <v>1744</v>
      </c>
      <c r="BY92" s="24">
        <f t="shared" si="16"/>
        <v>243</v>
      </c>
      <c r="BZ92" s="24">
        <f t="shared" si="17"/>
        <v>0</v>
      </c>
      <c r="CA92" s="24">
        <f t="shared" si="18"/>
        <v>4</v>
      </c>
      <c r="CB92" s="24">
        <f t="shared" si="19"/>
        <v>0</v>
      </c>
      <c r="CC92" s="24">
        <f t="shared" si="20"/>
        <v>0</v>
      </c>
      <c r="CD92" s="24">
        <f t="shared" si="21"/>
        <v>8</v>
      </c>
      <c r="CE92" s="24">
        <f t="shared" si="22"/>
        <v>0</v>
      </c>
      <c r="CF92" s="24">
        <f t="shared" si="23"/>
        <v>0</v>
      </c>
      <c r="CG92" s="24">
        <f t="shared" si="24"/>
        <v>0</v>
      </c>
      <c r="CH92" s="24">
        <f t="shared" si="25"/>
        <v>0</v>
      </c>
      <c r="CI92" s="24">
        <f t="shared" si="26"/>
        <v>0</v>
      </c>
      <c r="CJ92" s="24">
        <f t="shared" si="27"/>
        <v>0</v>
      </c>
      <c r="CK92" s="24">
        <f t="shared" si="28"/>
        <v>0</v>
      </c>
      <c r="CL92" s="24">
        <f t="shared" si="29"/>
        <v>0</v>
      </c>
      <c r="CM92" s="24">
        <f t="shared" si="30"/>
        <v>0</v>
      </c>
      <c r="CN92" s="24">
        <f t="shared" si="31"/>
        <v>0</v>
      </c>
      <c r="CO92" s="24">
        <f t="shared" si="32"/>
        <v>0</v>
      </c>
      <c r="CP92" s="24">
        <f t="shared" si="33"/>
        <v>0</v>
      </c>
      <c r="CQ92" s="24">
        <f t="shared" si="34"/>
        <v>0</v>
      </c>
      <c r="CR92" s="24">
        <f t="shared" si="35"/>
        <v>0</v>
      </c>
      <c r="CS92" s="24">
        <f t="shared" si="36"/>
        <v>1999</v>
      </c>
      <c r="CU92" s="83">
        <f t="shared" si="37"/>
        <v>9337.5</v>
      </c>
      <c r="CV92" s="84">
        <f t="shared" si="38"/>
        <v>647.5</v>
      </c>
      <c r="CW92" s="84">
        <f t="shared" si="39"/>
        <v>0</v>
      </c>
      <c r="CX92" s="84">
        <f t="shared" si="40"/>
        <v>10</v>
      </c>
      <c r="CY92" s="24">
        <f t="shared" si="41"/>
        <v>0</v>
      </c>
      <c r="CZ92" s="84">
        <f t="shared" si="42"/>
        <v>0</v>
      </c>
      <c r="DA92" s="82">
        <f t="shared" si="3"/>
        <v>9995</v>
      </c>
      <c r="DC92" s="24">
        <f t="shared" si="4"/>
        <v>2801.25</v>
      </c>
      <c r="DD92" s="24">
        <f t="shared" si="5"/>
        <v>161.875</v>
      </c>
      <c r="DE92" s="24">
        <f t="shared" si="6"/>
        <v>0</v>
      </c>
      <c r="DF92" s="24">
        <f t="shared" si="7"/>
        <v>2.1</v>
      </c>
      <c r="DG92" s="24">
        <f t="shared" si="8"/>
        <v>0</v>
      </c>
      <c r="DH92" s="24">
        <f t="shared" si="9"/>
        <v>0</v>
      </c>
      <c r="DI92" s="24">
        <f t="shared" si="10"/>
        <v>2965.2249999999999</v>
      </c>
    </row>
    <row r="93" spans="1:113" ht="14">
      <c r="A93" s="154"/>
      <c r="B93" s="2"/>
      <c r="C93" s="2"/>
      <c r="D93" s="2"/>
      <c r="E93" s="2"/>
      <c r="F93" s="195">
        <f t="shared" si="13"/>
        <v>32</v>
      </c>
      <c r="G93" s="112">
        <f t="shared" si="13"/>
        <v>0.96633296969113425</v>
      </c>
      <c r="H93" s="111">
        <f t="shared" si="13"/>
        <v>3.366703030886576E-2</v>
      </c>
      <c r="I93" s="5"/>
      <c r="J93" s="15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65"/>
      <c r="BO93" s="24">
        <f t="shared" si="43"/>
        <v>33</v>
      </c>
      <c r="BP93" s="83">
        <f t="shared" si="44"/>
        <v>2801.25</v>
      </c>
      <c r="BQ93" s="83">
        <f t="shared" si="45"/>
        <v>161.875</v>
      </c>
      <c r="BR93" s="83">
        <f t="shared" si="46"/>
        <v>0</v>
      </c>
      <c r="BS93" s="83">
        <f t="shared" si="47"/>
        <v>2.1</v>
      </c>
      <c r="BT93" s="83">
        <f t="shared" si="48"/>
        <v>0</v>
      </c>
      <c r="BU93" s="83">
        <f t="shared" si="49"/>
        <v>0</v>
      </c>
      <c r="BV93" s="82">
        <f t="shared" ref="BV93:BV156" si="50">SUM(BP93:BU93)</f>
        <v>2965.2249999999999</v>
      </c>
      <c r="BX93" s="24">
        <f t="shared" si="15"/>
        <v>2646</v>
      </c>
      <c r="BY93" s="24">
        <f t="shared" si="16"/>
        <v>306</v>
      </c>
      <c r="BZ93" s="24">
        <f t="shared" si="17"/>
        <v>0</v>
      </c>
      <c r="CA93" s="24">
        <f t="shared" si="18"/>
        <v>4</v>
      </c>
      <c r="CB93" s="24">
        <f t="shared" si="19"/>
        <v>0</v>
      </c>
      <c r="CC93" s="24">
        <f t="shared" si="20"/>
        <v>0</v>
      </c>
      <c r="CD93" s="24">
        <f t="shared" si="21"/>
        <v>9</v>
      </c>
      <c r="CE93" s="24">
        <f t="shared" si="22"/>
        <v>0</v>
      </c>
      <c r="CF93" s="24">
        <f t="shared" si="23"/>
        <v>0</v>
      </c>
      <c r="CG93" s="24">
        <f t="shared" si="24"/>
        <v>0</v>
      </c>
      <c r="CH93" s="24">
        <f t="shared" si="25"/>
        <v>0</v>
      </c>
      <c r="CI93" s="24">
        <f t="shared" si="26"/>
        <v>0</v>
      </c>
      <c r="CJ93" s="24">
        <f t="shared" si="27"/>
        <v>0</v>
      </c>
      <c r="CK93" s="24">
        <f t="shared" si="28"/>
        <v>0</v>
      </c>
      <c r="CL93" s="24">
        <f t="shared" si="29"/>
        <v>0</v>
      </c>
      <c r="CM93" s="24">
        <f t="shared" si="30"/>
        <v>0</v>
      </c>
      <c r="CN93" s="24">
        <f t="shared" si="31"/>
        <v>0</v>
      </c>
      <c r="CO93" s="24">
        <f t="shared" si="32"/>
        <v>0</v>
      </c>
      <c r="CP93" s="24">
        <f t="shared" si="33"/>
        <v>0</v>
      </c>
      <c r="CQ93" s="24">
        <f t="shared" si="34"/>
        <v>0</v>
      </c>
      <c r="CR93" s="24">
        <f t="shared" si="35"/>
        <v>0</v>
      </c>
      <c r="CS93" s="24">
        <f t="shared" si="36"/>
        <v>2965</v>
      </c>
      <c r="CU93" s="83">
        <f t="shared" ref="CU93:CU124" si="51">BX93*((rep.AA+rep.AA)/2)*BP$23 +
BY93*((rep.AA+rep.AB)/2)*BQ$23 +
BZ93*((rep.AA + rep.AC)/2)*BR$23 +
CA93*((rep.AA + rep.BB)/2)*BS$23 +
CB93*((rep.AA+rep.BC)/2)*BT$23 +
CC93*((rep.AA+rep.CC)/2)*BU$23 +
CD93*((rep.AB+rep.AB)/2)*BV$23 +
CE93*((rep.AB+rep.AC)/2)*BW$23 +
CF93*((rep.AB+rep.BB)/2)*BX$23 +
CG93*((rep.AB+rep.BC)/2)*BY$23 +
CH93*((rep.AB+rep.CC)/2)*BZ$23 +
CI93*((rep.AC+rep.AC)/2)*CA$23 +
CJ93*((rep.AC+rep.BB)/2)*CB$23 +
CK93*((rep.AC+rep.BC)/2)*CC$23 +
CL93*((rep.AC+rep.CC)/2)*CD$23 +
CM93*((rep.BB+rep.BB)/2)*CE$23 +
CN93*((rep.BB+rep.BC)/2)*CF$23 +
CO93*((rep.BB+rep.CC)/2)*CG$23 +
CP93*((rep.BC+rep.BC)/2)*CH$23 +
CQ93*((rep.BC+rep.CC)/2)*CI$23 +
CR93*((rep.CC+rep.CC)/2)*CJ$23</f>
        <v>14006.25</v>
      </c>
      <c r="CV93" s="84">
        <f t="shared" ref="CV93:CV124" si="52">BX93*((rep.AA+rep.AA)/2)*BP$24 +
BY93*((rep.AA+rep.AB)/2)*BQ$24 +
BZ93*((rep.AA + rep.AC)/2)*BR$24 +
CA93*((rep.AA + rep.BB)/2)*BS$24 +
CB93*((rep.AA+rep.BC)/2)*BT$24 +
CC93*((rep.AA+rep.CC)/2)*BU$24 +
CD93*((rep.AB+rep.AB)/2)*BV$24 +
CE93*((rep.AB+rep.AC)/2)*BW$24 +
CF93*((rep.AB+rep.BB)/2)*BX$24 +
CG93*((rep.AB+rep.BC)/2)*BY$24 +
CH93*((rep.AB+rep.CC)/2)*BZ$24 +
CI93*((rep.AC+rep.AC)/2)*CA$24 +
CJ93*((rep.AC+rep.BB)/2)*CB$24 +
CK93*((rep.AC+rep.BC)/2)*CC$24 +
CL93*((rep.AC+rep.CC)/2)*CD$24 +
CM93*((rep.BB+rep.BB)/2)*CE$24 +
CN93*((rep.BB+rep.BC)/2)*CF$24 +
CO93*((rep.BB+rep.CC)/2)*CG$24 +
CP93*((rep.BC+rep.BC)/2)*CH$24 +
CQ93*((rep.BC+rep.CC)/2)*CI$24 +
CR93*((rep.CC+rep.CC)/2)*CJ$24</f>
        <v>807.5</v>
      </c>
      <c r="CW93" s="84">
        <f t="shared" ref="CW93:CW124" si="53">BX93*((rep.AA+rep.AA)/2)*BP$25 +
BY93*((rep.AA+rep.AB)/2)*BQ$25 +
BZ93*((rep.AA + rep.AC)/2)*BR$25 +
CA93*((rep.AA + rep.BB)/2)*BS$25 +
CB93*((rep.AA+rep.BC)/2)*BT$25 +
CC93*((rep.AA+rep.CC)/2)*BU$25 +
CD93*((rep.AB+rep.AB)/2)*BV$25 +
CE93*((rep.AB+rep.AC)/2)*BW$25 +
CF93*((rep.AB+rep.BB)/2)*BX$25 +
CG93*((rep.AB+rep.BC)/2)*BY$25 +
CH93*((rep.AB+rep.CC)/2)*BZ$25 +
CI93*((rep.AC+rep.AC)/2)*CA$25 +
CJ93*((rep.AC+rep.BB)/2)*CB$25 +
CK93*((rep.AC+rep.BC)/2)*CC$25 +
CL93*((rep.AC+rep.CC)/2)*CD$25 +
CM93*((rep.BB+rep.BB)/2)*CE$25 +
CN93*((rep.BB+rep.BC)/2)*CF$25 +
CO93*((rep.BB+rep.CC)/2)*CG$25 +
CP93*((rep.BC+rep.BC)/2)*CH$25 +
CQ93*((rep.BC+rep.CC)/2)*CI$25 +
CR93*((rep.CC+rep.CC)/2)*CJ$25</f>
        <v>0</v>
      </c>
      <c r="CX93" s="84">
        <f t="shared" ref="CX93:CX124" si="54">BX93*((rep.AA+rep.AA)/2)*BP$27 +
BY93*((rep.AA+rep.AB)/2)*BQ$27 +
BZ93*((rep.AA + rep.AC)/2)*BR$27 +
CA93*((rep.AA + rep.BB)/2)*BS$27 +
CB93*((rep.AA+rep.BC)/2)*BT$27 +
CC93*((rep.AA+rep.CC)/2)*BU$27 +
CD93*((rep.AB+rep.AB)/2)*BV$27 +
CE93*((rep.AB+rep.AC)/2)*BW$27 +
CF93*((rep.AB+rep.BB)/2)*BX$27 +
CG93*((rep.AB+rep.BC)/2)*BY$27 +
CH93*((rep.AB+rep.CC)/2)*BZ$27 +
CI93*((rep.AC+rep.AC)/2)*CA$27 +
CJ93*((rep.AC+rep.BB)/2)*CB$27 +
CK93*((rep.AC+rep.BC)/2)*CC$27 +
CL93*((rep.AC+rep.CC)/2)*CD$27 +
CM93*((rep.BB+rep.BB)/2)*CE$27 +
CN93*((rep.BB+rep.BC)/2)*CF$27 +
CO93*((rep.BB+rep.CC)/2)*CG$27 +
CP93*((rep.BC+rep.BC)/2)*CH$27 +
CQ93*((rep.BC+rep.CC)/2)*CI$27 +
CR93*((rep.CC+rep.CC)/2)*CJ$27</f>
        <v>11.25</v>
      </c>
      <c r="CY93" s="24">
        <f t="shared" ref="CY93:CY124" si="55">BX93*((rep.AA+rep.AA)/2)*BP$28 +
BY93*((rep.AA+rep.AB)/2)*BQ$28 +
BZ93*((rep.AA + rep.AC)/2)*BR$28 +
CA93*((rep.AA + rep.BB)/2)*BS$28 +
CB93*((rep.AA+rep.BC)/2)*BT$28 +
CC93*((rep.AA+rep.CC)/2)*BU$28 +
CD93*((rep.AB+rep.AB)/2)*BV$28 +
CE93*((rep.AB+rep.AC)/2)*BW$28 +
CF93*((rep.AB+rep.BB)/2)*BX$28 +
CG93*((rep.AB+rep.BC)/2)*BY$28 +
CH93*((rep.AB+rep.CC)/2)*BZ$28 +
CI93*((rep.AC+rep.AC)/2)*CA$28 +
CJ93*((rep.AC+rep.BB)/2)*CB$28 +
CK93*((rep.AC+rep.BC)/2)*CC$28 +
CL93*((rep.AC+rep.CC)/2)*CD$28 +
CM93*((rep.BB+rep.BB)/2)*CE$28 +
CN93*((rep.BB+rep.BC)/2)*CF$28 +
CO93*((rep.BB+rep.CC)/2)*CG$28 +
CP93*((rep.BC+rep.BC)/2)*CH$28 +
CQ93*((rep.BC+rep.CC)/2)*CI$28 +
CR93*((rep.CC+rep.CC)/2)*CJ$28</f>
        <v>0</v>
      </c>
      <c r="CZ93" s="84">
        <f t="shared" ref="CZ93:CZ124" si="56">BX93*((rep.AA+rep.AA)/2)*BP$29 +
BY93*((rep.AA+rep.AB)/2)*BQ$29 +
BZ93*((rep.AA + rep.AC)/2)*BR$29 +
CA93*((rep.AA + rep.BB)/2)*BS$29 +
CB93*((rep.AA+rep.BC)/2)*BT$29 +
CC93*((rep.AA+rep.CC)/2)*BU$29 +
CD93*((rep.AB+rep.AB)/2)*BV$29 +
CE93*((rep.AB+rep.AC)/2)*BW$29 +
CF93*((rep.AB+rep.BB)/2)*BX$29 +
CG93*((rep.AB+rep.BC)/2)*BY$29 +
CH93*((rep.AB+rep.CC)/2)*BZ$29 +
CI93*((rep.AC+rep.AC)/2)*CA$29 +
CJ93*((rep.AC+rep.BB)/2)*CB$29 +
CK93*((rep.AC+rep.BC)/2)*CC$29 +
CL93*((rep.AC+rep.CC)/2)*CD$29 +
CM93*((rep.BB+rep.BB)/2)*CE$29 +
CN93*((rep.BB+rep.BC)/2)*CF$29 +
CO93*((rep.BB+rep.CC)/2)*CG$29 +
CP93*((rep.BC+rep.BC)/2)*CH$29 +
CQ93*((rep.BC+rep.CC)/2)*CI$29 +
CR93*((rep.CC+rep.CC)/2)*CJ$29</f>
        <v>0</v>
      </c>
      <c r="DA93" s="82">
        <f t="shared" si="3"/>
        <v>14825</v>
      </c>
      <c r="DC93" s="24">
        <f t="shared" ref="DC93:DC109" si="57">sur.AA * CU93</f>
        <v>4201.875</v>
      </c>
      <c r="DD93" s="24">
        <f t="shared" ref="DD93:DD109" si="58">sur.AB * CV93</f>
        <v>201.875</v>
      </c>
      <c r="DE93" s="24">
        <f t="shared" ref="DE93:DE109" si="59">sur.AC * CW93</f>
        <v>0</v>
      </c>
      <c r="DF93" s="24">
        <f t="shared" ref="DF93:DF109" si="60">sur.BB * CX93</f>
        <v>2.3624999999999998</v>
      </c>
      <c r="DG93" s="24">
        <f t="shared" ref="DG93:DG109" si="61">sur.BC * CY93</f>
        <v>0</v>
      </c>
      <c r="DH93" s="24">
        <f t="shared" ref="DH93:DH109" si="62">sur.CC * CZ93</f>
        <v>0</v>
      </c>
      <c r="DI93" s="24">
        <f t="shared" si="10"/>
        <v>4406.1125000000002</v>
      </c>
    </row>
    <row r="94" spans="1:113" ht="14">
      <c r="A94" s="154"/>
      <c r="B94" s="2"/>
      <c r="C94" s="2"/>
      <c r="D94" s="2"/>
      <c r="E94" s="2"/>
      <c r="F94" s="195">
        <f t="shared" ref="F94:H125" si="63">BO197</f>
        <v>33</v>
      </c>
      <c r="G94" s="112">
        <f t="shared" si="63"/>
        <v>0.97199622288359233</v>
      </c>
      <c r="H94" s="111">
        <f t="shared" si="63"/>
        <v>2.8003777116407693E-2</v>
      </c>
      <c r="I94" s="5"/>
      <c r="J94" s="15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65"/>
      <c r="BO94" s="24">
        <f t="shared" si="43"/>
        <v>34</v>
      </c>
      <c r="BP94" s="83">
        <f t="shared" si="44"/>
        <v>4201.875</v>
      </c>
      <c r="BQ94" s="83">
        <f t="shared" si="45"/>
        <v>201.875</v>
      </c>
      <c r="BR94" s="83">
        <f t="shared" si="46"/>
        <v>0</v>
      </c>
      <c r="BS94" s="83">
        <f t="shared" si="47"/>
        <v>2.3624999999999998</v>
      </c>
      <c r="BT94" s="83">
        <f t="shared" si="48"/>
        <v>0</v>
      </c>
      <c r="BU94" s="83">
        <f t="shared" si="49"/>
        <v>0</v>
      </c>
      <c r="BV94" s="82">
        <f t="shared" si="50"/>
        <v>4406.1125000000002</v>
      </c>
      <c r="BX94" s="24">
        <f t="shared" si="15"/>
        <v>4007</v>
      </c>
      <c r="BY94" s="24">
        <f t="shared" si="16"/>
        <v>385</v>
      </c>
      <c r="BZ94" s="24">
        <f t="shared" si="17"/>
        <v>0</v>
      </c>
      <c r="CA94" s="24">
        <f t="shared" si="18"/>
        <v>5</v>
      </c>
      <c r="CB94" s="24">
        <f t="shared" si="19"/>
        <v>0</v>
      </c>
      <c r="CC94" s="24">
        <f t="shared" si="20"/>
        <v>0</v>
      </c>
      <c r="CD94" s="24">
        <f t="shared" si="21"/>
        <v>9</v>
      </c>
      <c r="CE94" s="24">
        <f t="shared" si="22"/>
        <v>0</v>
      </c>
      <c r="CF94" s="24">
        <f t="shared" si="23"/>
        <v>0</v>
      </c>
      <c r="CG94" s="24">
        <f t="shared" si="24"/>
        <v>0</v>
      </c>
      <c r="CH94" s="24">
        <f t="shared" si="25"/>
        <v>0</v>
      </c>
      <c r="CI94" s="24">
        <f t="shared" si="26"/>
        <v>0</v>
      </c>
      <c r="CJ94" s="24">
        <f t="shared" si="27"/>
        <v>0</v>
      </c>
      <c r="CK94" s="24">
        <f t="shared" si="28"/>
        <v>0</v>
      </c>
      <c r="CL94" s="24">
        <f t="shared" si="29"/>
        <v>0</v>
      </c>
      <c r="CM94" s="24">
        <f t="shared" si="30"/>
        <v>0</v>
      </c>
      <c r="CN94" s="24">
        <f t="shared" si="31"/>
        <v>0</v>
      </c>
      <c r="CO94" s="24">
        <f t="shared" si="32"/>
        <v>0</v>
      </c>
      <c r="CP94" s="24">
        <f t="shared" si="33"/>
        <v>0</v>
      </c>
      <c r="CQ94" s="24">
        <f t="shared" si="34"/>
        <v>0</v>
      </c>
      <c r="CR94" s="24">
        <f t="shared" si="35"/>
        <v>0</v>
      </c>
      <c r="CS94" s="24">
        <f t="shared" si="36"/>
        <v>4406</v>
      </c>
      <c r="CU94" s="83">
        <f t="shared" si="51"/>
        <v>21008.75</v>
      </c>
      <c r="CV94" s="84">
        <f t="shared" si="52"/>
        <v>1010</v>
      </c>
      <c r="CW94" s="84">
        <f t="shared" si="53"/>
        <v>0</v>
      </c>
      <c r="CX94" s="84">
        <f t="shared" si="54"/>
        <v>11.25</v>
      </c>
      <c r="CY94" s="24">
        <f t="shared" si="55"/>
        <v>0</v>
      </c>
      <c r="CZ94" s="84">
        <f t="shared" si="56"/>
        <v>0</v>
      </c>
      <c r="DA94" s="82">
        <f t="shared" si="3"/>
        <v>22030</v>
      </c>
      <c r="DC94" s="24">
        <f t="shared" si="57"/>
        <v>6302.625</v>
      </c>
      <c r="DD94" s="24">
        <f t="shared" si="58"/>
        <v>252.5</v>
      </c>
      <c r="DE94" s="24">
        <f t="shared" si="59"/>
        <v>0</v>
      </c>
      <c r="DF94" s="24">
        <f t="shared" si="60"/>
        <v>2.3624999999999998</v>
      </c>
      <c r="DG94" s="24">
        <f t="shared" si="61"/>
        <v>0</v>
      </c>
      <c r="DH94" s="24">
        <f t="shared" si="62"/>
        <v>0</v>
      </c>
      <c r="DI94" s="24">
        <f t="shared" si="10"/>
        <v>6557.4875000000002</v>
      </c>
    </row>
    <row r="95" spans="1:113" ht="14">
      <c r="A95" s="154"/>
      <c r="B95" s="2"/>
      <c r="C95" s="2"/>
      <c r="D95" s="2"/>
      <c r="E95" s="2"/>
      <c r="F95" s="195">
        <f t="shared" si="63"/>
        <v>34</v>
      </c>
      <c r="G95" s="112">
        <f t="shared" si="63"/>
        <v>0.97655529676103359</v>
      </c>
      <c r="H95" s="111">
        <f t="shared" si="63"/>
        <v>2.344470323896632E-2</v>
      </c>
      <c r="I95" s="5"/>
      <c r="J95" s="15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65"/>
      <c r="BO95" s="24">
        <f t="shared" si="43"/>
        <v>35</v>
      </c>
      <c r="BP95" s="83">
        <f t="shared" si="44"/>
        <v>6302.625</v>
      </c>
      <c r="BQ95" s="83">
        <f t="shared" si="45"/>
        <v>252.5</v>
      </c>
      <c r="BR95" s="83">
        <f t="shared" si="46"/>
        <v>0</v>
      </c>
      <c r="BS95" s="83">
        <f t="shared" si="47"/>
        <v>2.3624999999999998</v>
      </c>
      <c r="BT95" s="83">
        <f t="shared" si="48"/>
        <v>0</v>
      </c>
      <c r="BU95" s="83">
        <f t="shared" si="49"/>
        <v>0</v>
      </c>
      <c r="BV95" s="82">
        <f t="shared" si="50"/>
        <v>6557.4875000000002</v>
      </c>
      <c r="BX95" s="24">
        <f t="shared" si="15"/>
        <v>6058</v>
      </c>
      <c r="BY95" s="24">
        <f t="shared" si="16"/>
        <v>485</v>
      </c>
      <c r="BZ95" s="24">
        <f t="shared" si="17"/>
        <v>0</v>
      </c>
      <c r="CA95" s="24">
        <f t="shared" si="18"/>
        <v>5</v>
      </c>
      <c r="CB95" s="24">
        <f t="shared" si="19"/>
        <v>0</v>
      </c>
      <c r="CC95" s="24">
        <f t="shared" si="20"/>
        <v>0</v>
      </c>
      <c r="CD95" s="24">
        <f t="shared" si="21"/>
        <v>10</v>
      </c>
      <c r="CE95" s="24">
        <f t="shared" si="22"/>
        <v>0</v>
      </c>
      <c r="CF95" s="24">
        <f t="shared" si="23"/>
        <v>0</v>
      </c>
      <c r="CG95" s="24">
        <f t="shared" si="24"/>
        <v>0</v>
      </c>
      <c r="CH95" s="24">
        <f t="shared" si="25"/>
        <v>0</v>
      </c>
      <c r="CI95" s="24">
        <f t="shared" si="26"/>
        <v>0</v>
      </c>
      <c r="CJ95" s="24">
        <f t="shared" si="27"/>
        <v>0</v>
      </c>
      <c r="CK95" s="24">
        <f t="shared" si="28"/>
        <v>0</v>
      </c>
      <c r="CL95" s="24">
        <f t="shared" si="29"/>
        <v>0</v>
      </c>
      <c r="CM95" s="24">
        <f t="shared" si="30"/>
        <v>0</v>
      </c>
      <c r="CN95" s="24">
        <f t="shared" si="31"/>
        <v>0</v>
      </c>
      <c r="CO95" s="24">
        <f t="shared" si="32"/>
        <v>0</v>
      </c>
      <c r="CP95" s="24">
        <f t="shared" si="33"/>
        <v>0</v>
      </c>
      <c r="CQ95" s="24">
        <f t="shared" si="34"/>
        <v>0</v>
      </c>
      <c r="CR95" s="24">
        <f t="shared" si="35"/>
        <v>0</v>
      </c>
      <c r="CS95" s="24">
        <f t="shared" si="36"/>
        <v>6558</v>
      </c>
      <c r="CU95" s="83">
        <f t="shared" si="51"/>
        <v>31515</v>
      </c>
      <c r="CV95" s="84">
        <f t="shared" si="52"/>
        <v>1262.5</v>
      </c>
      <c r="CW95" s="84">
        <f t="shared" si="53"/>
        <v>0</v>
      </c>
      <c r="CX95" s="84">
        <f t="shared" si="54"/>
        <v>12.5</v>
      </c>
      <c r="CY95" s="24">
        <f t="shared" si="55"/>
        <v>0</v>
      </c>
      <c r="CZ95" s="84">
        <f t="shared" si="56"/>
        <v>0</v>
      </c>
      <c r="DA95" s="82">
        <f t="shared" si="3"/>
        <v>32790</v>
      </c>
      <c r="DC95" s="24">
        <f t="shared" si="57"/>
        <v>9454.5</v>
      </c>
      <c r="DD95" s="24">
        <f t="shared" si="58"/>
        <v>315.625</v>
      </c>
      <c r="DE95" s="24">
        <f t="shared" si="59"/>
        <v>0</v>
      </c>
      <c r="DF95" s="24">
        <f t="shared" si="60"/>
        <v>2.625</v>
      </c>
      <c r="DG95" s="24">
        <f t="shared" si="61"/>
        <v>0</v>
      </c>
      <c r="DH95" s="24">
        <f t="shared" si="62"/>
        <v>0</v>
      </c>
      <c r="DI95" s="24">
        <f t="shared" si="10"/>
        <v>9772.75</v>
      </c>
    </row>
    <row r="96" spans="1:113" ht="14">
      <c r="A96" s="154"/>
      <c r="B96" s="2"/>
      <c r="C96" s="2"/>
      <c r="D96" s="2"/>
      <c r="E96" s="2"/>
      <c r="F96" s="195">
        <f t="shared" si="63"/>
        <v>35</v>
      </c>
      <c r="G96" s="112">
        <f t="shared" si="63"/>
        <v>0.98038692410774708</v>
      </c>
      <c r="H96" s="111">
        <f t="shared" si="63"/>
        <v>1.9613075892252942E-2</v>
      </c>
      <c r="I96" s="5"/>
      <c r="J96" s="15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65"/>
      <c r="BO96" s="24">
        <f t="shared" si="43"/>
        <v>36</v>
      </c>
      <c r="BP96" s="83">
        <f t="shared" si="44"/>
        <v>9454.5</v>
      </c>
      <c r="BQ96" s="83">
        <f t="shared" si="45"/>
        <v>315.625</v>
      </c>
      <c r="BR96" s="83">
        <f t="shared" si="46"/>
        <v>0</v>
      </c>
      <c r="BS96" s="83">
        <f t="shared" si="47"/>
        <v>2.625</v>
      </c>
      <c r="BT96" s="83">
        <f t="shared" si="48"/>
        <v>0</v>
      </c>
      <c r="BU96" s="83">
        <f t="shared" si="49"/>
        <v>0</v>
      </c>
      <c r="BV96" s="82">
        <f t="shared" si="50"/>
        <v>9772.75</v>
      </c>
      <c r="BX96" s="24">
        <f t="shared" si="15"/>
        <v>9147</v>
      </c>
      <c r="BY96" s="24">
        <f t="shared" si="16"/>
        <v>611</v>
      </c>
      <c r="BZ96" s="24">
        <f t="shared" si="17"/>
        <v>0</v>
      </c>
      <c r="CA96" s="24">
        <f t="shared" si="18"/>
        <v>5</v>
      </c>
      <c r="CB96" s="24">
        <f t="shared" si="19"/>
        <v>0</v>
      </c>
      <c r="CC96" s="24">
        <f t="shared" si="20"/>
        <v>0</v>
      </c>
      <c r="CD96" s="24">
        <f t="shared" si="21"/>
        <v>10</v>
      </c>
      <c r="CE96" s="24">
        <f t="shared" si="22"/>
        <v>0</v>
      </c>
      <c r="CF96" s="24">
        <f t="shared" si="23"/>
        <v>0</v>
      </c>
      <c r="CG96" s="24">
        <f t="shared" si="24"/>
        <v>0</v>
      </c>
      <c r="CH96" s="24">
        <f t="shared" si="25"/>
        <v>0</v>
      </c>
      <c r="CI96" s="24">
        <f t="shared" si="26"/>
        <v>0</v>
      </c>
      <c r="CJ96" s="24">
        <f t="shared" si="27"/>
        <v>0</v>
      </c>
      <c r="CK96" s="24">
        <f t="shared" si="28"/>
        <v>0</v>
      </c>
      <c r="CL96" s="24">
        <f t="shared" si="29"/>
        <v>0</v>
      </c>
      <c r="CM96" s="24">
        <f t="shared" si="30"/>
        <v>0</v>
      </c>
      <c r="CN96" s="24">
        <f t="shared" si="31"/>
        <v>0</v>
      </c>
      <c r="CO96" s="24">
        <f t="shared" si="32"/>
        <v>0</v>
      </c>
      <c r="CP96" s="24">
        <f t="shared" si="33"/>
        <v>0</v>
      </c>
      <c r="CQ96" s="24">
        <f t="shared" si="34"/>
        <v>0</v>
      </c>
      <c r="CR96" s="24">
        <f t="shared" si="35"/>
        <v>0</v>
      </c>
      <c r="CS96" s="24">
        <f t="shared" si="36"/>
        <v>9773</v>
      </c>
      <c r="CU96" s="83">
        <f t="shared" si="51"/>
        <v>47275</v>
      </c>
      <c r="CV96" s="84">
        <f t="shared" si="52"/>
        <v>1577.5</v>
      </c>
      <c r="CW96" s="84">
        <f t="shared" si="53"/>
        <v>0</v>
      </c>
      <c r="CX96" s="84">
        <f t="shared" si="54"/>
        <v>12.5</v>
      </c>
      <c r="CY96" s="24">
        <f t="shared" si="55"/>
        <v>0</v>
      </c>
      <c r="CZ96" s="84">
        <f t="shared" si="56"/>
        <v>0</v>
      </c>
      <c r="DA96" s="82">
        <f t="shared" si="3"/>
        <v>48865</v>
      </c>
      <c r="DC96" s="24">
        <f t="shared" si="57"/>
        <v>14182.5</v>
      </c>
      <c r="DD96" s="24">
        <f t="shared" si="58"/>
        <v>394.375</v>
      </c>
      <c r="DE96" s="24">
        <f t="shared" si="59"/>
        <v>0</v>
      </c>
      <c r="DF96" s="24">
        <f t="shared" si="60"/>
        <v>2.625</v>
      </c>
      <c r="DG96" s="24">
        <f t="shared" si="61"/>
        <v>0</v>
      </c>
      <c r="DH96" s="24">
        <f t="shared" si="62"/>
        <v>0</v>
      </c>
      <c r="DI96" s="24">
        <f t="shared" si="10"/>
        <v>14579.5</v>
      </c>
    </row>
    <row r="97" spans="1:113" ht="15" thickBot="1">
      <c r="A97" s="158"/>
      <c r="B97" s="159"/>
      <c r="C97" s="159"/>
      <c r="D97" s="159"/>
      <c r="E97" s="159"/>
      <c r="F97" s="197">
        <f t="shared" si="63"/>
        <v>36</v>
      </c>
      <c r="G97" s="160">
        <f t="shared" si="63"/>
        <v>0.9835831777135402</v>
      </c>
      <c r="H97" s="163">
        <f t="shared" si="63"/>
        <v>1.6416822286459798E-2</v>
      </c>
      <c r="I97" s="198"/>
      <c r="J97" s="161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65"/>
      <c r="BO97" s="24">
        <f t="shared" si="43"/>
        <v>37</v>
      </c>
      <c r="BP97" s="83">
        <f t="shared" si="44"/>
        <v>1945.5399705065329</v>
      </c>
      <c r="BQ97" s="83">
        <f t="shared" si="45"/>
        <v>54.099934840015088</v>
      </c>
      <c r="BR97" s="83">
        <f t="shared" si="46"/>
        <v>0</v>
      </c>
      <c r="BS97" s="83">
        <f t="shared" si="47"/>
        <v>0.36009465345176445</v>
      </c>
      <c r="BT97" s="83">
        <f t="shared" si="48"/>
        <v>0</v>
      </c>
      <c r="BU97" s="83">
        <f t="shared" si="49"/>
        <v>0</v>
      </c>
      <c r="BV97" s="82">
        <f t="shared" si="50"/>
        <v>1999.9999999999998</v>
      </c>
      <c r="BX97" s="24">
        <f t="shared" si="15"/>
        <v>1893</v>
      </c>
      <c r="BY97" s="24">
        <f t="shared" si="16"/>
        <v>105</v>
      </c>
      <c r="BZ97" s="24">
        <f t="shared" si="17"/>
        <v>0</v>
      </c>
      <c r="CA97" s="24">
        <f t="shared" si="18"/>
        <v>1</v>
      </c>
      <c r="CB97" s="24">
        <f t="shared" si="19"/>
        <v>0</v>
      </c>
      <c r="CC97" s="24">
        <f t="shared" si="20"/>
        <v>0</v>
      </c>
      <c r="CD97" s="24">
        <f t="shared" si="21"/>
        <v>1</v>
      </c>
      <c r="CE97" s="24">
        <f t="shared" si="22"/>
        <v>0</v>
      </c>
      <c r="CF97" s="24">
        <f t="shared" si="23"/>
        <v>0</v>
      </c>
      <c r="CG97" s="24">
        <f t="shared" si="24"/>
        <v>0</v>
      </c>
      <c r="CH97" s="24">
        <f t="shared" si="25"/>
        <v>0</v>
      </c>
      <c r="CI97" s="24">
        <f t="shared" si="26"/>
        <v>0</v>
      </c>
      <c r="CJ97" s="24">
        <f t="shared" si="27"/>
        <v>0</v>
      </c>
      <c r="CK97" s="24">
        <f t="shared" si="28"/>
        <v>0</v>
      </c>
      <c r="CL97" s="24">
        <f t="shared" si="29"/>
        <v>0</v>
      </c>
      <c r="CM97" s="24">
        <f t="shared" si="30"/>
        <v>0</v>
      </c>
      <c r="CN97" s="24">
        <f t="shared" si="31"/>
        <v>0</v>
      </c>
      <c r="CO97" s="24">
        <f t="shared" si="32"/>
        <v>0</v>
      </c>
      <c r="CP97" s="24">
        <f t="shared" si="33"/>
        <v>0</v>
      </c>
      <c r="CQ97" s="24">
        <f t="shared" si="34"/>
        <v>0</v>
      </c>
      <c r="CR97" s="24">
        <f t="shared" si="35"/>
        <v>0</v>
      </c>
      <c r="CS97" s="24">
        <f t="shared" si="36"/>
        <v>2000</v>
      </c>
      <c r="CU97" s="83">
        <f t="shared" si="51"/>
        <v>9728.75</v>
      </c>
      <c r="CV97" s="84">
        <f t="shared" si="52"/>
        <v>270</v>
      </c>
      <c r="CW97" s="84">
        <f t="shared" si="53"/>
        <v>0</v>
      </c>
      <c r="CX97" s="84">
        <f t="shared" si="54"/>
        <v>1.25</v>
      </c>
      <c r="CY97" s="24">
        <f t="shared" si="55"/>
        <v>0</v>
      </c>
      <c r="CZ97" s="84">
        <f t="shared" si="56"/>
        <v>0</v>
      </c>
      <c r="DA97" s="82">
        <f t="shared" si="3"/>
        <v>10000</v>
      </c>
      <c r="DC97" s="24">
        <f t="shared" si="57"/>
        <v>2918.625</v>
      </c>
      <c r="DD97" s="24">
        <f t="shared" si="58"/>
        <v>67.5</v>
      </c>
      <c r="DE97" s="24">
        <f t="shared" si="59"/>
        <v>0</v>
      </c>
      <c r="DF97" s="24">
        <f t="shared" si="60"/>
        <v>0.26250000000000001</v>
      </c>
      <c r="DG97" s="24">
        <f t="shared" si="61"/>
        <v>0</v>
      </c>
      <c r="DH97" s="24">
        <f t="shared" si="62"/>
        <v>0</v>
      </c>
      <c r="DI97" s="24">
        <f t="shared" si="10"/>
        <v>2986.3874999999998</v>
      </c>
    </row>
    <row r="98" spans="1:113" ht="15" thickTop="1">
      <c r="A98" s="1"/>
      <c r="B98" s="2"/>
      <c r="C98" s="2"/>
      <c r="D98" s="2"/>
      <c r="E98" s="2"/>
      <c r="F98" s="195">
        <f t="shared" si="63"/>
        <v>37</v>
      </c>
      <c r="G98" s="112">
        <f t="shared" si="63"/>
        <v>0.98629496896327029</v>
      </c>
      <c r="H98" s="111">
        <f t="shared" si="63"/>
        <v>1.3705031036729655E-2</v>
      </c>
      <c r="I98" s="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65"/>
      <c r="BO98" s="24">
        <f t="shared" si="43"/>
        <v>38</v>
      </c>
      <c r="BP98" s="83">
        <f t="shared" si="44"/>
        <v>2918.625</v>
      </c>
      <c r="BQ98" s="83">
        <f t="shared" si="45"/>
        <v>67.5</v>
      </c>
      <c r="BR98" s="83">
        <f t="shared" si="46"/>
        <v>0</v>
      </c>
      <c r="BS98" s="83">
        <f t="shared" si="47"/>
        <v>0.26250000000000001</v>
      </c>
      <c r="BT98" s="83">
        <f t="shared" si="48"/>
        <v>0</v>
      </c>
      <c r="BU98" s="83">
        <f t="shared" si="49"/>
        <v>0</v>
      </c>
      <c r="BV98" s="82">
        <f t="shared" si="50"/>
        <v>2986.3874999999998</v>
      </c>
      <c r="BX98" s="24">
        <f t="shared" si="15"/>
        <v>2852</v>
      </c>
      <c r="BY98" s="24">
        <f t="shared" si="16"/>
        <v>132</v>
      </c>
      <c r="BZ98" s="24">
        <f t="shared" si="17"/>
        <v>0</v>
      </c>
      <c r="CA98" s="24">
        <f t="shared" si="18"/>
        <v>1</v>
      </c>
      <c r="CB98" s="24">
        <f t="shared" si="19"/>
        <v>0</v>
      </c>
      <c r="CC98" s="24">
        <f t="shared" si="20"/>
        <v>0</v>
      </c>
      <c r="CD98" s="24">
        <f t="shared" si="21"/>
        <v>2</v>
      </c>
      <c r="CE98" s="24">
        <f t="shared" si="22"/>
        <v>0</v>
      </c>
      <c r="CF98" s="24">
        <f t="shared" si="23"/>
        <v>0</v>
      </c>
      <c r="CG98" s="24">
        <f t="shared" si="24"/>
        <v>0</v>
      </c>
      <c r="CH98" s="24">
        <f t="shared" si="25"/>
        <v>0</v>
      </c>
      <c r="CI98" s="24">
        <f t="shared" si="26"/>
        <v>0</v>
      </c>
      <c r="CJ98" s="24">
        <f t="shared" si="27"/>
        <v>0</v>
      </c>
      <c r="CK98" s="24">
        <f t="shared" si="28"/>
        <v>0</v>
      </c>
      <c r="CL98" s="24">
        <f t="shared" si="29"/>
        <v>0</v>
      </c>
      <c r="CM98" s="24">
        <f t="shared" si="30"/>
        <v>0</v>
      </c>
      <c r="CN98" s="24">
        <f t="shared" si="31"/>
        <v>0</v>
      </c>
      <c r="CO98" s="24">
        <f t="shared" si="32"/>
        <v>0</v>
      </c>
      <c r="CP98" s="24">
        <f t="shared" si="33"/>
        <v>0</v>
      </c>
      <c r="CQ98" s="24">
        <f t="shared" si="34"/>
        <v>0</v>
      </c>
      <c r="CR98" s="24">
        <f t="shared" si="35"/>
        <v>0</v>
      </c>
      <c r="CS98" s="24">
        <f t="shared" si="36"/>
        <v>2987</v>
      </c>
      <c r="CU98" s="83">
        <f t="shared" si="51"/>
        <v>14592.5</v>
      </c>
      <c r="CV98" s="84">
        <f t="shared" si="52"/>
        <v>340</v>
      </c>
      <c r="CW98" s="84">
        <f t="shared" si="53"/>
        <v>0</v>
      </c>
      <c r="CX98" s="84">
        <f t="shared" si="54"/>
        <v>2.5</v>
      </c>
      <c r="CY98" s="24">
        <f t="shared" si="55"/>
        <v>0</v>
      </c>
      <c r="CZ98" s="84">
        <f t="shared" si="56"/>
        <v>0</v>
      </c>
      <c r="DA98" s="82">
        <f t="shared" si="3"/>
        <v>14935</v>
      </c>
      <c r="DC98" s="24">
        <f t="shared" si="57"/>
        <v>4377.75</v>
      </c>
      <c r="DD98" s="24">
        <f t="shared" si="58"/>
        <v>85</v>
      </c>
      <c r="DE98" s="24">
        <f t="shared" si="59"/>
        <v>0</v>
      </c>
      <c r="DF98" s="24">
        <f t="shared" si="60"/>
        <v>0.52500000000000002</v>
      </c>
      <c r="DG98" s="24">
        <f t="shared" si="61"/>
        <v>0</v>
      </c>
      <c r="DH98" s="24">
        <f t="shared" si="62"/>
        <v>0</v>
      </c>
      <c r="DI98" s="24">
        <f t="shared" si="10"/>
        <v>4463.2749999999996</v>
      </c>
    </row>
    <row r="99" spans="1:113" ht="14">
      <c r="A99" s="1"/>
      <c r="B99" s="2"/>
      <c r="C99" s="2"/>
      <c r="D99" s="2"/>
      <c r="E99" s="2"/>
      <c r="F99" s="195">
        <f t="shared" si="63"/>
        <v>38</v>
      </c>
      <c r="G99" s="112">
        <f t="shared" si="63"/>
        <v>0.98861082160302383</v>
      </c>
      <c r="H99" s="111">
        <f t="shared" si="63"/>
        <v>1.1389178396976282E-2</v>
      </c>
      <c r="I99" s="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65"/>
      <c r="BO99" s="24">
        <f t="shared" si="43"/>
        <v>39</v>
      </c>
      <c r="BP99" s="83">
        <f t="shared" si="44"/>
        <v>4377.75</v>
      </c>
      <c r="BQ99" s="83">
        <f t="shared" si="45"/>
        <v>85</v>
      </c>
      <c r="BR99" s="83">
        <f t="shared" si="46"/>
        <v>0</v>
      </c>
      <c r="BS99" s="83">
        <f t="shared" si="47"/>
        <v>0.52500000000000002</v>
      </c>
      <c r="BT99" s="83">
        <f t="shared" si="48"/>
        <v>0</v>
      </c>
      <c r="BU99" s="83">
        <f t="shared" si="49"/>
        <v>0</v>
      </c>
      <c r="BV99" s="82">
        <f t="shared" si="50"/>
        <v>4463.2749999999996</v>
      </c>
      <c r="BX99" s="24">
        <f t="shared" si="15"/>
        <v>4294</v>
      </c>
      <c r="BY99" s="24">
        <f t="shared" si="16"/>
        <v>167</v>
      </c>
      <c r="BZ99" s="24">
        <f t="shared" si="17"/>
        <v>0</v>
      </c>
      <c r="CA99" s="24">
        <f t="shared" si="18"/>
        <v>1</v>
      </c>
      <c r="CB99" s="24">
        <f t="shared" si="19"/>
        <v>0</v>
      </c>
      <c r="CC99" s="24">
        <f t="shared" si="20"/>
        <v>0</v>
      </c>
      <c r="CD99" s="24">
        <f t="shared" si="21"/>
        <v>2</v>
      </c>
      <c r="CE99" s="24">
        <f t="shared" si="22"/>
        <v>0</v>
      </c>
      <c r="CF99" s="24">
        <f t="shared" si="23"/>
        <v>0</v>
      </c>
      <c r="CG99" s="24">
        <f t="shared" si="24"/>
        <v>0</v>
      </c>
      <c r="CH99" s="24">
        <f t="shared" si="25"/>
        <v>0</v>
      </c>
      <c r="CI99" s="24">
        <f t="shared" si="26"/>
        <v>0</v>
      </c>
      <c r="CJ99" s="24">
        <f t="shared" si="27"/>
        <v>0</v>
      </c>
      <c r="CK99" s="24">
        <f t="shared" si="28"/>
        <v>0</v>
      </c>
      <c r="CL99" s="24">
        <f t="shared" si="29"/>
        <v>0</v>
      </c>
      <c r="CM99" s="24">
        <f t="shared" si="30"/>
        <v>0</v>
      </c>
      <c r="CN99" s="24">
        <f t="shared" si="31"/>
        <v>0</v>
      </c>
      <c r="CO99" s="24">
        <f t="shared" si="32"/>
        <v>0</v>
      </c>
      <c r="CP99" s="24">
        <f t="shared" si="33"/>
        <v>0</v>
      </c>
      <c r="CQ99" s="24">
        <f t="shared" si="34"/>
        <v>0</v>
      </c>
      <c r="CR99" s="24">
        <f t="shared" si="35"/>
        <v>0</v>
      </c>
      <c r="CS99" s="24">
        <f t="shared" si="36"/>
        <v>4464</v>
      </c>
      <c r="CU99" s="83">
        <f t="shared" si="51"/>
        <v>21890</v>
      </c>
      <c r="CV99" s="84">
        <f t="shared" si="52"/>
        <v>427.5</v>
      </c>
      <c r="CW99" s="84">
        <f t="shared" si="53"/>
        <v>0</v>
      </c>
      <c r="CX99" s="84">
        <f t="shared" si="54"/>
        <v>2.5</v>
      </c>
      <c r="CY99" s="24">
        <f t="shared" si="55"/>
        <v>0</v>
      </c>
      <c r="CZ99" s="84">
        <f t="shared" si="56"/>
        <v>0</v>
      </c>
      <c r="DA99" s="82">
        <f t="shared" si="3"/>
        <v>22320</v>
      </c>
      <c r="DC99" s="24">
        <f t="shared" si="57"/>
        <v>6567</v>
      </c>
      <c r="DD99" s="24">
        <f t="shared" si="58"/>
        <v>106.875</v>
      </c>
      <c r="DE99" s="24">
        <f t="shared" si="59"/>
        <v>0</v>
      </c>
      <c r="DF99" s="24">
        <f t="shared" si="60"/>
        <v>0.52500000000000002</v>
      </c>
      <c r="DG99" s="24">
        <f t="shared" si="61"/>
        <v>0</v>
      </c>
      <c r="DH99" s="24">
        <f t="shared" si="62"/>
        <v>0</v>
      </c>
      <c r="DI99" s="24">
        <f t="shared" si="10"/>
        <v>6674.4</v>
      </c>
    </row>
    <row r="100" spans="1:113" ht="14">
      <c r="A100" s="1"/>
      <c r="B100" s="2"/>
      <c r="C100" s="2"/>
      <c r="D100" s="2"/>
      <c r="E100" s="2"/>
      <c r="F100" s="195">
        <f t="shared" si="63"/>
        <v>39</v>
      </c>
      <c r="G100" s="112">
        <f t="shared" si="63"/>
        <v>0.9903602175532541</v>
      </c>
      <c r="H100" s="111">
        <f t="shared" si="63"/>
        <v>9.6397824467459436E-3</v>
      </c>
      <c r="I100" s="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  <c r="BL100" s="95"/>
      <c r="BM100" s="95"/>
      <c r="BN100" s="65"/>
      <c r="BO100" s="24">
        <f t="shared" si="43"/>
        <v>40</v>
      </c>
      <c r="BP100" s="83">
        <f t="shared" si="44"/>
        <v>6567</v>
      </c>
      <c r="BQ100" s="83">
        <f t="shared" si="45"/>
        <v>106.875</v>
      </c>
      <c r="BR100" s="83">
        <f t="shared" si="46"/>
        <v>0</v>
      </c>
      <c r="BS100" s="83">
        <f t="shared" si="47"/>
        <v>0.52500000000000002</v>
      </c>
      <c r="BT100" s="83">
        <f t="shared" si="48"/>
        <v>0</v>
      </c>
      <c r="BU100" s="83">
        <f t="shared" si="49"/>
        <v>0</v>
      </c>
      <c r="BV100" s="82">
        <f t="shared" si="50"/>
        <v>6674.4</v>
      </c>
      <c r="BX100" s="24">
        <f t="shared" si="15"/>
        <v>6461</v>
      </c>
      <c r="BY100" s="24">
        <f t="shared" si="16"/>
        <v>210</v>
      </c>
      <c r="BZ100" s="24">
        <f t="shared" si="17"/>
        <v>0</v>
      </c>
      <c r="CA100" s="24">
        <f t="shared" si="18"/>
        <v>1</v>
      </c>
      <c r="CB100" s="24">
        <f t="shared" si="19"/>
        <v>0</v>
      </c>
      <c r="CC100" s="24">
        <f t="shared" si="20"/>
        <v>0</v>
      </c>
      <c r="CD100" s="24">
        <f t="shared" si="21"/>
        <v>2</v>
      </c>
      <c r="CE100" s="24">
        <f t="shared" si="22"/>
        <v>0</v>
      </c>
      <c r="CF100" s="24">
        <f t="shared" si="23"/>
        <v>0</v>
      </c>
      <c r="CG100" s="24">
        <f t="shared" si="24"/>
        <v>0</v>
      </c>
      <c r="CH100" s="24">
        <f t="shared" si="25"/>
        <v>0</v>
      </c>
      <c r="CI100" s="24">
        <f t="shared" si="26"/>
        <v>0</v>
      </c>
      <c r="CJ100" s="24">
        <f t="shared" si="27"/>
        <v>0</v>
      </c>
      <c r="CK100" s="24">
        <f t="shared" si="28"/>
        <v>0</v>
      </c>
      <c r="CL100" s="24">
        <f t="shared" si="29"/>
        <v>0</v>
      </c>
      <c r="CM100" s="24">
        <f t="shared" si="30"/>
        <v>0</v>
      </c>
      <c r="CN100" s="24">
        <f t="shared" si="31"/>
        <v>0</v>
      </c>
      <c r="CO100" s="24">
        <f t="shared" si="32"/>
        <v>0</v>
      </c>
      <c r="CP100" s="24">
        <f t="shared" si="33"/>
        <v>0</v>
      </c>
      <c r="CQ100" s="24">
        <f t="shared" si="34"/>
        <v>0</v>
      </c>
      <c r="CR100" s="24">
        <f t="shared" si="35"/>
        <v>0</v>
      </c>
      <c r="CS100" s="24">
        <f t="shared" si="36"/>
        <v>6674</v>
      </c>
      <c r="CU100" s="83">
        <f t="shared" si="51"/>
        <v>32832.5</v>
      </c>
      <c r="CV100" s="84">
        <f t="shared" si="52"/>
        <v>535</v>
      </c>
      <c r="CW100" s="84">
        <f t="shared" si="53"/>
        <v>0</v>
      </c>
      <c r="CX100" s="84">
        <f t="shared" si="54"/>
        <v>2.5</v>
      </c>
      <c r="CY100" s="24">
        <f t="shared" si="55"/>
        <v>0</v>
      </c>
      <c r="CZ100" s="84">
        <f t="shared" si="56"/>
        <v>0</v>
      </c>
      <c r="DA100" s="82">
        <f t="shared" si="3"/>
        <v>33370</v>
      </c>
      <c r="DC100" s="24">
        <f t="shared" si="57"/>
        <v>9849.75</v>
      </c>
      <c r="DD100" s="24">
        <f t="shared" si="58"/>
        <v>133.75</v>
      </c>
      <c r="DE100" s="24">
        <f t="shared" si="59"/>
        <v>0</v>
      </c>
      <c r="DF100" s="24">
        <f t="shared" si="60"/>
        <v>0.52500000000000002</v>
      </c>
      <c r="DG100" s="24">
        <f t="shared" si="61"/>
        <v>0</v>
      </c>
      <c r="DH100" s="24">
        <f t="shared" si="62"/>
        <v>0</v>
      </c>
      <c r="DI100" s="24">
        <f t="shared" si="10"/>
        <v>9984.0249999999996</v>
      </c>
    </row>
    <row r="101" spans="1:113" ht="14">
      <c r="A101" s="1"/>
      <c r="B101" s="2"/>
      <c r="C101" s="2"/>
      <c r="D101" s="2"/>
      <c r="E101" s="2"/>
      <c r="F101" s="195">
        <f t="shared" si="63"/>
        <v>40</v>
      </c>
      <c r="G101" s="112">
        <f t="shared" si="63"/>
        <v>0.99191500359582885</v>
      </c>
      <c r="H101" s="111">
        <f t="shared" si="63"/>
        <v>8.0849964041711624E-3</v>
      </c>
      <c r="I101" s="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65"/>
      <c r="BO101" s="24">
        <f t="shared" si="43"/>
        <v>41</v>
      </c>
      <c r="BP101" s="83">
        <f t="shared" si="44"/>
        <v>9849.75</v>
      </c>
      <c r="BQ101" s="83">
        <f t="shared" si="45"/>
        <v>133.75</v>
      </c>
      <c r="BR101" s="83">
        <f t="shared" si="46"/>
        <v>0</v>
      </c>
      <c r="BS101" s="83">
        <f t="shared" si="47"/>
        <v>0.52500000000000002</v>
      </c>
      <c r="BT101" s="83">
        <f t="shared" si="48"/>
        <v>0</v>
      </c>
      <c r="BU101" s="83">
        <f t="shared" si="49"/>
        <v>0</v>
      </c>
      <c r="BV101" s="82">
        <f t="shared" si="50"/>
        <v>9984.0249999999996</v>
      </c>
      <c r="BX101" s="24">
        <f t="shared" si="15"/>
        <v>9717</v>
      </c>
      <c r="BY101" s="24">
        <f t="shared" si="16"/>
        <v>264</v>
      </c>
      <c r="BZ101" s="24">
        <f t="shared" si="17"/>
        <v>0</v>
      </c>
      <c r="CA101" s="24">
        <f t="shared" si="18"/>
        <v>1</v>
      </c>
      <c r="CB101" s="24">
        <f t="shared" si="19"/>
        <v>0</v>
      </c>
      <c r="CC101" s="24">
        <f t="shared" si="20"/>
        <v>0</v>
      </c>
      <c r="CD101" s="24">
        <f t="shared" si="21"/>
        <v>2</v>
      </c>
      <c r="CE101" s="24">
        <f t="shared" si="22"/>
        <v>0</v>
      </c>
      <c r="CF101" s="24">
        <f t="shared" si="23"/>
        <v>0</v>
      </c>
      <c r="CG101" s="24">
        <f t="shared" si="24"/>
        <v>0</v>
      </c>
      <c r="CH101" s="24">
        <f t="shared" si="25"/>
        <v>0</v>
      </c>
      <c r="CI101" s="24">
        <f t="shared" si="26"/>
        <v>0</v>
      </c>
      <c r="CJ101" s="24">
        <f t="shared" si="27"/>
        <v>0</v>
      </c>
      <c r="CK101" s="24">
        <f t="shared" si="28"/>
        <v>0</v>
      </c>
      <c r="CL101" s="24">
        <f t="shared" si="29"/>
        <v>0</v>
      </c>
      <c r="CM101" s="24">
        <f t="shared" si="30"/>
        <v>0</v>
      </c>
      <c r="CN101" s="24">
        <f t="shared" si="31"/>
        <v>0</v>
      </c>
      <c r="CO101" s="24">
        <f t="shared" si="32"/>
        <v>0</v>
      </c>
      <c r="CP101" s="24">
        <f t="shared" si="33"/>
        <v>0</v>
      </c>
      <c r="CQ101" s="24">
        <f t="shared" si="34"/>
        <v>0</v>
      </c>
      <c r="CR101" s="24">
        <f t="shared" si="35"/>
        <v>0</v>
      </c>
      <c r="CS101" s="24">
        <f t="shared" si="36"/>
        <v>9984</v>
      </c>
      <c r="CU101" s="83">
        <f t="shared" si="51"/>
        <v>49247.5</v>
      </c>
      <c r="CV101" s="84">
        <f t="shared" si="52"/>
        <v>670</v>
      </c>
      <c r="CW101" s="84">
        <f t="shared" si="53"/>
        <v>0</v>
      </c>
      <c r="CX101" s="84">
        <f t="shared" si="54"/>
        <v>2.5</v>
      </c>
      <c r="CY101" s="24">
        <f t="shared" si="55"/>
        <v>0</v>
      </c>
      <c r="CZ101" s="84">
        <f t="shared" si="56"/>
        <v>0</v>
      </c>
      <c r="DA101" s="82">
        <f t="shared" si="3"/>
        <v>49920</v>
      </c>
      <c r="DC101" s="24">
        <f t="shared" si="57"/>
        <v>14774.25</v>
      </c>
      <c r="DD101" s="24">
        <f t="shared" si="58"/>
        <v>167.5</v>
      </c>
      <c r="DE101" s="24">
        <f t="shared" si="59"/>
        <v>0</v>
      </c>
      <c r="DF101" s="24">
        <f t="shared" si="60"/>
        <v>0.52500000000000002</v>
      </c>
      <c r="DG101" s="24">
        <f t="shared" si="61"/>
        <v>0</v>
      </c>
      <c r="DH101" s="24">
        <f t="shared" si="62"/>
        <v>0</v>
      </c>
      <c r="DI101" s="24">
        <f t="shared" si="10"/>
        <v>14942.275</v>
      </c>
    </row>
    <row r="102" spans="1:113" ht="14">
      <c r="A102" s="1"/>
      <c r="B102" s="2"/>
      <c r="C102" s="2"/>
      <c r="D102" s="2"/>
      <c r="E102" s="2"/>
      <c r="F102" s="195">
        <f t="shared" si="63"/>
        <v>41</v>
      </c>
      <c r="G102" s="112">
        <f t="shared" si="63"/>
        <v>0.99324921562195612</v>
      </c>
      <c r="H102" s="111">
        <f t="shared" si="63"/>
        <v>6.7507843780439261E-3</v>
      </c>
      <c r="I102" s="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  <c r="BL102" s="95"/>
      <c r="BM102" s="95"/>
      <c r="BN102" s="65"/>
      <c r="BO102" s="24">
        <f t="shared" si="43"/>
        <v>42</v>
      </c>
      <c r="BP102" s="83">
        <f t="shared" si="44"/>
        <v>1977.5101181045054</v>
      </c>
      <c r="BQ102" s="83">
        <f t="shared" si="45"/>
        <v>22.41961147147941</v>
      </c>
      <c r="BR102" s="83">
        <f t="shared" si="46"/>
        <v>0</v>
      </c>
      <c r="BS102" s="83">
        <f t="shared" si="47"/>
        <v>7.0270424015084709E-2</v>
      </c>
      <c r="BT102" s="83">
        <f t="shared" si="48"/>
        <v>0</v>
      </c>
      <c r="BU102" s="83">
        <f t="shared" si="49"/>
        <v>0</v>
      </c>
      <c r="BV102" s="82">
        <f t="shared" si="50"/>
        <v>1999.9999999999998</v>
      </c>
      <c r="BX102" s="24">
        <f t="shared" si="15"/>
        <v>1955</v>
      </c>
      <c r="BY102" s="24">
        <f t="shared" si="16"/>
        <v>44</v>
      </c>
      <c r="BZ102" s="24">
        <f t="shared" si="17"/>
        <v>0</v>
      </c>
      <c r="CA102" s="24">
        <f t="shared" si="18"/>
        <v>0</v>
      </c>
      <c r="CB102" s="24">
        <f t="shared" si="19"/>
        <v>0</v>
      </c>
      <c r="CC102" s="24">
        <f t="shared" si="20"/>
        <v>0</v>
      </c>
      <c r="CD102" s="24">
        <f t="shared" si="21"/>
        <v>0</v>
      </c>
      <c r="CE102" s="24">
        <f t="shared" si="22"/>
        <v>0</v>
      </c>
      <c r="CF102" s="24">
        <f t="shared" si="23"/>
        <v>0</v>
      </c>
      <c r="CG102" s="24">
        <f t="shared" si="24"/>
        <v>0</v>
      </c>
      <c r="CH102" s="24">
        <f t="shared" si="25"/>
        <v>0</v>
      </c>
      <c r="CI102" s="24">
        <f t="shared" si="26"/>
        <v>0</v>
      </c>
      <c r="CJ102" s="24">
        <f t="shared" si="27"/>
        <v>0</v>
      </c>
      <c r="CK102" s="24">
        <f t="shared" si="28"/>
        <v>0</v>
      </c>
      <c r="CL102" s="24">
        <f t="shared" si="29"/>
        <v>0</v>
      </c>
      <c r="CM102" s="24">
        <f t="shared" si="30"/>
        <v>0</v>
      </c>
      <c r="CN102" s="24">
        <f t="shared" si="31"/>
        <v>0</v>
      </c>
      <c r="CO102" s="24">
        <f t="shared" si="32"/>
        <v>0</v>
      </c>
      <c r="CP102" s="24">
        <f t="shared" si="33"/>
        <v>0</v>
      </c>
      <c r="CQ102" s="24">
        <f t="shared" si="34"/>
        <v>0</v>
      </c>
      <c r="CR102" s="24">
        <f t="shared" si="35"/>
        <v>0</v>
      </c>
      <c r="CS102" s="24">
        <f t="shared" si="36"/>
        <v>1999</v>
      </c>
      <c r="CU102" s="83">
        <f t="shared" si="51"/>
        <v>9885</v>
      </c>
      <c r="CV102" s="84">
        <f t="shared" si="52"/>
        <v>110</v>
      </c>
      <c r="CW102" s="84">
        <f t="shared" si="53"/>
        <v>0</v>
      </c>
      <c r="CX102" s="84">
        <f t="shared" si="54"/>
        <v>0</v>
      </c>
      <c r="CY102" s="24">
        <f t="shared" si="55"/>
        <v>0</v>
      </c>
      <c r="CZ102" s="84">
        <f t="shared" si="56"/>
        <v>0</v>
      </c>
      <c r="DA102" s="82">
        <f t="shared" si="3"/>
        <v>9995</v>
      </c>
      <c r="DC102" s="24">
        <f t="shared" si="57"/>
        <v>2965.5</v>
      </c>
      <c r="DD102" s="24">
        <f t="shared" si="58"/>
        <v>27.5</v>
      </c>
      <c r="DE102" s="24">
        <f t="shared" si="59"/>
        <v>0</v>
      </c>
      <c r="DF102" s="24">
        <f t="shared" si="60"/>
        <v>0</v>
      </c>
      <c r="DG102" s="24">
        <f t="shared" si="61"/>
        <v>0</v>
      </c>
      <c r="DH102" s="24">
        <f t="shared" si="62"/>
        <v>0</v>
      </c>
      <c r="DI102" s="24">
        <f t="shared" si="10"/>
        <v>2993</v>
      </c>
    </row>
    <row r="103" spans="1:113" ht="14">
      <c r="A103" s="1"/>
      <c r="B103" s="2"/>
      <c r="C103" s="2"/>
      <c r="D103" s="2"/>
      <c r="E103" s="2"/>
      <c r="F103" s="195">
        <f t="shared" si="63"/>
        <v>42</v>
      </c>
      <c r="G103" s="112">
        <f t="shared" si="63"/>
        <v>0.99435996192012266</v>
      </c>
      <c r="H103" s="111">
        <f t="shared" si="63"/>
        <v>5.6400380798773955E-3</v>
      </c>
      <c r="I103" s="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65"/>
      <c r="BO103" s="24">
        <f t="shared" si="43"/>
        <v>43</v>
      </c>
      <c r="BP103" s="83">
        <f t="shared" si="44"/>
        <v>2965.5</v>
      </c>
      <c r="BQ103" s="83">
        <f t="shared" si="45"/>
        <v>27.5</v>
      </c>
      <c r="BR103" s="83">
        <f t="shared" si="46"/>
        <v>0</v>
      </c>
      <c r="BS103" s="83">
        <f t="shared" si="47"/>
        <v>0</v>
      </c>
      <c r="BT103" s="83">
        <f t="shared" si="48"/>
        <v>0</v>
      </c>
      <c r="BU103" s="83">
        <f t="shared" si="49"/>
        <v>0</v>
      </c>
      <c r="BV103" s="82">
        <f t="shared" si="50"/>
        <v>2993</v>
      </c>
      <c r="BX103" s="24">
        <f t="shared" si="15"/>
        <v>2938</v>
      </c>
      <c r="BY103" s="24">
        <f t="shared" si="16"/>
        <v>54</v>
      </c>
      <c r="BZ103" s="24">
        <f t="shared" si="17"/>
        <v>0</v>
      </c>
      <c r="CA103" s="24">
        <f t="shared" si="18"/>
        <v>0</v>
      </c>
      <c r="CB103" s="24">
        <f t="shared" si="19"/>
        <v>0</v>
      </c>
      <c r="CC103" s="24">
        <f t="shared" si="20"/>
        <v>0</v>
      </c>
      <c r="CD103" s="24">
        <f t="shared" si="21"/>
        <v>0</v>
      </c>
      <c r="CE103" s="24">
        <f t="shared" si="22"/>
        <v>0</v>
      </c>
      <c r="CF103" s="24">
        <f t="shared" si="23"/>
        <v>0</v>
      </c>
      <c r="CG103" s="24">
        <f t="shared" si="24"/>
        <v>0</v>
      </c>
      <c r="CH103" s="24">
        <f t="shared" si="25"/>
        <v>0</v>
      </c>
      <c r="CI103" s="24">
        <f t="shared" si="26"/>
        <v>0</v>
      </c>
      <c r="CJ103" s="24">
        <f t="shared" si="27"/>
        <v>0</v>
      </c>
      <c r="CK103" s="24">
        <f t="shared" si="28"/>
        <v>0</v>
      </c>
      <c r="CL103" s="24">
        <f t="shared" si="29"/>
        <v>0</v>
      </c>
      <c r="CM103" s="24">
        <f t="shared" si="30"/>
        <v>0</v>
      </c>
      <c r="CN103" s="24">
        <f t="shared" si="31"/>
        <v>0</v>
      </c>
      <c r="CO103" s="24">
        <f t="shared" si="32"/>
        <v>0</v>
      </c>
      <c r="CP103" s="24">
        <f t="shared" si="33"/>
        <v>0</v>
      </c>
      <c r="CQ103" s="24">
        <f t="shared" si="34"/>
        <v>0</v>
      </c>
      <c r="CR103" s="24">
        <f t="shared" si="35"/>
        <v>0</v>
      </c>
      <c r="CS103" s="24">
        <f t="shared" si="36"/>
        <v>2992</v>
      </c>
      <c r="CU103" s="83">
        <f t="shared" si="51"/>
        <v>14825</v>
      </c>
      <c r="CV103" s="84">
        <f t="shared" si="52"/>
        <v>135</v>
      </c>
      <c r="CW103" s="84">
        <f t="shared" si="53"/>
        <v>0</v>
      </c>
      <c r="CX103" s="84">
        <f t="shared" si="54"/>
        <v>0</v>
      </c>
      <c r="CY103" s="24">
        <f t="shared" si="55"/>
        <v>0</v>
      </c>
      <c r="CZ103" s="84">
        <f t="shared" si="56"/>
        <v>0</v>
      </c>
      <c r="DA103" s="82">
        <f t="shared" si="3"/>
        <v>14960</v>
      </c>
      <c r="DC103" s="24">
        <f t="shared" si="57"/>
        <v>4447.5</v>
      </c>
      <c r="DD103" s="24">
        <f t="shared" si="58"/>
        <v>33.75</v>
      </c>
      <c r="DE103" s="24">
        <f t="shared" si="59"/>
        <v>0</v>
      </c>
      <c r="DF103" s="24">
        <f t="shared" si="60"/>
        <v>0</v>
      </c>
      <c r="DG103" s="24">
        <f t="shared" si="61"/>
        <v>0</v>
      </c>
      <c r="DH103" s="24">
        <f t="shared" si="62"/>
        <v>0</v>
      </c>
      <c r="DI103" s="24">
        <f t="shared" si="10"/>
        <v>4481.25</v>
      </c>
    </row>
    <row r="104" spans="1:113" ht="14">
      <c r="A104" s="1"/>
      <c r="B104" s="2"/>
      <c r="C104" s="2"/>
      <c r="D104" s="2"/>
      <c r="E104" s="2"/>
      <c r="F104" s="195">
        <f t="shared" si="63"/>
        <v>43</v>
      </c>
      <c r="G104" s="112">
        <f t="shared" si="63"/>
        <v>0.99540594721015707</v>
      </c>
      <c r="H104" s="111">
        <f t="shared" si="63"/>
        <v>4.5940527898429666E-3</v>
      </c>
      <c r="I104" s="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65"/>
      <c r="BO104" s="24">
        <f t="shared" si="43"/>
        <v>44</v>
      </c>
      <c r="BP104" s="83">
        <f t="shared" si="44"/>
        <v>4447.5</v>
      </c>
      <c r="BQ104" s="83">
        <f t="shared" si="45"/>
        <v>33.75</v>
      </c>
      <c r="BR104" s="83">
        <f t="shared" si="46"/>
        <v>0</v>
      </c>
      <c r="BS104" s="83">
        <f t="shared" si="47"/>
        <v>0</v>
      </c>
      <c r="BT104" s="83">
        <f t="shared" si="48"/>
        <v>0</v>
      </c>
      <c r="BU104" s="83">
        <f t="shared" si="49"/>
        <v>0</v>
      </c>
      <c r="BV104" s="82">
        <f t="shared" si="50"/>
        <v>4481.25</v>
      </c>
      <c r="BX104" s="24">
        <f t="shared" si="15"/>
        <v>4414</v>
      </c>
      <c r="BY104" s="24">
        <f t="shared" si="16"/>
        <v>67</v>
      </c>
      <c r="BZ104" s="24">
        <f t="shared" si="17"/>
        <v>0</v>
      </c>
      <c r="CA104" s="24">
        <f t="shared" si="18"/>
        <v>0</v>
      </c>
      <c r="CB104" s="24">
        <f t="shared" si="19"/>
        <v>0</v>
      </c>
      <c r="CC104" s="24">
        <f t="shared" si="20"/>
        <v>0</v>
      </c>
      <c r="CD104" s="24">
        <f t="shared" si="21"/>
        <v>0</v>
      </c>
      <c r="CE104" s="24">
        <f t="shared" si="22"/>
        <v>0</v>
      </c>
      <c r="CF104" s="24">
        <f t="shared" si="23"/>
        <v>0</v>
      </c>
      <c r="CG104" s="24">
        <f t="shared" si="24"/>
        <v>0</v>
      </c>
      <c r="CH104" s="24">
        <f t="shared" si="25"/>
        <v>0</v>
      </c>
      <c r="CI104" s="24">
        <f t="shared" si="26"/>
        <v>0</v>
      </c>
      <c r="CJ104" s="24">
        <f t="shared" si="27"/>
        <v>0</v>
      </c>
      <c r="CK104" s="24">
        <f t="shared" si="28"/>
        <v>0</v>
      </c>
      <c r="CL104" s="24">
        <f t="shared" si="29"/>
        <v>0</v>
      </c>
      <c r="CM104" s="24">
        <f t="shared" si="30"/>
        <v>0</v>
      </c>
      <c r="CN104" s="24">
        <f t="shared" si="31"/>
        <v>0</v>
      </c>
      <c r="CO104" s="24">
        <f t="shared" si="32"/>
        <v>0</v>
      </c>
      <c r="CP104" s="24">
        <f t="shared" si="33"/>
        <v>0</v>
      </c>
      <c r="CQ104" s="24">
        <f t="shared" si="34"/>
        <v>0</v>
      </c>
      <c r="CR104" s="24">
        <f t="shared" si="35"/>
        <v>0</v>
      </c>
      <c r="CS104" s="24">
        <f t="shared" si="36"/>
        <v>4481</v>
      </c>
      <c r="CU104" s="83">
        <f t="shared" si="51"/>
        <v>22237.5</v>
      </c>
      <c r="CV104" s="84">
        <f t="shared" si="52"/>
        <v>167.5</v>
      </c>
      <c r="CW104" s="84">
        <f t="shared" si="53"/>
        <v>0</v>
      </c>
      <c r="CX104" s="84">
        <f t="shared" si="54"/>
        <v>0</v>
      </c>
      <c r="CY104" s="24">
        <f t="shared" si="55"/>
        <v>0</v>
      </c>
      <c r="CZ104" s="84">
        <f t="shared" si="56"/>
        <v>0</v>
      </c>
      <c r="DA104" s="82">
        <f t="shared" si="3"/>
        <v>22405</v>
      </c>
      <c r="DC104" s="24">
        <f t="shared" si="57"/>
        <v>6671.25</v>
      </c>
      <c r="DD104" s="24">
        <f t="shared" si="58"/>
        <v>41.875</v>
      </c>
      <c r="DE104" s="24">
        <f t="shared" si="59"/>
        <v>0</v>
      </c>
      <c r="DF104" s="24">
        <f t="shared" si="60"/>
        <v>0</v>
      </c>
      <c r="DG104" s="24">
        <f t="shared" si="61"/>
        <v>0</v>
      </c>
      <c r="DH104" s="24">
        <f t="shared" si="62"/>
        <v>0</v>
      </c>
      <c r="DI104" s="24">
        <f t="shared" si="10"/>
        <v>6713.125</v>
      </c>
    </row>
    <row r="105" spans="1:113" ht="14">
      <c r="A105" s="1"/>
      <c r="B105" s="2"/>
      <c r="C105" s="2"/>
      <c r="D105" s="2"/>
      <c r="E105" s="2"/>
      <c r="F105" s="195">
        <f t="shared" si="63"/>
        <v>44</v>
      </c>
      <c r="G105" s="112">
        <f t="shared" si="63"/>
        <v>0.99623430962343096</v>
      </c>
      <c r="H105" s="111">
        <f t="shared" si="63"/>
        <v>3.7656903765690376E-3</v>
      </c>
      <c r="I105" s="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65"/>
      <c r="BO105" s="24">
        <f t="shared" si="43"/>
        <v>45</v>
      </c>
      <c r="BP105" s="83">
        <f t="shared" si="44"/>
        <v>6671.25</v>
      </c>
      <c r="BQ105" s="83">
        <f t="shared" si="45"/>
        <v>41.875</v>
      </c>
      <c r="BR105" s="83">
        <f t="shared" si="46"/>
        <v>0</v>
      </c>
      <c r="BS105" s="83">
        <f t="shared" si="47"/>
        <v>0</v>
      </c>
      <c r="BT105" s="83">
        <f t="shared" si="48"/>
        <v>0</v>
      </c>
      <c r="BU105" s="83">
        <f t="shared" si="49"/>
        <v>0</v>
      </c>
      <c r="BV105" s="82">
        <f t="shared" si="50"/>
        <v>6713.125</v>
      </c>
      <c r="BX105" s="24">
        <f t="shared" si="15"/>
        <v>6630</v>
      </c>
      <c r="BY105" s="24">
        <f t="shared" si="16"/>
        <v>83</v>
      </c>
      <c r="BZ105" s="24">
        <f t="shared" si="17"/>
        <v>0</v>
      </c>
      <c r="CA105" s="24">
        <f t="shared" si="18"/>
        <v>0</v>
      </c>
      <c r="CB105" s="24">
        <f t="shared" si="19"/>
        <v>0</v>
      </c>
      <c r="CC105" s="24">
        <f t="shared" si="20"/>
        <v>0</v>
      </c>
      <c r="CD105" s="24">
        <f t="shared" si="21"/>
        <v>0</v>
      </c>
      <c r="CE105" s="24">
        <f t="shared" si="22"/>
        <v>0</v>
      </c>
      <c r="CF105" s="24">
        <f t="shared" si="23"/>
        <v>0</v>
      </c>
      <c r="CG105" s="24">
        <f t="shared" si="24"/>
        <v>0</v>
      </c>
      <c r="CH105" s="24">
        <f t="shared" si="25"/>
        <v>0</v>
      </c>
      <c r="CI105" s="24">
        <f t="shared" si="26"/>
        <v>0</v>
      </c>
      <c r="CJ105" s="24">
        <f t="shared" si="27"/>
        <v>0</v>
      </c>
      <c r="CK105" s="24">
        <f t="shared" si="28"/>
        <v>0</v>
      </c>
      <c r="CL105" s="24">
        <f t="shared" si="29"/>
        <v>0</v>
      </c>
      <c r="CM105" s="24">
        <f t="shared" si="30"/>
        <v>0</v>
      </c>
      <c r="CN105" s="24">
        <f t="shared" si="31"/>
        <v>0</v>
      </c>
      <c r="CO105" s="24">
        <f t="shared" si="32"/>
        <v>0</v>
      </c>
      <c r="CP105" s="24">
        <f t="shared" si="33"/>
        <v>0</v>
      </c>
      <c r="CQ105" s="24">
        <f t="shared" si="34"/>
        <v>0</v>
      </c>
      <c r="CR105" s="24">
        <f t="shared" si="35"/>
        <v>0</v>
      </c>
      <c r="CS105" s="24">
        <f t="shared" si="36"/>
        <v>6713</v>
      </c>
      <c r="CU105" s="83">
        <f t="shared" si="51"/>
        <v>33357.5</v>
      </c>
      <c r="CV105" s="84">
        <f t="shared" si="52"/>
        <v>207.5</v>
      </c>
      <c r="CW105" s="84">
        <f t="shared" si="53"/>
        <v>0</v>
      </c>
      <c r="CX105" s="84">
        <f t="shared" si="54"/>
        <v>0</v>
      </c>
      <c r="CY105" s="24">
        <f t="shared" si="55"/>
        <v>0</v>
      </c>
      <c r="CZ105" s="84">
        <f t="shared" si="56"/>
        <v>0</v>
      </c>
      <c r="DA105" s="82">
        <f t="shared" si="3"/>
        <v>33565</v>
      </c>
      <c r="DC105" s="24">
        <f t="shared" si="57"/>
        <v>10007.25</v>
      </c>
      <c r="DD105" s="24">
        <f t="shared" si="58"/>
        <v>51.875</v>
      </c>
      <c r="DE105" s="24">
        <f t="shared" si="59"/>
        <v>0</v>
      </c>
      <c r="DF105" s="24">
        <f t="shared" si="60"/>
        <v>0</v>
      </c>
      <c r="DG105" s="24">
        <f t="shared" si="61"/>
        <v>0</v>
      </c>
      <c r="DH105" s="24">
        <f t="shared" si="62"/>
        <v>0</v>
      </c>
      <c r="DI105" s="24">
        <f t="shared" si="10"/>
        <v>10059.125</v>
      </c>
    </row>
    <row r="106" spans="1:113" ht="14">
      <c r="A106" s="1"/>
      <c r="B106" s="2"/>
      <c r="C106" s="2"/>
      <c r="D106" s="2"/>
      <c r="E106" s="2"/>
      <c r="F106" s="195">
        <f t="shared" si="63"/>
        <v>45</v>
      </c>
      <c r="G106" s="112">
        <f t="shared" si="63"/>
        <v>0.99688110976631594</v>
      </c>
      <c r="H106" s="111">
        <f t="shared" si="63"/>
        <v>3.1188902336840144E-3</v>
      </c>
      <c r="I106" s="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65"/>
      <c r="BO106" s="24">
        <f t="shared" si="43"/>
        <v>46</v>
      </c>
      <c r="BP106" s="83">
        <f t="shared" si="44"/>
        <v>1989.6859816335916</v>
      </c>
      <c r="BQ106" s="83">
        <f t="shared" si="45"/>
        <v>10.314018366408609</v>
      </c>
      <c r="BR106" s="83">
        <f t="shared" si="46"/>
        <v>0</v>
      </c>
      <c r="BS106" s="83">
        <f t="shared" si="47"/>
        <v>0</v>
      </c>
      <c r="BT106" s="83">
        <f t="shared" si="48"/>
        <v>0</v>
      </c>
      <c r="BU106" s="83">
        <f t="shared" si="49"/>
        <v>0</v>
      </c>
      <c r="BV106" s="82">
        <f t="shared" si="50"/>
        <v>2000.0000000000002</v>
      </c>
      <c r="BX106" s="24">
        <f t="shared" si="15"/>
        <v>1979</v>
      </c>
      <c r="BY106" s="24">
        <f t="shared" si="16"/>
        <v>21</v>
      </c>
      <c r="BZ106" s="24">
        <f t="shared" si="17"/>
        <v>0</v>
      </c>
      <c r="CA106" s="24">
        <f t="shared" si="18"/>
        <v>0</v>
      </c>
      <c r="CB106" s="24">
        <f t="shared" si="19"/>
        <v>0</v>
      </c>
      <c r="CC106" s="24">
        <f t="shared" si="20"/>
        <v>0</v>
      </c>
      <c r="CD106" s="24">
        <f t="shared" si="21"/>
        <v>0</v>
      </c>
      <c r="CE106" s="24">
        <f t="shared" si="22"/>
        <v>0</v>
      </c>
      <c r="CF106" s="24">
        <f t="shared" si="23"/>
        <v>0</v>
      </c>
      <c r="CG106" s="24">
        <f t="shared" si="24"/>
        <v>0</v>
      </c>
      <c r="CH106" s="24">
        <f t="shared" si="25"/>
        <v>0</v>
      </c>
      <c r="CI106" s="24">
        <f t="shared" si="26"/>
        <v>0</v>
      </c>
      <c r="CJ106" s="24">
        <f t="shared" si="27"/>
        <v>0</v>
      </c>
      <c r="CK106" s="24">
        <f t="shared" si="28"/>
        <v>0</v>
      </c>
      <c r="CL106" s="24">
        <f t="shared" si="29"/>
        <v>0</v>
      </c>
      <c r="CM106" s="24">
        <f t="shared" si="30"/>
        <v>0</v>
      </c>
      <c r="CN106" s="24">
        <f t="shared" si="31"/>
        <v>0</v>
      </c>
      <c r="CO106" s="24">
        <f t="shared" si="32"/>
        <v>0</v>
      </c>
      <c r="CP106" s="24">
        <f t="shared" si="33"/>
        <v>0</v>
      </c>
      <c r="CQ106" s="24">
        <f t="shared" si="34"/>
        <v>0</v>
      </c>
      <c r="CR106" s="24">
        <f t="shared" si="35"/>
        <v>0</v>
      </c>
      <c r="CS106" s="24">
        <f t="shared" si="36"/>
        <v>2000</v>
      </c>
      <c r="CU106" s="83">
        <f t="shared" si="51"/>
        <v>9947.5</v>
      </c>
      <c r="CV106" s="84">
        <f t="shared" si="52"/>
        <v>52.5</v>
      </c>
      <c r="CW106" s="84">
        <f t="shared" si="53"/>
        <v>0</v>
      </c>
      <c r="CX106" s="84">
        <f t="shared" si="54"/>
        <v>0</v>
      </c>
      <c r="CY106" s="24">
        <f t="shared" si="55"/>
        <v>0</v>
      </c>
      <c r="CZ106" s="84">
        <f t="shared" si="56"/>
        <v>0</v>
      </c>
      <c r="DA106" s="82">
        <f t="shared" si="3"/>
        <v>10000</v>
      </c>
      <c r="DC106" s="24">
        <f t="shared" si="57"/>
        <v>2984.25</v>
      </c>
      <c r="DD106" s="24">
        <f t="shared" si="58"/>
        <v>13.125</v>
      </c>
      <c r="DE106" s="24">
        <f t="shared" si="59"/>
        <v>0</v>
      </c>
      <c r="DF106" s="24">
        <f t="shared" si="60"/>
        <v>0</v>
      </c>
      <c r="DG106" s="24">
        <f t="shared" si="61"/>
        <v>0</v>
      </c>
      <c r="DH106" s="24">
        <f t="shared" si="62"/>
        <v>0</v>
      </c>
      <c r="DI106" s="24">
        <f t="shared" si="10"/>
        <v>2997.375</v>
      </c>
    </row>
    <row r="107" spans="1:113" ht="14">
      <c r="A107" s="1"/>
      <c r="B107" s="2"/>
      <c r="C107" s="2"/>
      <c r="D107" s="2"/>
      <c r="E107" s="2"/>
      <c r="F107" s="195">
        <f t="shared" si="63"/>
        <v>46</v>
      </c>
      <c r="G107" s="112">
        <f t="shared" si="63"/>
        <v>0.99742149540839786</v>
      </c>
      <c r="H107" s="111">
        <f t="shared" si="63"/>
        <v>2.5785045916021519E-3</v>
      </c>
      <c r="I107" s="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  <c r="BL107" s="95"/>
      <c r="BM107" s="95"/>
      <c r="BN107" s="65"/>
      <c r="BO107" s="24">
        <f t="shared" si="43"/>
        <v>47</v>
      </c>
      <c r="BP107" s="83">
        <f t="shared" si="44"/>
        <v>2984.25</v>
      </c>
      <c r="BQ107" s="83">
        <f t="shared" si="45"/>
        <v>13.125</v>
      </c>
      <c r="BR107" s="83">
        <f t="shared" si="46"/>
        <v>0</v>
      </c>
      <c r="BS107" s="83">
        <f t="shared" si="47"/>
        <v>0</v>
      </c>
      <c r="BT107" s="83">
        <f t="shared" si="48"/>
        <v>0</v>
      </c>
      <c r="BU107" s="83">
        <f t="shared" si="49"/>
        <v>0</v>
      </c>
      <c r="BV107" s="82">
        <f t="shared" si="50"/>
        <v>2997.375</v>
      </c>
      <c r="BX107" s="24">
        <f t="shared" si="15"/>
        <v>2971</v>
      </c>
      <c r="BY107" s="24">
        <f t="shared" si="16"/>
        <v>26</v>
      </c>
      <c r="BZ107" s="24">
        <f t="shared" si="17"/>
        <v>0</v>
      </c>
      <c r="CA107" s="24">
        <f t="shared" si="18"/>
        <v>0</v>
      </c>
      <c r="CB107" s="24">
        <f t="shared" si="19"/>
        <v>0</v>
      </c>
      <c r="CC107" s="24">
        <f t="shared" si="20"/>
        <v>0</v>
      </c>
      <c r="CD107" s="24">
        <f t="shared" si="21"/>
        <v>0</v>
      </c>
      <c r="CE107" s="24">
        <f t="shared" si="22"/>
        <v>0</v>
      </c>
      <c r="CF107" s="24">
        <f t="shared" si="23"/>
        <v>0</v>
      </c>
      <c r="CG107" s="24">
        <f t="shared" si="24"/>
        <v>0</v>
      </c>
      <c r="CH107" s="24">
        <f t="shared" si="25"/>
        <v>0</v>
      </c>
      <c r="CI107" s="24">
        <f t="shared" si="26"/>
        <v>0</v>
      </c>
      <c r="CJ107" s="24">
        <f t="shared" si="27"/>
        <v>0</v>
      </c>
      <c r="CK107" s="24">
        <f t="shared" si="28"/>
        <v>0</v>
      </c>
      <c r="CL107" s="24">
        <f t="shared" si="29"/>
        <v>0</v>
      </c>
      <c r="CM107" s="24">
        <f t="shared" si="30"/>
        <v>0</v>
      </c>
      <c r="CN107" s="24">
        <f t="shared" si="31"/>
        <v>0</v>
      </c>
      <c r="CO107" s="24">
        <f t="shared" si="32"/>
        <v>0</v>
      </c>
      <c r="CP107" s="24">
        <f t="shared" si="33"/>
        <v>0</v>
      </c>
      <c r="CQ107" s="24">
        <f t="shared" si="34"/>
        <v>0</v>
      </c>
      <c r="CR107" s="24">
        <f t="shared" si="35"/>
        <v>0</v>
      </c>
      <c r="CS107" s="24">
        <f t="shared" si="36"/>
        <v>2997</v>
      </c>
      <c r="CU107" s="83">
        <f t="shared" si="51"/>
        <v>14920</v>
      </c>
      <c r="CV107" s="84">
        <f t="shared" si="52"/>
        <v>65</v>
      </c>
      <c r="CW107" s="84">
        <f t="shared" si="53"/>
        <v>0</v>
      </c>
      <c r="CX107" s="84">
        <f t="shared" si="54"/>
        <v>0</v>
      </c>
      <c r="CY107" s="24">
        <f t="shared" si="55"/>
        <v>0</v>
      </c>
      <c r="CZ107" s="84">
        <f t="shared" si="56"/>
        <v>0</v>
      </c>
      <c r="DA107" s="82">
        <f t="shared" si="3"/>
        <v>14985</v>
      </c>
      <c r="DC107" s="24">
        <f t="shared" si="57"/>
        <v>4476</v>
      </c>
      <c r="DD107" s="24">
        <f t="shared" si="58"/>
        <v>16.25</v>
      </c>
      <c r="DE107" s="24">
        <f t="shared" si="59"/>
        <v>0</v>
      </c>
      <c r="DF107" s="24">
        <f t="shared" si="60"/>
        <v>0</v>
      </c>
      <c r="DG107" s="24">
        <f t="shared" si="61"/>
        <v>0</v>
      </c>
      <c r="DH107" s="24">
        <f t="shared" si="62"/>
        <v>0</v>
      </c>
      <c r="DI107" s="24">
        <f t="shared" si="10"/>
        <v>4492.25</v>
      </c>
    </row>
    <row r="108" spans="1:113" ht="14">
      <c r="A108" s="1"/>
      <c r="B108" s="2"/>
      <c r="C108" s="2"/>
      <c r="D108" s="2"/>
      <c r="E108" s="2"/>
      <c r="F108" s="195">
        <f t="shared" si="63"/>
        <v>47</v>
      </c>
      <c r="G108" s="112">
        <f t="shared" si="63"/>
        <v>0.99781058426122859</v>
      </c>
      <c r="H108" s="111">
        <f t="shared" si="63"/>
        <v>2.1894157387714248E-3</v>
      </c>
      <c r="I108" s="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  <c r="BH108" s="95"/>
      <c r="BI108" s="95"/>
      <c r="BJ108" s="95"/>
      <c r="BK108" s="95"/>
      <c r="BL108" s="95"/>
      <c r="BM108" s="95"/>
      <c r="BN108" s="65"/>
      <c r="BO108" s="24">
        <f t="shared" si="43"/>
        <v>48</v>
      </c>
      <c r="BP108" s="83">
        <f t="shared" si="44"/>
        <v>4476</v>
      </c>
      <c r="BQ108" s="83">
        <f t="shared" si="45"/>
        <v>16.25</v>
      </c>
      <c r="BR108" s="83">
        <f t="shared" si="46"/>
        <v>0</v>
      </c>
      <c r="BS108" s="83">
        <f t="shared" si="47"/>
        <v>0</v>
      </c>
      <c r="BT108" s="83">
        <f t="shared" si="48"/>
        <v>0</v>
      </c>
      <c r="BU108" s="83">
        <f t="shared" si="49"/>
        <v>0</v>
      </c>
      <c r="BV108" s="82">
        <f t="shared" si="50"/>
        <v>4492.25</v>
      </c>
      <c r="BX108" s="24">
        <f t="shared" si="15"/>
        <v>4460</v>
      </c>
      <c r="BY108" s="24">
        <f t="shared" si="16"/>
        <v>32</v>
      </c>
      <c r="BZ108" s="24">
        <f t="shared" si="17"/>
        <v>0</v>
      </c>
      <c r="CA108" s="24">
        <f t="shared" si="18"/>
        <v>0</v>
      </c>
      <c r="CB108" s="24">
        <f t="shared" si="19"/>
        <v>0</v>
      </c>
      <c r="CC108" s="24">
        <f t="shared" si="20"/>
        <v>0</v>
      </c>
      <c r="CD108" s="24">
        <f t="shared" si="21"/>
        <v>0</v>
      </c>
      <c r="CE108" s="24">
        <f t="shared" si="22"/>
        <v>0</v>
      </c>
      <c r="CF108" s="24">
        <f t="shared" si="23"/>
        <v>0</v>
      </c>
      <c r="CG108" s="24">
        <f t="shared" si="24"/>
        <v>0</v>
      </c>
      <c r="CH108" s="24">
        <f t="shared" si="25"/>
        <v>0</v>
      </c>
      <c r="CI108" s="24">
        <f t="shared" si="26"/>
        <v>0</v>
      </c>
      <c r="CJ108" s="24">
        <f t="shared" si="27"/>
        <v>0</v>
      </c>
      <c r="CK108" s="24">
        <f t="shared" si="28"/>
        <v>0</v>
      </c>
      <c r="CL108" s="24">
        <f t="shared" si="29"/>
        <v>0</v>
      </c>
      <c r="CM108" s="24">
        <f t="shared" si="30"/>
        <v>0</v>
      </c>
      <c r="CN108" s="24">
        <f t="shared" si="31"/>
        <v>0</v>
      </c>
      <c r="CO108" s="24">
        <f t="shared" si="32"/>
        <v>0</v>
      </c>
      <c r="CP108" s="24">
        <f t="shared" si="33"/>
        <v>0</v>
      </c>
      <c r="CQ108" s="24">
        <f t="shared" si="34"/>
        <v>0</v>
      </c>
      <c r="CR108" s="24">
        <f t="shared" si="35"/>
        <v>0</v>
      </c>
      <c r="CS108" s="24">
        <f t="shared" si="36"/>
        <v>4492</v>
      </c>
      <c r="CU108" s="83">
        <f t="shared" si="51"/>
        <v>22380</v>
      </c>
      <c r="CV108" s="84">
        <f t="shared" si="52"/>
        <v>80</v>
      </c>
      <c r="CW108" s="84">
        <f t="shared" si="53"/>
        <v>0</v>
      </c>
      <c r="CX108" s="84">
        <f t="shared" si="54"/>
        <v>0</v>
      </c>
      <c r="CY108" s="24">
        <f t="shared" si="55"/>
        <v>0</v>
      </c>
      <c r="CZ108" s="84">
        <f t="shared" si="56"/>
        <v>0</v>
      </c>
      <c r="DA108" s="82">
        <f t="shared" si="3"/>
        <v>22460</v>
      </c>
      <c r="DC108" s="24">
        <f t="shared" si="57"/>
        <v>6714</v>
      </c>
      <c r="DD108" s="24">
        <f t="shared" si="58"/>
        <v>20</v>
      </c>
      <c r="DE108" s="24">
        <f t="shared" si="59"/>
        <v>0</v>
      </c>
      <c r="DF108" s="24">
        <f t="shared" si="60"/>
        <v>0</v>
      </c>
      <c r="DG108" s="24">
        <f t="shared" si="61"/>
        <v>0</v>
      </c>
      <c r="DH108" s="24">
        <f t="shared" si="62"/>
        <v>0</v>
      </c>
      <c r="DI108" s="24">
        <f t="shared" si="10"/>
        <v>6734</v>
      </c>
    </row>
    <row r="109" spans="1:113" ht="14">
      <c r="A109" s="1"/>
      <c r="B109" s="2"/>
      <c r="C109" s="2"/>
      <c r="D109" s="2"/>
      <c r="E109" s="2"/>
      <c r="F109" s="195">
        <f t="shared" si="63"/>
        <v>48</v>
      </c>
      <c r="G109" s="112">
        <f t="shared" si="63"/>
        <v>0.99819132951193723</v>
      </c>
      <c r="H109" s="111">
        <f t="shared" si="63"/>
        <v>1.8086704880627747E-3</v>
      </c>
      <c r="I109" s="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  <c r="BH109" s="95"/>
      <c r="BI109" s="95"/>
      <c r="BJ109" s="95"/>
      <c r="BK109" s="95"/>
      <c r="BL109" s="95"/>
      <c r="BM109" s="95"/>
      <c r="BN109" s="65"/>
      <c r="BO109" s="24">
        <f t="shared" si="43"/>
        <v>49</v>
      </c>
      <c r="BP109" s="83">
        <f t="shared" si="44"/>
        <v>6714</v>
      </c>
      <c r="BQ109" s="83">
        <f t="shared" si="45"/>
        <v>20</v>
      </c>
      <c r="BR109" s="83">
        <f t="shared" si="46"/>
        <v>0</v>
      </c>
      <c r="BS109" s="83">
        <f t="shared" si="47"/>
        <v>0</v>
      </c>
      <c r="BT109" s="83">
        <f t="shared" si="48"/>
        <v>0</v>
      </c>
      <c r="BU109" s="83">
        <f t="shared" si="49"/>
        <v>0</v>
      </c>
      <c r="BV109" s="82">
        <f t="shared" si="50"/>
        <v>6734</v>
      </c>
      <c r="BX109" s="24">
        <f t="shared" si="15"/>
        <v>6694</v>
      </c>
      <c r="BY109" s="24">
        <f t="shared" si="16"/>
        <v>40</v>
      </c>
      <c r="BZ109" s="24">
        <f t="shared" si="17"/>
        <v>0</v>
      </c>
      <c r="CA109" s="24">
        <f t="shared" si="18"/>
        <v>0</v>
      </c>
      <c r="CB109" s="24">
        <f t="shared" si="19"/>
        <v>0</v>
      </c>
      <c r="CC109" s="24">
        <f t="shared" si="20"/>
        <v>0</v>
      </c>
      <c r="CD109" s="24">
        <f t="shared" si="21"/>
        <v>0</v>
      </c>
      <c r="CE109" s="24">
        <f t="shared" si="22"/>
        <v>0</v>
      </c>
      <c r="CF109" s="24">
        <f t="shared" si="23"/>
        <v>0</v>
      </c>
      <c r="CG109" s="24">
        <f t="shared" si="24"/>
        <v>0</v>
      </c>
      <c r="CH109" s="24">
        <f t="shared" si="25"/>
        <v>0</v>
      </c>
      <c r="CI109" s="24">
        <f t="shared" si="26"/>
        <v>0</v>
      </c>
      <c r="CJ109" s="24">
        <f t="shared" si="27"/>
        <v>0</v>
      </c>
      <c r="CK109" s="24">
        <f t="shared" si="28"/>
        <v>0</v>
      </c>
      <c r="CL109" s="24">
        <f t="shared" si="29"/>
        <v>0</v>
      </c>
      <c r="CM109" s="24">
        <f t="shared" si="30"/>
        <v>0</v>
      </c>
      <c r="CN109" s="24">
        <f t="shared" si="31"/>
        <v>0</v>
      </c>
      <c r="CO109" s="24">
        <f t="shared" si="32"/>
        <v>0</v>
      </c>
      <c r="CP109" s="24">
        <f t="shared" si="33"/>
        <v>0</v>
      </c>
      <c r="CQ109" s="24">
        <f t="shared" si="34"/>
        <v>0</v>
      </c>
      <c r="CR109" s="24">
        <f t="shared" si="35"/>
        <v>0</v>
      </c>
      <c r="CS109" s="24">
        <f t="shared" si="36"/>
        <v>6734</v>
      </c>
      <c r="CU109" s="83">
        <f t="shared" si="51"/>
        <v>33570</v>
      </c>
      <c r="CV109" s="84">
        <f t="shared" si="52"/>
        <v>100</v>
      </c>
      <c r="CW109" s="84">
        <f t="shared" si="53"/>
        <v>0</v>
      </c>
      <c r="CX109" s="84">
        <f t="shared" si="54"/>
        <v>0</v>
      </c>
      <c r="CY109" s="24">
        <f t="shared" si="55"/>
        <v>0</v>
      </c>
      <c r="CZ109" s="84">
        <f t="shared" si="56"/>
        <v>0</v>
      </c>
      <c r="DA109" s="82">
        <f t="shared" si="3"/>
        <v>33670</v>
      </c>
      <c r="DC109" s="24">
        <f t="shared" si="57"/>
        <v>10071</v>
      </c>
      <c r="DD109" s="24">
        <f t="shared" si="58"/>
        <v>25</v>
      </c>
      <c r="DE109" s="24">
        <f t="shared" si="59"/>
        <v>0</v>
      </c>
      <c r="DF109" s="24">
        <f t="shared" si="60"/>
        <v>0</v>
      </c>
      <c r="DG109" s="24">
        <f t="shared" si="61"/>
        <v>0</v>
      </c>
      <c r="DH109" s="24">
        <f t="shared" si="62"/>
        <v>0</v>
      </c>
      <c r="DI109" s="24">
        <f t="shared" si="10"/>
        <v>10096</v>
      </c>
    </row>
    <row r="110" spans="1:113" ht="14">
      <c r="A110" s="1"/>
      <c r="B110" s="2"/>
      <c r="C110" s="2"/>
      <c r="D110" s="2"/>
      <c r="E110" s="2"/>
      <c r="F110" s="195">
        <f t="shared" si="63"/>
        <v>49</v>
      </c>
      <c r="G110" s="112">
        <f t="shared" si="63"/>
        <v>0.99851499851499848</v>
      </c>
      <c r="H110" s="111">
        <f t="shared" si="63"/>
        <v>1.4850014850014851E-3</v>
      </c>
      <c r="I110" s="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5"/>
      <c r="BL110" s="95"/>
      <c r="BM110" s="95"/>
      <c r="BN110" s="65"/>
      <c r="BO110" s="24">
        <f t="shared" si="43"/>
        <v>50</v>
      </c>
      <c r="BP110" s="83">
        <f t="shared" ref="BP110:BP161" si="64">IF($DI109 &gt; max_Pop, (DC109 * (post_Pop/$DI109)), DC109)</f>
        <v>1995.0475435816165</v>
      </c>
      <c r="BQ110" s="83">
        <f t="shared" ref="BQ110:BQ161" si="65">IF($DI109 &gt; max_Pop, (DD109 * (post_Pop/$DI109)), DD109)</f>
        <v>4.9524564183835187</v>
      </c>
      <c r="BR110" s="83">
        <f t="shared" ref="BR110:BR161" si="66">IF($DI109 &gt; max_Pop, (DE109 * (post_Pop/$DI109)), DE109)</f>
        <v>0</v>
      </c>
      <c r="BS110" s="83">
        <f t="shared" ref="BS110:BS161" si="67">IF($DI109 &gt; max_Pop, (DF109 * (post_Pop/$DI109)), DF109)</f>
        <v>0</v>
      </c>
      <c r="BT110" s="83">
        <f t="shared" ref="BT110:BT161" si="68">IF($DI109 &gt; max_Pop, (DG109 * (post_Pop/$DI109)), DG109)</f>
        <v>0</v>
      </c>
      <c r="BU110" s="83">
        <f t="shared" ref="BU110:BU161" si="69">IF($DI109 &gt; max_Pop, (DH109 * (post_Pop/$DI109)), DH109)</f>
        <v>0</v>
      </c>
      <c r="BV110" s="82">
        <f t="shared" si="50"/>
        <v>2000</v>
      </c>
      <c r="BX110" s="24">
        <f t="shared" si="15"/>
        <v>1990</v>
      </c>
      <c r="BY110" s="24">
        <f t="shared" si="16"/>
        <v>10</v>
      </c>
      <c r="BZ110" s="24">
        <f t="shared" si="17"/>
        <v>0</v>
      </c>
      <c r="CA110" s="24">
        <f t="shared" si="18"/>
        <v>0</v>
      </c>
      <c r="CB110" s="24">
        <f t="shared" si="19"/>
        <v>0</v>
      </c>
      <c r="CC110" s="24">
        <f t="shared" ref="CC110:CC161" si="70">ROUND(2 * (BP110/BV110 * BU110/BV110) * in.Pop, 0)</f>
        <v>0</v>
      </c>
      <c r="CD110" s="24">
        <f t="shared" si="21"/>
        <v>0</v>
      </c>
      <c r="CE110" s="24">
        <f t="shared" si="22"/>
        <v>0</v>
      </c>
      <c r="CF110" s="24">
        <f t="shared" si="23"/>
        <v>0</v>
      </c>
      <c r="CG110" s="24">
        <f t="shared" si="24"/>
        <v>0</v>
      </c>
      <c r="CH110" s="24">
        <f t="shared" si="25"/>
        <v>0</v>
      </c>
      <c r="CI110" s="24">
        <f t="shared" si="26"/>
        <v>0</v>
      </c>
      <c r="CJ110" s="24">
        <f t="shared" si="27"/>
        <v>0</v>
      </c>
      <c r="CK110" s="24">
        <f t="shared" si="28"/>
        <v>0</v>
      </c>
      <c r="CL110" s="24">
        <f t="shared" si="29"/>
        <v>0</v>
      </c>
      <c r="CM110" s="24">
        <f t="shared" si="30"/>
        <v>0</v>
      </c>
      <c r="CN110" s="24">
        <f t="shared" si="31"/>
        <v>0</v>
      </c>
      <c r="CO110" s="24">
        <f t="shared" si="32"/>
        <v>0</v>
      </c>
      <c r="CP110" s="24">
        <f t="shared" si="33"/>
        <v>0</v>
      </c>
      <c r="CQ110" s="24">
        <f t="shared" si="34"/>
        <v>0</v>
      </c>
      <c r="CR110" s="24">
        <f t="shared" si="35"/>
        <v>0</v>
      </c>
      <c r="CS110" s="24">
        <f t="shared" si="36"/>
        <v>2000</v>
      </c>
      <c r="CU110" s="83">
        <f t="shared" si="51"/>
        <v>9975</v>
      </c>
      <c r="CV110" s="84">
        <f t="shared" si="52"/>
        <v>25</v>
      </c>
      <c r="CW110" s="84">
        <f t="shared" si="53"/>
        <v>0</v>
      </c>
      <c r="CX110" s="84">
        <f t="shared" si="54"/>
        <v>0</v>
      </c>
      <c r="CY110" s="24">
        <f t="shared" si="55"/>
        <v>0</v>
      </c>
      <c r="CZ110" s="84">
        <f t="shared" si="56"/>
        <v>0</v>
      </c>
      <c r="DA110" s="82">
        <f t="shared" ref="DA110:DA161" si="71">SUM(CU110:CZ110)</f>
        <v>10000</v>
      </c>
      <c r="DC110" s="24">
        <f t="shared" ref="DC110:DC161" si="72">sur.AA * CU110</f>
        <v>2992.5</v>
      </c>
      <c r="DD110" s="24">
        <f t="shared" ref="DD110:DD161" si="73">sur.AB * CV110</f>
        <v>6.25</v>
      </c>
      <c r="DE110" s="24">
        <f t="shared" ref="DE110:DE161" si="74">sur.AC * CW110</f>
        <v>0</v>
      </c>
      <c r="DF110" s="24">
        <f t="shared" ref="DF110:DF161" si="75">sur.BB * CX110</f>
        <v>0</v>
      </c>
      <c r="DG110" s="24">
        <f t="shared" ref="DG110:DG161" si="76">sur.BC * CY110</f>
        <v>0</v>
      </c>
      <c r="DH110" s="24">
        <f t="shared" ref="DH110:DH161" si="77">sur.CC * CZ110</f>
        <v>0</v>
      </c>
      <c r="DI110" s="24">
        <f t="shared" si="10"/>
        <v>2998.75</v>
      </c>
    </row>
    <row r="111" spans="1:113" ht="14">
      <c r="A111" s="1"/>
      <c r="B111" s="2"/>
      <c r="C111" s="2"/>
      <c r="D111" s="2"/>
      <c r="E111" s="2"/>
      <c r="F111" s="195">
        <f t="shared" si="63"/>
        <v>50</v>
      </c>
      <c r="G111" s="112">
        <f t="shared" si="63"/>
        <v>0.99876188589540416</v>
      </c>
      <c r="H111" s="111">
        <f t="shared" si="63"/>
        <v>1.2381141045958797E-3</v>
      </c>
      <c r="I111" s="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65"/>
      <c r="BO111" s="24">
        <f t="shared" si="43"/>
        <v>51</v>
      </c>
      <c r="BP111" s="83">
        <f t="shared" si="64"/>
        <v>2992.5</v>
      </c>
      <c r="BQ111" s="83">
        <f t="shared" si="65"/>
        <v>6.25</v>
      </c>
      <c r="BR111" s="83">
        <f t="shared" si="66"/>
        <v>0</v>
      </c>
      <c r="BS111" s="83">
        <f t="shared" si="67"/>
        <v>0</v>
      </c>
      <c r="BT111" s="83">
        <f t="shared" si="68"/>
        <v>0</v>
      </c>
      <c r="BU111" s="83">
        <f t="shared" si="69"/>
        <v>0</v>
      </c>
      <c r="BV111" s="82">
        <f t="shared" si="50"/>
        <v>2998.75</v>
      </c>
      <c r="BX111" s="24">
        <f t="shared" si="15"/>
        <v>2986</v>
      </c>
      <c r="BY111" s="24">
        <f t="shared" si="16"/>
        <v>12</v>
      </c>
      <c r="BZ111" s="24">
        <f t="shared" si="17"/>
        <v>0</v>
      </c>
      <c r="CA111" s="24">
        <f t="shared" si="18"/>
        <v>0</v>
      </c>
      <c r="CB111" s="24">
        <f t="shared" si="19"/>
        <v>0</v>
      </c>
      <c r="CC111" s="24">
        <f t="shared" si="70"/>
        <v>0</v>
      </c>
      <c r="CD111" s="24">
        <f t="shared" si="21"/>
        <v>0</v>
      </c>
      <c r="CE111" s="24">
        <f t="shared" si="22"/>
        <v>0</v>
      </c>
      <c r="CF111" s="24">
        <f t="shared" si="23"/>
        <v>0</v>
      </c>
      <c r="CG111" s="24">
        <f t="shared" si="24"/>
        <v>0</v>
      </c>
      <c r="CH111" s="24">
        <f t="shared" si="25"/>
        <v>0</v>
      </c>
      <c r="CI111" s="24">
        <f t="shared" si="26"/>
        <v>0</v>
      </c>
      <c r="CJ111" s="24">
        <f t="shared" si="27"/>
        <v>0</v>
      </c>
      <c r="CK111" s="24">
        <f t="shared" si="28"/>
        <v>0</v>
      </c>
      <c r="CL111" s="24">
        <f t="shared" si="29"/>
        <v>0</v>
      </c>
      <c r="CM111" s="24">
        <f t="shared" si="30"/>
        <v>0</v>
      </c>
      <c r="CN111" s="24">
        <f t="shared" si="31"/>
        <v>0</v>
      </c>
      <c r="CO111" s="24">
        <f t="shared" si="32"/>
        <v>0</v>
      </c>
      <c r="CP111" s="24">
        <f t="shared" si="33"/>
        <v>0</v>
      </c>
      <c r="CQ111" s="24">
        <f t="shared" si="34"/>
        <v>0</v>
      </c>
      <c r="CR111" s="24">
        <f t="shared" si="35"/>
        <v>0</v>
      </c>
      <c r="CS111" s="24">
        <f t="shared" si="36"/>
        <v>2998</v>
      </c>
      <c r="CU111" s="83">
        <f t="shared" si="51"/>
        <v>14960</v>
      </c>
      <c r="CV111" s="84">
        <f t="shared" si="52"/>
        <v>30</v>
      </c>
      <c r="CW111" s="84">
        <f t="shared" si="53"/>
        <v>0</v>
      </c>
      <c r="CX111" s="84">
        <f t="shared" si="54"/>
        <v>0</v>
      </c>
      <c r="CY111" s="24">
        <f t="shared" si="55"/>
        <v>0</v>
      </c>
      <c r="CZ111" s="84">
        <f t="shared" si="56"/>
        <v>0</v>
      </c>
      <c r="DA111" s="82">
        <f t="shared" si="71"/>
        <v>14990</v>
      </c>
      <c r="DC111" s="24">
        <f t="shared" si="72"/>
        <v>4488</v>
      </c>
      <c r="DD111" s="24">
        <f t="shared" si="73"/>
        <v>7.5</v>
      </c>
      <c r="DE111" s="24">
        <f t="shared" si="74"/>
        <v>0</v>
      </c>
      <c r="DF111" s="24">
        <f t="shared" si="75"/>
        <v>0</v>
      </c>
      <c r="DG111" s="24">
        <f t="shared" si="76"/>
        <v>0</v>
      </c>
      <c r="DH111" s="24">
        <f t="shared" si="77"/>
        <v>0</v>
      </c>
      <c r="DI111" s="24">
        <f t="shared" si="10"/>
        <v>4495.5</v>
      </c>
    </row>
    <row r="112" spans="1:113" ht="14">
      <c r="A112" s="1"/>
      <c r="B112" s="2"/>
      <c r="C112" s="2"/>
      <c r="D112" s="2"/>
      <c r="E112" s="2"/>
      <c r="F112" s="195">
        <f t="shared" si="63"/>
        <v>51</v>
      </c>
      <c r="G112" s="112">
        <f t="shared" si="63"/>
        <v>0.99895789912463528</v>
      </c>
      <c r="H112" s="111">
        <f t="shared" si="63"/>
        <v>1.0421008753647354E-3</v>
      </c>
      <c r="I112" s="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  <c r="BL112" s="95"/>
      <c r="BM112" s="95"/>
      <c r="BN112" s="65"/>
      <c r="BO112" s="24">
        <f t="shared" si="43"/>
        <v>52</v>
      </c>
      <c r="BP112" s="83">
        <f t="shared" si="64"/>
        <v>4488</v>
      </c>
      <c r="BQ112" s="83">
        <f t="shared" si="65"/>
        <v>7.5</v>
      </c>
      <c r="BR112" s="83">
        <f t="shared" si="66"/>
        <v>0</v>
      </c>
      <c r="BS112" s="83">
        <f t="shared" si="67"/>
        <v>0</v>
      </c>
      <c r="BT112" s="83">
        <f t="shared" si="68"/>
        <v>0</v>
      </c>
      <c r="BU112" s="83">
        <f t="shared" si="69"/>
        <v>0</v>
      </c>
      <c r="BV112" s="82">
        <f t="shared" si="50"/>
        <v>4495.5</v>
      </c>
      <c r="BX112" s="24">
        <f t="shared" si="15"/>
        <v>4481</v>
      </c>
      <c r="BY112" s="24">
        <f t="shared" si="16"/>
        <v>15</v>
      </c>
      <c r="BZ112" s="24">
        <f t="shared" si="17"/>
        <v>0</v>
      </c>
      <c r="CA112" s="24">
        <f t="shared" si="18"/>
        <v>0</v>
      </c>
      <c r="CB112" s="24">
        <f t="shared" si="19"/>
        <v>0</v>
      </c>
      <c r="CC112" s="24">
        <f t="shared" si="70"/>
        <v>0</v>
      </c>
      <c r="CD112" s="24">
        <f t="shared" si="21"/>
        <v>0</v>
      </c>
      <c r="CE112" s="24">
        <f t="shared" si="22"/>
        <v>0</v>
      </c>
      <c r="CF112" s="24">
        <f t="shared" si="23"/>
        <v>0</v>
      </c>
      <c r="CG112" s="24">
        <f t="shared" si="24"/>
        <v>0</v>
      </c>
      <c r="CH112" s="24">
        <f t="shared" si="25"/>
        <v>0</v>
      </c>
      <c r="CI112" s="24">
        <f t="shared" si="26"/>
        <v>0</v>
      </c>
      <c r="CJ112" s="24">
        <f t="shared" si="27"/>
        <v>0</v>
      </c>
      <c r="CK112" s="24">
        <f t="shared" si="28"/>
        <v>0</v>
      </c>
      <c r="CL112" s="24">
        <f t="shared" si="29"/>
        <v>0</v>
      </c>
      <c r="CM112" s="24">
        <f t="shared" si="30"/>
        <v>0</v>
      </c>
      <c r="CN112" s="24">
        <f t="shared" si="31"/>
        <v>0</v>
      </c>
      <c r="CO112" s="24">
        <f t="shared" si="32"/>
        <v>0</v>
      </c>
      <c r="CP112" s="24">
        <f t="shared" si="33"/>
        <v>0</v>
      </c>
      <c r="CQ112" s="24">
        <f t="shared" si="34"/>
        <v>0</v>
      </c>
      <c r="CR112" s="24">
        <f t="shared" si="35"/>
        <v>0</v>
      </c>
      <c r="CS112" s="24">
        <f t="shared" si="36"/>
        <v>4496</v>
      </c>
      <c r="CU112" s="83">
        <f t="shared" si="51"/>
        <v>22442.5</v>
      </c>
      <c r="CV112" s="84">
        <f t="shared" si="52"/>
        <v>37.5</v>
      </c>
      <c r="CW112" s="84">
        <f t="shared" si="53"/>
        <v>0</v>
      </c>
      <c r="CX112" s="84">
        <f t="shared" si="54"/>
        <v>0</v>
      </c>
      <c r="CY112" s="24">
        <f t="shared" si="55"/>
        <v>0</v>
      </c>
      <c r="CZ112" s="84">
        <f t="shared" si="56"/>
        <v>0</v>
      </c>
      <c r="DA112" s="82">
        <f t="shared" si="71"/>
        <v>22480</v>
      </c>
      <c r="DC112" s="24">
        <f t="shared" si="72"/>
        <v>6732.75</v>
      </c>
      <c r="DD112" s="24">
        <f t="shared" si="73"/>
        <v>9.375</v>
      </c>
      <c r="DE112" s="24">
        <f t="shared" si="74"/>
        <v>0</v>
      </c>
      <c r="DF112" s="24">
        <f t="shared" si="75"/>
        <v>0</v>
      </c>
      <c r="DG112" s="24">
        <f t="shared" si="76"/>
        <v>0</v>
      </c>
      <c r="DH112" s="24">
        <f t="shared" si="77"/>
        <v>0</v>
      </c>
      <c r="DI112" s="24">
        <f t="shared" si="10"/>
        <v>6742.125</v>
      </c>
    </row>
    <row r="113" spans="1:113" ht="14">
      <c r="A113" s="1"/>
      <c r="B113" s="2"/>
      <c r="C113" s="2"/>
      <c r="D113" s="2"/>
      <c r="E113" s="2"/>
      <c r="F113" s="195">
        <f t="shared" si="63"/>
        <v>52</v>
      </c>
      <c r="G113" s="112">
        <f t="shared" si="63"/>
        <v>0.9991658324991658</v>
      </c>
      <c r="H113" s="111">
        <f t="shared" si="63"/>
        <v>8.3416750083416746E-4</v>
      </c>
      <c r="I113" s="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5"/>
      <c r="BL113" s="95"/>
      <c r="BM113" s="95"/>
      <c r="BN113" s="65"/>
      <c r="BO113" s="24">
        <f t="shared" si="43"/>
        <v>53</v>
      </c>
      <c r="BP113" s="83">
        <f t="shared" si="64"/>
        <v>6732.75</v>
      </c>
      <c r="BQ113" s="83">
        <f t="shared" si="65"/>
        <v>9.375</v>
      </c>
      <c r="BR113" s="83">
        <f t="shared" si="66"/>
        <v>0</v>
      </c>
      <c r="BS113" s="83">
        <f t="shared" si="67"/>
        <v>0</v>
      </c>
      <c r="BT113" s="83">
        <f t="shared" si="68"/>
        <v>0</v>
      </c>
      <c r="BU113" s="83">
        <f t="shared" si="69"/>
        <v>0</v>
      </c>
      <c r="BV113" s="82">
        <f t="shared" si="50"/>
        <v>6742.125</v>
      </c>
      <c r="BX113" s="24">
        <f t="shared" si="15"/>
        <v>6723</v>
      </c>
      <c r="BY113" s="24">
        <f t="shared" si="16"/>
        <v>19</v>
      </c>
      <c r="BZ113" s="24">
        <f t="shared" si="17"/>
        <v>0</v>
      </c>
      <c r="CA113" s="24">
        <f t="shared" si="18"/>
        <v>0</v>
      </c>
      <c r="CB113" s="24">
        <f t="shared" si="19"/>
        <v>0</v>
      </c>
      <c r="CC113" s="24">
        <f t="shared" si="70"/>
        <v>0</v>
      </c>
      <c r="CD113" s="24">
        <f t="shared" si="21"/>
        <v>0</v>
      </c>
      <c r="CE113" s="24">
        <f t="shared" si="22"/>
        <v>0</v>
      </c>
      <c r="CF113" s="24">
        <f t="shared" si="23"/>
        <v>0</v>
      </c>
      <c r="CG113" s="24">
        <f t="shared" si="24"/>
        <v>0</v>
      </c>
      <c r="CH113" s="24">
        <f t="shared" si="25"/>
        <v>0</v>
      </c>
      <c r="CI113" s="24">
        <f t="shared" si="26"/>
        <v>0</v>
      </c>
      <c r="CJ113" s="24">
        <f t="shared" si="27"/>
        <v>0</v>
      </c>
      <c r="CK113" s="24">
        <f t="shared" si="28"/>
        <v>0</v>
      </c>
      <c r="CL113" s="24">
        <f t="shared" si="29"/>
        <v>0</v>
      </c>
      <c r="CM113" s="24">
        <f t="shared" si="30"/>
        <v>0</v>
      </c>
      <c r="CN113" s="24">
        <f t="shared" si="31"/>
        <v>0</v>
      </c>
      <c r="CO113" s="24">
        <f t="shared" si="32"/>
        <v>0</v>
      </c>
      <c r="CP113" s="24">
        <f t="shared" si="33"/>
        <v>0</v>
      </c>
      <c r="CQ113" s="24">
        <f t="shared" si="34"/>
        <v>0</v>
      </c>
      <c r="CR113" s="24">
        <f t="shared" si="35"/>
        <v>0</v>
      </c>
      <c r="CS113" s="24">
        <f t="shared" si="36"/>
        <v>6742</v>
      </c>
      <c r="CU113" s="83">
        <f t="shared" si="51"/>
        <v>33662.5</v>
      </c>
      <c r="CV113" s="84">
        <f t="shared" si="52"/>
        <v>47.5</v>
      </c>
      <c r="CW113" s="84">
        <f t="shared" si="53"/>
        <v>0</v>
      </c>
      <c r="CX113" s="84">
        <f t="shared" si="54"/>
        <v>0</v>
      </c>
      <c r="CY113" s="24">
        <f t="shared" si="55"/>
        <v>0</v>
      </c>
      <c r="CZ113" s="84">
        <f t="shared" si="56"/>
        <v>0</v>
      </c>
      <c r="DA113" s="82">
        <f t="shared" si="71"/>
        <v>33710</v>
      </c>
      <c r="DC113" s="24">
        <f t="shared" si="72"/>
        <v>10098.75</v>
      </c>
      <c r="DD113" s="24">
        <f t="shared" si="73"/>
        <v>11.875</v>
      </c>
      <c r="DE113" s="24">
        <f t="shared" si="74"/>
        <v>0</v>
      </c>
      <c r="DF113" s="24">
        <f t="shared" si="75"/>
        <v>0</v>
      </c>
      <c r="DG113" s="24">
        <f t="shared" si="76"/>
        <v>0</v>
      </c>
      <c r="DH113" s="24">
        <f t="shared" si="77"/>
        <v>0</v>
      </c>
      <c r="DI113" s="24">
        <f t="shared" si="10"/>
        <v>10110.625</v>
      </c>
    </row>
    <row r="114" spans="1:113" ht="14">
      <c r="A114" s="1"/>
      <c r="B114" s="2"/>
      <c r="C114" s="2"/>
      <c r="D114" s="2"/>
      <c r="E114" s="2"/>
      <c r="F114" s="195">
        <f t="shared" si="63"/>
        <v>53</v>
      </c>
      <c r="G114" s="112">
        <f t="shared" si="63"/>
        <v>0.99930474442405026</v>
      </c>
      <c r="H114" s="111">
        <f t="shared" si="63"/>
        <v>6.9525557594971911E-4</v>
      </c>
      <c r="I114" s="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  <c r="BL114" s="95"/>
      <c r="BM114" s="95"/>
      <c r="BN114" s="65"/>
      <c r="BO114" s="24">
        <f t="shared" si="43"/>
        <v>54</v>
      </c>
      <c r="BP114" s="83">
        <f t="shared" si="64"/>
        <v>1997.6509859677321</v>
      </c>
      <c r="BQ114" s="83">
        <f t="shared" si="65"/>
        <v>2.3490140322680348</v>
      </c>
      <c r="BR114" s="83">
        <f t="shared" si="66"/>
        <v>0</v>
      </c>
      <c r="BS114" s="83">
        <f t="shared" si="67"/>
        <v>0</v>
      </c>
      <c r="BT114" s="83">
        <f t="shared" si="68"/>
        <v>0</v>
      </c>
      <c r="BU114" s="83">
        <f t="shared" si="69"/>
        <v>0</v>
      </c>
      <c r="BV114" s="82">
        <f t="shared" si="50"/>
        <v>2000.0000000000002</v>
      </c>
      <c r="BX114" s="24">
        <f t="shared" si="15"/>
        <v>1995</v>
      </c>
      <c r="BY114" s="24">
        <f t="shared" si="16"/>
        <v>5</v>
      </c>
      <c r="BZ114" s="24">
        <f t="shared" si="17"/>
        <v>0</v>
      </c>
      <c r="CA114" s="24">
        <f t="shared" si="18"/>
        <v>0</v>
      </c>
      <c r="CB114" s="24">
        <f t="shared" si="19"/>
        <v>0</v>
      </c>
      <c r="CC114" s="24">
        <f t="shared" si="70"/>
        <v>0</v>
      </c>
      <c r="CD114" s="24">
        <f t="shared" si="21"/>
        <v>0</v>
      </c>
      <c r="CE114" s="24">
        <f t="shared" si="22"/>
        <v>0</v>
      </c>
      <c r="CF114" s="24">
        <f t="shared" si="23"/>
        <v>0</v>
      </c>
      <c r="CG114" s="24">
        <f t="shared" si="24"/>
        <v>0</v>
      </c>
      <c r="CH114" s="24">
        <f t="shared" si="25"/>
        <v>0</v>
      </c>
      <c r="CI114" s="24">
        <f t="shared" si="26"/>
        <v>0</v>
      </c>
      <c r="CJ114" s="24">
        <f t="shared" si="27"/>
        <v>0</v>
      </c>
      <c r="CK114" s="24">
        <f t="shared" si="28"/>
        <v>0</v>
      </c>
      <c r="CL114" s="24">
        <f t="shared" si="29"/>
        <v>0</v>
      </c>
      <c r="CM114" s="24">
        <f t="shared" si="30"/>
        <v>0</v>
      </c>
      <c r="CN114" s="24">
        <f t="shared" si="31"/>
        <v>0</v>
      </c>
      <c r="CO114" s="24">
        <f t="shared" si="32"/>
        <v>0</v>
      </c>
      <c r="CP114" s="24">
        <f t="shared" si="33"/>
        <v>0</v>
      </c>
      <c r="CQ114" s="24">
        <f t="shared" si="34"/>
        <v>0</v>
      </c>
      <c r="CR114" s="24">
        <f t="shared" si="35"/>
        <v>0</v>
      </c>
      <c r="CS114" s="24">
        <f t="shared" si="36"/>
        <v>2000</v>
      </c>
      <c r="CU114" s="83">
        <f t="shared" si="51"/>
        <v>9987.5</v>
      </c>
      <c r="CV114" s="84">
        <f t="shared" si="52"/>
        <v>12.5</v>
      </c>
      <c r="CW114" s="84">
        <f t="shared" si="53"/>
        <v>0</v>
      </c>
      <c r="CX114" s="84">
        <f t="shared" si="54"/>
        <v>0</v>
      </c>
      <c r="CY114" s="24">
        <f t="shared" si="55"/>
        <v>0</v>
      </c>
      <c r="CZ114" s="84">
        <f t="shared" si="56"/>
        <v>0</v>
      </c>
      <c r="DA114" s="82">
        <f t="shared" si="71"/>
        <v>10000</v>
      </c>
      <c r="DC114" s="24">
        <f t="shared" si="72"/>
        <v>2996.25</v>
      </c>
      <c r="DD114" s="24">
        <f t="shared" si="73"/>
        <v>3.125</v>
      </c>
      <c r="DE114" s="24">
        <f t="shared" si="74"/>
        <v>0</v>
      </c>
      <c r="DF114" s="24">
        <f t="shared" si="75"/>
        <v>0</v>
      </c>
      <c r="DG114" s="24">
        <f t="shared" si="76"/>
        <v>0</v>
      </c>
      <c r="DH114" s="24">
        <f t="shared" si="77"/>
        <v>0</v>
      </c>
      <c r="DI114" s="24">
        <f t="shared" si="10"/>
        <v>2999.375</v>
      </c>
    </row>
    <row r="115" spans="1:113" ht="14">
      <c r="A115" s="1"/>
      <c r="B115" s="2"/>
      <c r="C115" s="2"/>
      <c r="D115" s="2"/>
      <c r="E115" s="2"/>
      <c r="F115" s="195">
        <f t="shared" si="63"/>
        <v>54</v>
      </c>
      <c r="G115" s="112">
        <f t="shared" si="63"/>
        <v>0.9994127464919329</v>
      </c>
      <c r="H115" s="111">
        <f t="shared" si="63"/>
        <v>5.8725350806700864E-4</v>
      </c>
      <c r="I115" s="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  <c r="BL115" s="95"/>
      <c r="BM115" s="95"/>
      <c r="BN115" s="65"/>
      <c r="BO115" s="24">
        <f t="shared" si="43"/>
        <v>55</v>
      </c>
      <c r="BP115" s="83">
        <f t="shared" si="64"/>
        <v>2996.25</v>
      </c>
      <c r="BQ115" s="83">
        <f t="shared" si="65"/>
        <v>3.125</v>
      </c>
      <c r="BR115" s="83">
        <f t="shared" si="66"/>
        <v>0</v>
      </c>
      <c r="BS115" s="83">
        <f t="shared" si="67"/>
        <v>0</v>
      </c>
      <c r="BT115" s="83">
        <f t="shared" si="68"/>
        <v>0</v>
      </c>
      <c r="BU115" s="83">
        <f t="shared" si="69"/>
        <v>0</v>
      </c>
      <c r="BV115" s="82">
        <f t="shared" si="50"/>
        <v>2999.375</v>
      </c>
      <c r="BX115" s="24">
        <f t="shared" si="15"/>
        <v>2993</v>
      </c>
      <c r="BY115" s="24">
        <f t="shared" si="16"/>
        <v>6</v>
      </c>
      <c r="BZ115" s="24">
        <f t="shared" si="17"/>
        <v>0</v>
      </c>
      <c r="CA115" s="24">
        <f t="shared" si="18"/>
        <v>0</v>
      </c>
      <c r="CB115" s="24">
        <f t="shared" si="19"/>
        <v>0</v>
      </c>
      <c r="CC115" s="24">
        <f t="shared" si="70"/>
        <v>0</v>
      </c>
      <c r="CD115" s="24">
        <f t="shared" si="21"/>
        <v>0</v>
      </c>
      <c r="CE115" s="24">
        <f t="shared" si="22"/>
        <v>0</v>
      </c>
      <c r="CF115" s="24">
        <f t="shared" si="23"/>
        <v>0</v>
      </c>
      <c r="CG115" s="24">
        <f t="shared" si="24"/>
        <v>0</v>
      </c>
      <c r="CH115" s="24">
        <f t="shared" si="25"/>
        <v>0</v>
      </c>
      <c r="CI115" s="24">
        <f t="shared" si="26"/>
        <v>0</v>
      </c>
      <c r="CJ115" s="24">
        <f t="shared" si="27"/>
        <v>0</v>
      </c>
      <c r="CK115" s="24">
        <f t="shared" si="28"/>
        <v>0</v>
      </c>
      <c r="CL115" s="24">
        <f t="shared" si="29"/>
        <v>0</v>
      </c>
      <c r="CM115" s="24">
        <f t="shared" si="30"/>
        <v>0</v>
      </c>
      <c r="CN115" s="24">
        <f t="shared" si="31"/>
        <v>0</v>
      </c>
      <c r="CO115" s="24">
        <f t="shared" si="32"/>
        <v>0</v>
      </c>
      <c r="CP115" s="24">
        <f t="shared" si="33"/>
        <v>0</v>
      </c>
      <c r="CQ115" s="24">
        <f t="shared" si="34"/>
        <v>0</v>
      </c>
      <c r="CR115" s="24">
        <f t="shared" si="35"/>
        <v>0</v>
      </c>
      <c r="CS115" s="24">
        <f t="shared" si="36"/>
        <v>2999</v>
      </c>
      <c r="CU115" s="83">
        <f t="shared" si="51"/>
        <v>14980</v>
      </c>
      <c r="CV115" s="84">
        <f t="shared" si="52"/>
        <v>15</v>
      </c>
      <c r="CW115" s="84">
        <f t="shared" si="53"/>
        <v>0</v>
      </c>
      <c r="CX115" s="84">
        <f t="shared" si="54"/>
        <v>0</v>
      </c>
      <c r="CY115" s="24">
        <f t="shared" si="55"/>
        <v>0</v>
      </c>
      <c r="CZ115" s="84">
        <f t="shared" si="56"/>
        <v>0</v>
      </c>
      <c r="DA115" s="82">
        <f t="shared" si="71"/>
        <v>14995</v>
      </c>
      <c r="DC115" s="24">
        <f t="shared" si="72"/>
        <v>4494</v>
      </c>
      <c r="DD115" s="24">
        <f t="shared" si="73"/>
        <v>3.75</v>
      </c>
      <c r="DE115" s="24">
        <f t="shared" si="74"/>
        <v>0</v>
      </c>
      <c r="DF115" s="24">
        <f t="shared" si="75"/>
        <v>0</v>
      </c>
      <c r="DG115" s="24">
        <f t="shared" si="76"/>
        <v>0</v>
      </c>
      <c r="DH115" s="24">
        <f t="shared" si="77"/>
        <v>0</v>
      </c>
      <c r="DI115" s="24">
        <f t="shared" si="10"/>
        <v>4497.75</v>
      </c>
    </row>
    <row r="116" spans="1:113" ht="14">
      <c r="A116" s="1"/>
      <c r="B116" s="2"/>
      <c r="C116" s="2"/>
      <c r="D116" s="2"/>
      <c r="E116" s="2"/>
      <c r="F116" s="195">
        <f t="shared" si="63"/>
        <v>55</v>
      </c>
      <c r="G116" s="112">
        <f t="shared" si="63"/>
        <v>0.99947905813711191</v>
      </c>
      <c r="H116" s="111">
        <f t="shared" si="63"/>
        <v>5.2094186288810171E-4</v>
      </c>
      <c r="I116" s="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  <c r="BL116" s="95"/>
      <c r="BM116" s="95"/>
      <c r="BN116" s="65"/>
      <c r="BO116" s="24">
        <f t="shared" si="43"/>
        <v>56</v>
      </c>
      <c r="BP116" s="83">
        <f t="shared" si="64"/>
        <v>4494</v>
      </c>
      <c r="BQ116" s="83">
        <f t="shared" si="65"/>
        <v>3.75</v>
      </c>
      <c r="BR116" s="83">
        <f t="shared" si="66"/>
        <v>0</v>
      </c>
      <c r="BS116" s="83">
        <f t="shared" si="67"/>
        <v>0</v>
      </c>
      <c r="BT116" s="83">
        <f t="shared" si="68"/>
        <v>0</v>
      </c>
      <c r="BU116" s="83">
        <f t="shared" si="69"/>
        <v>0</v>
      </c>
      <c r="BV116" s="82">
        <f t="shared" si="50"/>
        <v>4497.75</v>
      </c>
      <c r="BX116" s="24">
        <f t="shared" si="15"/>
        <v>4490</v>
      </c>
      <c r="BY116" s="24">
        <f t="shared" si="16"/>
        <v>7</v>
      </c>
      <c r="BZ116" s="24">
        <f t="shared" si="17"/>
        <v>0</v>
      </c>
      <c r="CA116" s="24">
        <f t="shared" si="18"/>
        <v>0</v>
      </c>
      <c r="CB116" s="24">
        <f t="shared" si="19"/>
        <v>0</v>
      </c>
      <c r="CC116" s="24">
        <f t="shared" si="70"/>
        <v>0</v>
      </c>
      <c r="CD116" s="24">
        <f t="shared" si="21"/>
        <v>0</v>
      </c>
      <c r="CE116" s="24">
        <f t="shared" si="22"/>
        <v>0</v>
      </c>
      <c r="CF116" s="24">
        <f t="shared" si="23"/>
        <v>0</v>
      </c>
      <c r="CG116" s="24">
        <f t="shared" si="24"/>
        <v>0</v>
      </c>
      <c r="CH116" s="24">
        <f t="shared" si="25"/>
        <v>0</v>
      </c>
      <c r="CI116" s="24">
        <f t="shared" si="26"/>
        <v>0</v>
      </c>
      <c r="CJ116" s="24">
        <f t="shared" si="27"/>
        <v>0</v>
      </c>
      <c r="CK116" s="24">
        <f t="shared" si="28"/>
        <v>0</v>
      </c>
      <c r="CL116" s="24">
        <f t="shared" si="29"/>
        <v>0</v>
      </c>
      <c r="CM116" s="24">
        <f t="shared" si="30"/>
        <v>0</v>
      </c>
      <c r="CN116" s="24">
        <f t="shared" si="31"/>
        <v>0</v>
      </c>
      <c r="CO116" s="24">
        <f t="shared" si="32"/>
        <v>0</v>
      </c>
      <c r="CP116" s="24">
        <f t="shared" si="33"/>
        <v>0</v>
      </c>
      <c r="CQ116" s="24">
        <f t="shared" si="34"/>
        <v>0</v>
      </c>
      <c r="CR116" s="24">
        <f t="shared" si="35"/>
        <v>0</v>
      </c>
      <c r="CS116" s="24">
        <f t="shared" si="36"/>
        <v>4497</v>
      </c>
      <c r="CU116" s="83">
        <f t="shared" si="51"/>
        <v>22467.5</v>
      </c>
      <c r="CV116" s="84">
        <f t="shared" si="52"/>
        <v>17.5</v>
      </c>
      <c r="CW116" s="84">
        <f t="shared" si="53"/>
        <v>0</v>
      </c>
      <c r="CX116" s="84">
        <f t="shared" si="54"/>
        <v>0</v>
      </c>
      <c r="CY116" s="24">
        <f t="shared" si="55"/>
        <v>0</v>
      </c>
      <c r="CZ116" s="84">
        <f t="shared" si="56"/>
        <v>0</v>
      </c>
      <c r="DA116" s="82">
        <f t="shared" si="71"/>
        <v>22485</v>
      </c>
      <c r="DC116" s="24">
        <f t="shared" si="72"/>
        <v>6740.25</v>
      </c>
      <c r="DD116" s="24">
        <f t="shared" si="73"/>
        <v>4.375</v>
      </c>
      <c r="DE116" s="24">
        <f t="shared" si="74"/>
        <v>0</v>
      </c>
      <c r="DF116" s="24">
        <f t="shared" si="75"/>
        <v>0</v>
      </c>
      <c r="DG116" s="24">
        <f t="shared" si="76"/>
        <v>0</v>
      </c>
      <c r="DH116" s="24">
        <f t="shared" si="77"/>
        <v>0</v>
      </c>
      <c r="DI116" s="24">
        <f t="shared" si="10"/>
        <v>6744.625</v>
      </c>
    </row>
    <row r="117" spans="1:113" ht="14">
      <c r="A117" s="1"/>
      <c r="B117" s="2"/>
      <c r="C117" s="2"/>
      <c r="D117" s="2"/>
      <c r="E117" s="2"/>
      <c r="F117" s="195">
        <f t="shared" si="63"/>
        <v>56</v>
      </c>
      <c r="G117" s="112">
        <f t="shared" si="63"/>
        <v>0.99958312489578127</v>
      </c>
      <c r="H117" s="111">
        <f t="shared" si="63"/>
        <v>4.1687510421877606E-4</v>
      </c>
      <c r="I117" s="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65"/>
      <c r="BO117" s="24">
        <f t="shared" si="43"/>
        <v>57</v>
      </c>
      <c r="BP117" s="83">
        <f t="shared" si="64"/>
        <v>6740.25</v>
      </c>
      <c r="BQ117" s="83">
        <f t="shared" si="65"/>
        <v>4.375</v>
      </c>
      <c r="BR117" s="83">
        <f t="shared" si="66"/>
        <v>0</v>
      </c>
      <c r="BS117" s="83">
        <f t="shared" si="67"/>
        <v>0</v>
      </c>
      <c r="BT117" s="83">
        <f t="shared" si="68"/>
        <v>0</v>
      </c>
      <c r="BU117" s="83">
        <f t="shared" si="69"/>
        <v>0</v>
      </c>
      <c r="BV117" s="82">
        <f t="shared" si="50"/>
        <v>6744.625</v>
      </c>
      <c r="BX117" s="24">
        <f t="shared" si="15"/>
        <v>6736</v>
      </c>
      <c r="BY117" s="24">
        <f t="shared" si="16"/>
        <v>9</v>
      </c>
      <c r="BZ117" s="24">
        <f t="shared" si="17"/>
        <v>0</v>
      </c>
      <c r="CA117" s="24">
        <f t="shared" si="18"/>
        <v>0</v>
      </c>
      <c r="CB117" s="24">
        <f t="shared" si="19"/>
        <v>0</v>
      </c>
      <c r="CC117" s="24">
        <f t="shared" si="70"/>
        <v>0</v>
      </c>
      <c r="CD117" s="24">
        <f t="shared" si="21"/>
        <v>0</v>
      </c>
      <c r="CE117" s="24">
        <f t="shared" si="22"/>
        <v>0</v>
      </c>
      <c r="CF117" s="24">
        <f t="shared" si="23"/>
        <v>0</v>
      </c>
      <c r="CG117" s="24">
        <f t="shared" si="24"/>
        <v>0</v>
      </c>
      <c r="CH117" s="24">
        <f t="shared" si="25"/>
        <v>0</v>
      </c>
      <c r="CI117" s="24">
        <f t="shared" si="26"/>
        <v>0</v>
      </c>
      <c r="CJ117" s="24">
        <f t="shared" si="27"/>
        <v>0</v>
      </c>
      <c r="CK117" s="24">
        <f t="shared" si="28"/>
        <v>0</v>
      </c>
      <c r="CL117" s="24">
        <f t="shared" si="29"/>
        <v>0</v>
      </c>
      <c r="CM117" s="24">
        <f t="shared" si="30"/>
        <v>0</v>
      </c>
      <c r="CN117" s="24">
        <f t="shared" si="31"/>
        <v>0</v>
      </c>
      <c r="CO117" s="24">
        <f t="shared" si="32"/>
        <v>0</v>
      </c>
      <c r="CP117" s="24">
        <f t="shared" si="33"/>
        <v>0</v>
      </c>
      <c r="CQ117" s="24">
        <f t="shared" si="34"/>
        <v>0</v>
      </c>
      <c r="CR117" s="24">
        <f t="shared" si="35"/>
        <v>0</v>
      </c>
      <c r="CS117" s="24">
        <f t="shared" si="36"/>
        <v>6745</v>
      </c>
      <c r="CU117" s="83">
        <f t="shared" si="51"/>
        <v>33702.5</v>
      </c>
      <c r="CV117" s="84">
        <f t="shared" si="52"/>
        <v>22.5</v>
      </c>
      <c r="CW117" s="84">
        <f t="shared" si="53"/>
        <v>0</v>
      </c>
      <c r="CX117" s="84">
        <f t="shared" si="54"/>
        <v>0</v>
      </c>
      <c r="CY117" s="24">
        <f t="shared" si="55"/>
        <v>0</v>
      </c>
      <c r="CZ117" s="84">
        <f t="shared" si="56"/>
        <v>0</v>
      </c>
      <c r="DA117" s="82">
        <f t="shared" si="71"/>
        <v>33725</v>
      </c>
      <c r="DC117" s="24">
        <f t="shared" si="72"/>
        <v>10110.75</v>
      </c>
      <c r="DD117" s="24">
        <f t="shared" si="73"/>
        <v>5.625</v>
      </c>
      <c r="DE117" s="24">
        <f t="shared" si="74"/>
        <v>0</v>
      </c>
      <c r="DF117" s="24">
        <f t="shared" si="75"/>
        <v>0</v>
      </c>
      <c r="DG117" s="24">
        <f t="shared" si="76"/>
        <v>0</v>
      </c>
      <c r="DH117" s="24">
        <f t="shared" si="77"/>
        <v>0</v>
      </c>
      <c r="DI117" s="24">
        <f t="shared" si="10"/>
        <v>10116.375</v>
      </c>
    </row>
    <row r="118" spans="1:113" ht="14">
      <c r="A118" s="1"/>
      <c r="B118" s="2"/>
      <c r="C118" s="2"/>
      <c r="D118" s="2"/>
      <c r="E118" s="2"/>
      <c r="F118" s="195">
        <f t="shared" si="63"/>
        <v>57</v>
      </c>
      <c r="G118" s="112">
        <f t="shared" si="63"/>
        <v>0.99967566766128579</v>
      </c>
      <c r="H118" s="111">
        <f t="shared" si="63"/>
        <v>3.243323387141613E-4</v>
      </c>
      <c r="I118" s="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65"/>
      <c r="BO118" s="24">
        <f t="shared" si="43"/>
        <v>58</v>
      </c>
      <c r="BP118" s="83">
        <f t="shared" si="64"/>
        <v>1998.8879415798642</v>
      </c>
      <c r="BQ118" s="83">
        <f t="shared" si="65"/>
        <v>1.1120584201356711</v>
      </c>
      <c r="BR118" s="83">
        <f t="shared" si="66"/>
        <v>0</v>
      </c>
      <c r="BS118" s="83">
        <f t="shared" si="67"/>
        <v>0</v>
      </c>
      <c r="BT118" s="83">
        <f t="shared" si="68"/>
        <v>0</v>
      </c>
      <c r="BU118" s="83">
        <f t="shared" si="69"/>
        <v>0</v>
      </c>
      <c r="BV118" s="82">
        <f t="shared" si="50"/>
        <v>2000</v>
      </c>
      <c r="BX118" s="24">
        <f t="shared" si="15"/>
        <v>1998</v>
      </c>
      <c r="BY118" s="24">
        <f t="shared" si="16"/>
        <v>2</v>
      </c>
      <c r="BZ118" s="24">
        <f t="shared" si="17"/>
        <v>0</v>
      </c>
      <c r="CA118" s="24">
        <f t="shared" si="18"/>
        <v>0</v>
      </c>
      <c r="CB118" s="24">
        <f t="shared" si="19"/>
        <v>0</v>
      </c>
      <c r="CC118" s="24">
        <f t="shared" si="70"/>
        <v>0</v>
      </c>
      <c r="CD118" s="24">
        <f t="shared" si="21"/>
        <v>0</v>
      </c>
      <c r="CE118" s="24">
        <f t="shared" si="22"/>
        <v>0</v>
      </c>
      <c r="CF118" s="24">
        <f t="shared" si="23"/>
        <v>0</v>
      </c>
      <c r="CG118" s="24">
        <f t="shared" si="24"/>
        <v>0</v>
      </c>
      <c r="CH118" s="24">
        <f t="shared" si="25"/>
        <v>0</v>
      </c>
      <c r="CI118" s="24">
        <f t="shared" si="26"/>
        <v>0</v>
      </c>
      <c r="CJ118" s="24">
        <f t="shared" si="27"/>
        <v>0</v>
      </c>
      <c r="CK118" s="24">
        <f t="shared" si="28"/>
        <v>0</v>
      </c>
      <c r="CL118" s="24">
        <f t="shared" si="29"/>
        <v>0</v>
      </c>
      <c r="CM118" s="24">
        <f t="shared" si="30"/>
        <v>0</v>
      </c>
      <c r="CN118" s="24">
        <f t="shared" si="31"/>
        <v>0</v>
      </c>
      <c r="CO118" s="24">
        <f t="shared" si="32"/>
        <v>0</v>
      </c>
      <c r="CP118" s="24">
        <f t="shared" si="33"/>
        <v>0</v>
      </c>
      <c r="CQ118" s="24">
        <f t="shared" si="34"/>
        <v>0</v>
      </c>
      <c r="CR118" s="24">
        <f t="shared" si="35"/>
        <v>0</v>
      </c>
      <c r="CS118" s="24">
        <f t="shared" si="36"/>
        <v>2000</v>
      </c>
      <c r="CU118" s="83">
        <f t="shared" si="51"/>
        <v>9995</v>
      </c>
      <c r="CV118" s="84">
        <f t="shared" si="52"/>
        <v>5</v>
      </c>
      <c r="CW118" s="84">
        <f t="shared" si="53"/>
        <v>0</v>
      </c>
      <c r="CX118" s="84">
        <f t="shared" si="54"/>
        <v>0</v>
      </c>
      <c r="CY118" s="24">
        <f t="shared" si="55"/>
        <v>0</v>
      </c>
      <c r="CZ118" s="84">
        <f t="shared" si="56"/>
        <v>0</v>
      </c>
      <c r="DA118" s="82">
        <f t="shared" si="71"/>
        <v>10000</v>
      </c>
      <c r="DC118" s="24">
        <f t="shared" si="72"/>
        <v>2998.5</v>
      </c>
      <c r="DD118" s="24">
        <f t="shared" si="73"/>
        <v>1.25</v>
      </c>
      <c r="DE118" s="24">
        <f t="shared" si="74"/>
        <v>0</v>
      </c>
      <c r="DF118" s="24">
        <f t="shared" si="75"/>
        <v>0</v>
      </c>
      <c r="DG118" s="24">
        <f t="shared" si="76"/>
        <v>0</v>
      </c>
      <c r="DH118" s="24">
        <f t="shared" si="77"/>
        <v>0</v>
      </c>
      <c r="DI118" s="24">
        <f t="shared" si="10"/>
        <v>2999.75</v>
      </c>
    </row>
    <row r="119" spans="1:113" ht="14">
      <c r="A119" s="1"/>
      <c r="B119" s="2"/>
      <c r="C119" s="2"/>
      <c r="D119" s="2"/>
      <c r="E119" s="2"/>
      <c r="F119" s="195">
        <f t="shared" si="63"/>
        <v>58</v>
      </c>
      <c r="G119" s="112">
        <f t="shared" si="63"/>
        <v>0.99972198539496604</v>
      </c>
      <c r="H119" s="111">
        <f t="shared" si="63"/>
        <v>2.7801460503391781E-4</v>
      </c>
      <c r="I119" s="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  <c r="BL119" s="95"/>
      <c r="BM119" s="95"/>
      <c r="BN119" s="65"/>
      <c r="BO119" s="24">
        <f t="shared" si="43"/>
        <v>59</v>
      </c>
      <c r="BP119" s="83">
        <f t="shared" si="64"/>
        <v>2998.5</v>
      </c>
      <c r="BQ119" s="83">
        <f t="shared" si="65"/>
        <v>1.25</v>
      </c>
      <c r="BR119" s="83">
        <f t="shared" si="66"/>
        <v>0</v>
      </c>
      <c r="BS119" s="83">
        <f t="shared" si="67"/>
        <v>0</v>
      </c>
      <c r="BT119" s="83">
        <f t="shared" si="68"/>
        <v>0</v>
      </c>
      <c r="BU119" s="83">
        <f t="shared" si="69"/>
        <v>0</v>
      </c>
      <c r="BV119" s="82">
        <f t="shared" si="50"/>
        <v>2999.75</v>
      </c>
      <c r="BX119" s="24">
        <f t="shared" si="15"/>
        <v>2997</v>
      </c>
      <c r="BY119" s="24">
        <f t="shared" si="16"/>
        <v>2</v>
      </c>
      <c r="BZ119" s="24">
        <f t="shared" si="17"/>
        <v>0</v>
      </c>
      <c r="CA119" s="24">
        <f t="shared" si="18"/>
        <v>0</v>
      </c>
      <c r="CB119" s="24">
        <f t="shared" si="19"/>
        <v>0</v>
      </c>
      <c r="CC119" s="24">
        <f t="shared" si="70"/>
        <v>0</v>
      </c>
      <c r="CD119" s="24">
        <f t="shared" si="21"/>
        <v>0</v>
      </c>
      <c r="CE119" s="24">
        <f t="shared" si="22"/>
        <v>0</v>
      </c>
      <c r="CF119" s="24">
        <f t="shared" si="23"/>
        <v>0</v>
      </c>
      <c r="CG119" s="24">
        <f t="shared" si="24"/>
        <v>0</v>
      </c>
      <c r="CH119" s="24">
        <f t="shared" si="25"/>
        <v>0</v>
      </c>
      <c r="CI119" s="24">
        <f t="shared" si="26"/>
        <v>0</v>
      </c>
      <c r="CJ119" s="24">
        <f t="shared" si="27"/>
        <v>0</v>
      </c>
      <c r="CK119" s="24">
        <f t="shared" si="28"/>
        <v>0</v>
      </c>
      <c r="CL119" s="24">
        <f t="shared" si="29"/>
        <v>0</v>
      </c>
      <c r="CM119" s="24">
        <f t="shared" si="30"/>
        <v>0</v>
      </c>
      <c r="CN119" s="24">
        <f t="shared" si="31"/>
        <v>0</v>
      </c>
      <c r="CO119" s="24">
        <f t="shared" si="32"/>
        <v>0</v>
      </c>
      <c r="CP119" s="24">
        <f t="shared" si="33"/>
        <v>0</v>
      </c>
      <c r="CQ119" s="24">
        <f t="shared" si="34"/>
        <v>0</v>
      </c>
      <c r="CR119" s="24">
        <f t="shared" si="35"/>
        <v>0</v>
      </c>
      <c r="CS119" s="24">
        <f t="shared" si="36"/>
        <v>2999</v>
      </c>
      <c r="CU119" s="83">
        <f t="shared" si="51"/>
        <v>14990</v>
      </c>
      <c r="CV119" s="84">
        <f t="shared" si="52"/>
        <v>5</v>
      </c>
      <c r="CW119" s="84">
        <f t="shared" si="53"/>
        <v>0</v>
      </c>
      <c r="CX119" s="84">
        <f t="shared" si="54"/>
        <v>0</v>
      </c>
      <c r="CY119" s="24">
        <f t="shared" si="55"/>
        <v>0</v>
      </c>
      <c r="CZ119" s="84">
        <f t="shared" si="56"/>
        <v>0</v>
      </c>
      <c r="DA119" s="82">
        <f t="shared" si="71"/>
        <v>14995</v>
      </c>
      <c r="DC119" s="24">
        <f t="shared" si="72"/>
        <v>4497</v>
      </c>
      <c r="DD119" s="24">
        <f t="shared" si="73"/>
        <v>1.25</v>
      </c>
      <c r="DE119" s="24">
        <f t="shared" si="74"/>
        <v>0</v>
      </c>
      <c r="DF119" s="24">
        <f t="shared" si="75"/>
        <v>0</v>
      </c>
      <c r="DG119" s="24">
        <f t="shared" si="76"/>
        <v>0</v>
      </c>
      <c r="DH119" s="24">
        <f t="shared" si="77"/>
        <v>0</v>
      </c>
      <c r="DI119" s="24">
        <f t="shared" si="10"/>
        <v>4498.25</v>
      </c>
    </row>
    <row r="120" spans="1:113" ht="14">
      <c r="A120" s="1"/>
      <c r="B120" s="2"/>
      <c r="C120" s="2"/>
      <c r="D120" s="2"/>
      <c r="E120" s="2"/>
      <c r="F120" s="195">
        <f t="shared" si="63"/>
        <v>59</v>
      </c>
      <c r="G120" s="112">
        <f t="shared" si="63"/>
        <v>0.99979164930410869</v>
      </c>
      <c r="H120" s="111">
        <f t="shared" si="63"/>
        <v>2.0835069589132427E-4</v>
      </c>
      <c r="I120" s="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  <c r="BL120" s="95"/>
      <c r="BM120" s="95"/>
      <c r="BN120" s="65"/>
      <c r="BO120" s="24">
        <f t="shared" si="43"/>
        <v>60</v>
      </c>
      <c r="BP120" s="83">
        <f t="shared" si="64"/>
        <v>4497</v>
      </c>
      <c r="BQ120" s="83">
        <f t="shared" si="65"/>
        <v>1.25</v>
      </c>
      <c r="BR120" s="83">
        <f t="shared" si="66"/>
        <v>0</v>
      </c>
      <c r="BS120" s="83">
        <f t="shared" si="67"/>
        <v>0</v>
      </c>
      <c r="BT120" s="83">
        <f t="shared" si="68"/>
        <v>0</v>
      </c>
      <c r="BU120" s="83">
        <f t="shared" si="69"/>
        <v>0</v>
      </c>
      <c r="BV120" s="82">
        <f t="shared" si="50"/>
        <v>4498.25</v>
      </c>
      <c r="BX120" s="24">
        <f t="shared" si="15"/>
        <v>4496</v>
      </c>
      <c r="BY120" s="24">
        <f t="shared" si="16"/>
        <v>2</v>
      </c>
      <c r="BZ120" s="24">
        <f t="shared" si="17"/>
        <v>0</v>
      </c>
      <c r="CA120" s="24">
        <f t="shared" si="18"/>
        <v>0</v>
      </c>
      <c r="CB120" s="24">
        <f t="shared" si="19"/>
        <v>0</v>
      </c>
      <c r="CC120" s="24">
        <f t="shared" si="70"/>
        <v>0</v>
      </c>
      <c r="CD120" s="24">
        <f t="shared" si="21"/>
        <v>0</v>
      </c>
      <c r="CE120" s="24">
        <f t="shared" si="22"/>
        <v>0</v>
      </c>
      <c r="CF120" s="24">
        <f t="shared" si="23"/>
        <v>0</v>
      </c>
      <c r="CG120" s="24">
        <f t="shared" si="24"/>
        <v>0</v>
      </c>
      <c r="CH120" s="24">
        <f t="shared" si="25"/>
        <v>0</v>
      </c>
      <c r="CI120" s="24">
        <f t="shared" si="26"/>
        <v>0</v>
      </c>
      <c r="CJ120" s="24">
        <f t="shared" si="27"/>
        <v>0</v>
      </c>
      <c r="CK120" s="24">
        <f t="shared" si="28"/>
        <v>0</v>
      </c>
      <c r="CL120" s="24">
        <f t="shared" si="29"/>
        <v>0</v>
      </c>
      <c r="CM120" s="24">
        <f t="shared" si="30"/>
        <v>0</v>
      </c>
      <c r="CN120" s="24">
        <f t="shared" si="31"/>
        <v>0</v>
      </c>
      <c r="CO120" s="24">
        <f t="shared" si="32"/>
        <v>0</v>
      </c>
      <c r="CP120" s="24">
        <f t="shared" si="33"/>
        <v>0</v>
      </c>
      <c r="CQ120" s="24">
        <f t="shared" si="34"/>
        <v>0</v>
      </c>
      <c r="CR120" s="24">
        <f t="shared" si="35"/>
        <v>0</v>
      </c>
      <c r="CS120" s="24">
        <f t="shared" si="36"/>
        <v>4498</v>
      </c>
      <c r="CU120" s="83">
        <f t="shared" si="51"/>
        <v>22485</v>
      </c>
      <c r="CV120" s="84">
        <f t="shared" si="52"/>
        <v>5</v>
      </c>
      <c r="CW120" s="84">
        <f t="shared" si="53"/>
        <v>0</v>
      </c>
      <c r="CX120" s="84">
        <f t="shared" si="54"/>
        <v>0</v>
      </c>
      <c r="CY120" s="24">
        <f t="shared" si="55"/>
        <v>0</v>
      </c>
      <c r="CZ120" s="84">
        <f t="shared" si="56"/>
        <v>0</v>
      </c>
      <c r="DA120" s="82">
        <f t="shared" si="71"/>
        <v>22490</v>
      </c>
      <c r="DC120" s="24">
        <f t="shared" si="72"/>
        <v>6745.5</v>
      </c>
      <c r="DD120" s="24">
        <f t="shared" si="73"/>
        <v>1.25</v>
      </c>
      <c r="DE120" s="24">
        <f t="shared" si="74"/>
        <v>0</v>
      </c>
      <c r="DF120" s="24">
        <f t="shared" si="75"/>
        <v>0</v>
      </c>
      <c r="DG120" s="24">
        <f t="shared" si="76"/>
        <v>0</v>
      </c>
      <c r="DH120" s="24">
        <f t="shared" si="77"/>
        <v>0</v>
      </c>
      <c r="DI120" s="24">
        <f t="shared" si="10"/>
        <v>6746.75</v>
      </c>
    </row>
    <row r="121" spans="1:113" ht="14">
      <c r="A121" s="1"/>
      <c r="B121" s="2"/>
      <c r="C121" s="2"/>
      <c r="D121" s="2"/>
      <c r="E121" s="2"/>
      <c r="F121" s="195">
        <f t="shared" si="63"/>
        <v>60</v>
      </c>
      <c r="G121" s="112">
        <f t="shared" si="63"/>
        <v>0.99986105707775241</v>
      </c>
      <c r="H121" s="111">
        <f t="shared" si="63"/>
        <v>1.389429222475407E-4</v>
      </c>
      <c r="I121" s="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5"/>
      <c r="BJ121" s="95"/>
      <c r="BK121" s="95"/>
      <c r="BL121" s="95"/>
      <c r="BM121" s="95"/>
      <c r="BN121" s="65"/>
      <c r="BO121" s="24">
        <f t="shared" si="43"/>
        <v>61</v>
      </c>
      <c r="BP121" s="83">
        <f t="shared" si="64"/>
        <v>6745.5</v>
      </c>
      <c r="BQ121" s="83">
        <f t="shared" si="65"/>
        <v>1.25</v>
      </c>
      <c r="BR121" s="83">
        <f t="shared" si="66"/>
        <v>0</v>
      </c>
      <c r="BS121" s="83">
        <f t="shared" si="67"/>
        <v>0</v>
      </c>
      <c r="BT121" s="83">
        <f t="shared" si="68"/>
        <v>0</v>
      </c>
      <c r="BU121" s="83">
        <f t="shared" si="69"/>
        <v>0</v>
      </c>
      <c r="BV121" s="82">
        <f t="shared" si="50"/>
        <v>6746.75</v>
      </c>
      <c r="BX121" s="24">
        <f t="shared" si="15"/>
        <v>6744</v>
      </c>
      <c r="BY121" s="24">
        <f t="shared" si="16"/>
        <v>2</v>
      </c>
      <c r="BZ121" s="24">
        <f t="shared" si="17"/>
        <v>0</v>
      </c>
      <c r="CA121" s="24">
        <f t="shared" si="18"/>
        <v>0</v>
      </c>
      <c r="CB121" s="24">
        <f t="shared" si="19"/>
        <v>0</v>
      </c>
      <c r="CC121" s="24">
        <f t="shared" si="70"/>
        <v>0</v>
      </c>
      <c r="CD121" s="24">
        <f t="shared" si="21"/>
        <v>0</v>
      </c>
      <c r="CE121" s="24">
        <f t="shared" si="22"/>
        <v>0</v>
      </c>
      <c r="CF121" s="24">
        <f t="shared" si="23"/>
        <v>0</v>
      </c>
      <c r="CG121" s="24">
        <f t="shared" si="24"/>
        <v>0</v>
      </c>
      <c r="CH121" s="24">
        <f t="shared" si="25"/>
        <v>0</v>
      </c>
      <c r="CI121" s="24">
        <f t="shared" si="26"/>
        <v>0</v>
      </c>
      <c r="CJ121" s="24">
        <f t="shared" si="27"/>
        <v>0</v>
      </c>
      <c r="CK121" s="24">
        <f t="shared" si="28"/>
        <v>0</v>
      </c>
      <c r="CL121" s="24">
        <f t="shared" si="29"/>
        <v>0</v>
      </c>
      <c r="CM121" s="24">
        <f t="shared" si="30"/>
        <v>0</v>
      </c>
      <c r="CN121" s="24">
        <f t="shared" si="31"/>
        <v>0</v>
      </c>
      <c r="CO121" s="24">
        <f t="shared" si="32"/>
        <v>0</v>
      </c>
      <c r="CP121" s="24">
        <f t="shared" si="33"/>
        <v>0</v>
      </c>
      <c r="CQ121" s="24">
        <f t="shared" si="34"/>
        <v>0</v>
      </c>
      <c r="CR121" s="24">
        <f t="shared" si="35"/>
        <v>0</v>
      </c>
      <c r="CS121" s="24">
        <f t="shared" si="36"/>
        <v>6746</v>
      </c>
      <c r="CU121" s="83">
        <f t="shared" si="51"/>
        <v>33725</v>
      </c>
      <c r="CV121" s="84">
        <f t="shared" si="52"/>
        <v>5</v>
      </c>
      <c r="CW121" s="84">
        <f t="shared" si="53"/>
        <v>0</v>
      </c>
      <c r="CX121" s="84">
        <f t="shared" si="54"/>
        <v>0</v>
      </c>
      <c r="CY121" s="24">
        <f t="shared" si="55"/>
        <v>0</v>
      </c>
      <c r="CZ121" s="84">
        <f t="shared" si="56"/>
        <v>0</v>
      </c>
      <c r="DA121" s="82">
        <f t="shared" si="71"/>
        <v>33730</v>
      </c>
      <c r="DC121" s="24">
        <f t="shared" si="72"/>
        <v>10117.5</v>
      </c>
      <c r="DD121" s="24">
        <f t="shared" si="73"/>
        <v>1.25</v>
      </c>
      <c r="DE121" s="24">
        <f t="shared" si="74"/>
        <v>0</v>
      </c>
      <c r="DF121" s="24">
        <f t="shared" si="75"/>
        <v>0</v>
      </c>
      <c r="DG121" s="24">
        <f t="shared" si="76"/>
        <v>0</v>
      </c>
      <c r="DH121" s="24">
        <f t="shared" si="77"/>
        <v>0</v>
      </c>
      <c r="DI121" s="24">
        <f t="shared" si="10"/>
        <v>10118.75</v>
      </c>
    </row>
    <row r="122" spans="1:113" ht="14">
      <c r="A122" s="1"/>
      <c r="B122" s="2"/>
      <c r="C122" s="2"/>
      <c r="D122" s="2"/>
      <c r="E122" s="2"/>
      <c r="F122" s="195">
        <f t="shared" si="63"/>
        <v>61</v>
      </c>
      <c r="G122" s="112">
        <f t="shared" si="63"/>
        <v>0.99990736280431314</v>
      </c>
      <c r="H122" s="111">
        <f t="shared" si="63"/>
        <v>9.2637195686812174E-5</v>
      </c>
      <c r="I122" s="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  <c r="BL122" s="95"/>
      <c r="BM122" s="95"/>
      <c r="BN122" s="65"/>
      <c r="BO122" s="24">
        <f t="shared" si="43"/>
        <v>62</v>
      </c>
      <c r="BP122" s="83">
        <f t="shared" si="64"/>
        <v>1999.7529339098207</v>
      </c>
      <c r="BQ122" s="83">
        <f t="shared" si="65"/>
        <v>0.2470660901791229</v>
      </c>
      <c r="BR122" s="83">
        <f t="shared" si="66"/>
        <v>0</v>
      </c>
      <c r="BS122" s="83">
        <f t="shared" si="67"/>
        <v>0</v>
      </c>
      <c r="BT122" s="83">
        <f t="shared" si="68"/>
        <v>0</v>
      </c>
      <c r="BU122" s="83">
        <f t="shared" si="69"/>
        <v>0</v>
      </c>
      <c r="BV122" s="82">
        <f t="shared" si="50"/>
        <v>1999.9999999999998</v>
      </c>
      <c r="BX122" s="24">
        <f t="shared" si="15"/>
        <v>2000</v>
      </c>
      <c r="BY122" s="24">
        <f t="shared" si="16"/>
        <v>0</v>
      </c>
      <c r="BZ122" s="24">
        <f t="shared" si="17"/>
        <v>0</v>
      </c>
      <c r="CA122" s="24">
        <f t="shared" si="18"/>
        <v>0</v>
      </c>
      <c r="CB122" s="24">
        <f t="shared" si="19"/>
        <v>0</v>
      </c>
      <c r="CC122" s="24">
        <f t="shared" si="70"/>
        <v>0</v>
      </c>
      <c r="CD122" s="24">
        <f t="shared" si="21"/>
        <v>0</v>
      </c>
      <c r="CE122" s="24">
        <f t="shared" si="22"/>
        <v>0</v>
      </c>
      <c r="CF122" s="24">
        <f t="shared" si="23"/>
        <v>0</v>
      </c>
      <c r="CG122" s="24">
        <f t="shared" si="24"/>
        <v>0</v>
      </c>
      <c r="CH122" s="24">
        <f t="shared" si="25"/>
        <v>0</v>
      </c>
      <c r="CI122" s="24">
        <f t="shared" si="26"/>
        <v>0</v>
      </c>
      <c r="CJ122" s="24">
        <f t="shared" si="27"/>
        <v>0</v>
      </c>
      <c r="CK122" s="24">
        <f t="shared" si="28"/>
        <v>0</v>
      </c>
      <c r="CL122" s="24">
        <f t="shared" si="29"/>
        <v>0</v>
      </c>
      <c r="CM122" s="24">
        <f t="shared" si="30"/>
        <v>0</v>
      </c>
      <c r="CN122" s="24">
        <f t="shared" si="31"/>
        <v>0</v>
      </c>
      <c r="CO122" s="24">
        <f t="shared" si="32"/>
        <v>0</v>
      </c>
      <c r="CP122" s="24">
        <f t="shared" si="33"/>
        <v>0</v>
      </c>
      <c r="CQ122" s="24">
        <f t="shared" si="34"/>
        <v>0</v>
      </c>
      <c r="CR122" s="24">
        <f t="shared" si="35"/>
        <v>0</v>
      </c>
      <c r="CS122" s="24">
        <f t="shared" si="36"/>
        <v>2000</v>
      </c>
      <c r="CU122" s="83">
        <f t="shared" si="51"/>
        <v>10000</v>
      </c>
      <c r="CV122" s="84">
        <f t="shared" si="52"/>
        <v>0</v>
      </c>
      <c r="CW122" s="84">
        <f t="shared" si="53"/>
        <v>0</v>
      </c>
      <c r="CX122" s="84">
        <f t="shared" si="54"/>
        <v>0</v>
      </c>
      <c r="CY122" s="24">
        <f t="shared" si="55"/>
        <v>0</v>
      </c>
      <c r="CZ122" s="84">
        <f t="shared" si="56"/>
        <v>0</v>
      </c>
      <c r="DA122" s="82">
        <f t="shared" si="71"/>
        <v>10000</v>
      </c>
      <c r="DC122" s="24">
        <f t="shared" si="72"/>
        <v>3000</v>
      </c>
      <c r="DD122" s="24">
        <f t="shared" si="73"/>
        <v>0</v>
      </c>
      <c r="DE122" s="24">
        <f t="shared" si="74"/>
        <v>0</v>
      </c>
      <c r="DF122" s="24">
        <f t="shared" si="75"/>
        <v>0</v>
      </c>
      <c r="DG122" s="24">
        <f t="shared" si="76"/>
        <v>0</v>
      </c>
      <c r="DH122" s="24">
        <f t="shared" si="77"/>
        <v>0</v>
      </c>
      <c r="DI122" s="24">
        <f t="shared" si="10"/>
        <v>3000</v>
      </c>
    </row>
    <row r="123" spans="1:113" ht="14">
      <c r="A123" s="1"/>
      <c r="B123" s="2"/>
      <c r="C123" s="2"/>
      <c r="D123" s="2"/>
      <c r="E123" s="2"/>
      <c r="F123" s="195">
        <f t="shared" si="63"/>
        <v>62</v>
      </c>
      <c r="G123" s="112">
        <f t="shared" si="63"/>
        <v>0.99993823347745525</v>
      </c>
      <c r="H123" s="111">
        <f t="shared" si="63"/>
        <v>6.1766522544780738E-5</v>
      </c>
      <c r="I123" s="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5"/>
      <c r="BJ123" s="95"/>
      <c r="BK123" s="95"/>
      <c r="BL123" s="95"/>
      <c r="BM123" s="95"/>
      <c r="BN123" s="65"/>
      <c r="BO123" s="24">
        <f t="shared" si="43"/>
        <v>63</v>
      </c>
      <c r="BP123" s="83">
        <f t="shared" si="64"/>
        <v>3000</v>
      </c>
      <c r="BQ123" s="83">
        <f t="shared" si="65"/>
        <v>0</v>
      </c>
      <c r="BR123" s="83">
        <f t="shared" si="66"/>
        <v>0</v>
      </c>
      <c r="BS123" s="83">
        <f t="shared" si="67"/>
        <v>0</v>
      </c>
      <c r="BT123" s="83">
        <f t="shared" si="68"/>
        <v>0</v>
      </c>
      <c r="BU123" s="83">
        <f t="shared" si="69"/>
        <v>0</v>
      </c>
      <c r="BV123" s="82">
        <f t="shared" si="50"/>
        <v>3000</v>
      </c>
      <c r="BX123" s="24">
        <f t="shared" si="15"/>
        <v>3000</v>
      </c>
      <c r="BY123" s="24">
        <f t="shared" si="16"/>
        <v>0</v>
      </c>
      <c r="BZ123" s="24">
        <f t="shared" si="17"/>
        <v>0</v>
      </c>
      <c r="CA123" s="24">
        <f t="shared" si="18"/>
        <v>0</v>
      </c>
      <c r="CB123" s="24">
        <f t="shared" si="19"/>
        <v>0</v>
      </c>
      <c r="CC123" s="24">
        <f t="shared" si="70"/>
        <v>0</v>
      </c>
      <c r="CD123" s="24">
        <f t="shared" si="21"/>
        <v>0</v>
      </c>
      <c r="CE123" s="24">
        <f t="shared" si="22"/>
        <v>0</v>
      </c>
      <c r="CF123" s="24">
        <f t="shared" si="23"/>
        <v>0</v>
      </c>
      <c r="CG123" s="24">
        <f t="shared" si="24"/>
        <v>0</v>
      </c>
      <c r="CH123" s="24">
        <f t="shared" si="25"/>
        <v>0</v>
      </c>
      <c r="CI123" s="24">
        <f t="shared" si="26"/>
        <v>0</v>
      </c>
      <c r="CJ123" s="24">
        <f t="shared" si="27"/>
        <v>0</v>
      </c>
      <c r="CK123" s="24">
        <f t="shared" si="28"/>
        <v>0</v>
      </c>
      <c r="CL123" s="24">
        <f t="shared" si="29"/>
        <v>0</v>
      </c>
      <c r="CM123" s="24">
        <f t="shared" si="30"/>
        <v>0</v>
      </c>
      <c r="CN123" s="24">
        <f t="shared" si="31"/>
        <v>0</v>
      </c>
      <c r="CO123" s="24">
        <f t="shared" si="32"/>
        <v>0</v>
      </c>
      <c r="CP123" s="24">
        <f t="shared" si="33"/>
        <v>0</v>
      </c>
      <c r="CQ123" s="24">
        <f t="shared" si="34"/>
        <v>0</v>
      </c>
      <c r="CR123" s="24">
        <f t="shared" si="35"/>
        <v>0</v>
      </c>
      <c r="CS123" s="24">
        <f t="shared" si="36"/>
        <v>3000</v>
      </c>
      <c r="CU123" s="83">
        <f t="shared" si="51"/>
        <v>15000</v>
      </c>
      <c r="CV123" s="84">
        <f t="shared" si="52"/>
        <v>0</v>
      </c>
      <c r="CW123" s="84">
        <f t="shared" si="53"/>
        <v>0</v>
      </c>
      <c r="CX123" s="84">
        <f t="shared" si="54"/>
        <v>0</v>
      </c>
      <c r="CY123" s="24">
        <f t="shared" si="55"/>
        <v>0</v>
      </c>
      <c r="CZ123" s="84">
        <f t="shared" si="56"/>
        <v>0</v>
      </c>
      <c r="DA123" s="82">
        <f t="shared" si="71"/>
        <v>15000</v>
      </c>
      <c r="DC123" s="24">
        <f t="shared" si="72"/>
        <v>4500</v>
      </c>
      <c r="DD123" s="24">
        <f t="shared" si="73"/>
        <v>0</v>
      </c>
      <c r="DE123" s="24">
        <f t="shared" si="74"/>
        <v>0</v>
      </c>
      <c r="DF123" s="24">
        <f t="shared" si="75"/>
        <v>0</v>
      </c>
      <c r="DG123" s="24">
        <f t="shared" si="76"/>
        <v>0</v>
      </c>
      <c r="DH123" s="24">
        <f t="shared" si="77"/>
        <v>0</v>
      </c>
      <c r="DI123" s="24">
        <f t="shared" si="10"/>
        <v>4500</v>
      </c>
    </row>
    <row r="124" spans="1:113" ht="14">
      <c r="A124" s="1"/>
      <c r="B124" s="2"/>
      <c r="C124" s="2"/>
      <c r="D124" s="2"/>
      <c r="E124" s="2"/>
      <c r="F124" s="195">
        <f t="shared" si="63"/>
        <v>63</v>
      </c>
      <c r="G124" s="112">
        <f t="shared" si="63"/>
        <v>1</v>
      </c>
      <c r="H124" s="111">
        <f t="shared" si="63"/>
        <v>0</v>
      </c>
      <c r="I124" s="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  <c r="BH124" s="95"/>
      <c r="BI124" s="95"/>
      <c r="BJ124" s="95"/>
      <c r="BK124" s="95"/>
      <c r="BL124" s="95"/>
      <c r="BM124" s="95"/>
      <c r="BN124" s="65"/>
      <c r="BO124" s="24">
        <f t="shared" si="43"/>
        <v>64</v>
      </c>
      <c r="BP124" s="83">
        <f t="shared" si="64"/>
        <v>4500</v>
      </c>
      <c r="BQ124" s="83">
        <f t="shared" si="65"/>
        <v>0</v>
      </c>
      <c r="BR124" s="83">
        <f t="shared" si="66"/>
        <v>0</v>
      </c>
      <c r="BS124" s="83">
        <f t="shared" si="67"/>
        <v>0</v>
      </c>
      <c r="BT124" s="83">
        <f t="shared" si="68"/>
        <v>0</v>
      </c>
      <c r="BU124" s="83">
        <f t="shared" si="69"/>
        <v>0</v>
      </c>
      <c r="BV124" s="82">
        <f t="shared" si="50"/>
        <v>4500</v>
      </c>
      <c r="BX124" s="24">
        <f t="shared" si="15"/>
        <v>4500</v>
      </c>
      <c r="BY124" s="24">
        <f t="shared" si="16"/>
        <v>0</v>
      </c>
      <c r="BZ124" s="24">
        <f t="shared" si="17"/>
        <v>0</v>
      </c>
      <c r="CA124" s="24">
        <f t="shared" si="18"/>
        <v>0</v>
      </c>
      <c r="CB124" s="24">
        <f t="shared" si="19"/>
        <v>0</v>
      </c>
      <c r="CC124" s="24">
        <f t="shared" si="70"/>
        <v>0</v>
      </c>
      <c r="CD124" s="24">
        <f t="shared" si="21"/>
        <v>0</v>
      </c>
      <c r="CE124" s="24">
        <f t="shared" si="22"/>
        <v>0</v>
      </c>
      <c r="CF124" s="24">
        <f t="shared" si="23"/>
        <v>0</v>
      </c>
      <c r="CG124" s="24">
        <f t="shared" si="24"/>
        <v>0</v>
      </c>
      <c r="CH124" s="24">
        <f t="shared" si="25"/>
        <v>0</v>
      </c>
      <c r="CI124" s="24">
        <f t="shared" si="26"/>
        <v>0</v>
      </c>
      <c r="CJ124" s="24">
        <f t="shared" si="27"/>
        <v>0</v>
      </c>
      <c r="CK124" s="24">
        <f t="shared" si="28"/>
        <v>0</v>
      </c>
      <c r="CL124" s="24">
        <f t="shared" si="29"/>
        <v>0</v>
      </c>
      <c r="CM124" s="24">
        <f t="shared" si="30"/>
        <v>0</v>
      </c>
      <c r="CN124" s="24">
        <f t="shared" si="31"/>
        <v>0</v>
      </c>
      <c r="CO124" s="24">
        <f t="shared" si="32"/>
        <v>0</v>
      </c>
      <c r="CP124" s="24">
        <f t="shared" si="33"/>
        <v>0</v>
      </c>
      <c r="CQ124" s="24">
        <f t="shared" si="34"/>
        <v>0</v>
      </c>
      <c r="CR124" s="24">
        <f t="shared" si="35"/>
        <v>0</v>
      </c>
      <c r="CS124" s="24">
        <f t="shared" si="36"/>
        <v>4500</v>
      </c>
      <c r="CU124" s="83">
        <f t="shared" si="51"/>
        <v>22500</v>
      </c>
      <c r="CV124" s="84">
        <f t="shared" si="52"/>
        <v>0</v>
      </c>
      <c r="CW124" s="84">
        <f t="shared" si="53"/>
        <v>0</v>
      </c>
      <c r="CX124" s="84">
        <f t="shared" si="54"/>
        <v>0</v>
      </c>
      <c r="CY124" s="24">
        <f t="shared" si="55"/>
        <v>0</v>
      </c>
      <c r="CZ124" s="84">
        <f t="shared" si="56"/>
        <v>0</v>
      </c>
      <c r="DA124" s="82">
        <f t="shared" si="71"/>
        <v>22500</v>
      </c>
      <c r="DC124" s="24">
        <f t="shared" si="72"/>
        <v>6750</v>
      </c>
      <c r="DD124" s="24">
        <f t="shared" si="73"/>
        <v>0</v>
      </c>
      <c r="DE124" s="24">
        <f t="shared" si="74"/>
        <v>0</v>
      </c>
      <c r="DF124" s="24">
        <f t="shared" si="75"/>
        <v>0</v>
      </c>
      <c r="DG124" s="24">
        <f t="shared" si="76"/>
        <v>0</v>
      </c>
      <c r="DH124" s="24">
        <f t="shared" si="77"/>
        <v>0</v>
      </c>
      <c r="DI124" s="24">
        <f t="shared" si="10"/>
        <v>6750</v>
      </c>
    </row>
    <row r="125" spans="1:113" ht="14">
      <c r="A125" s="1"/>
      <c r="B125" s="2"/>
      <c r="C125" s="2"/>
      <c r="D125" s="2"/>
      <c r="E125" s="2"/>
      <c r="F125" s="195">
        <f t="shared" si="63"/>
        <v>64</v>
      </c>
      <c r="G125" s="112">
        <f t="shared" si="63"/>
        <v>1</v>
      </c>
      <c r="H125" s="111">
        <f t="shared" si="63"/>
        <v>0</v>
      </c>
      <c r="I125" s="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  <c r="BL125" s="95"/>
      <c r="BM125" s="95"/>
      <c r="BN125" s="65"/>
      <c r="BO125" s="24">
        <f t="shared" si="43"/>
        <v>65</v>
      </c>
      <c r="BP125" s="83">
        <f t="shared" si="64"/>
        <v>6750</v>
      </c>
      <c r="BQ125" s="83">
        <f t="shared" si="65"/>
        <v>0</v>
      </c>
      <c r="BR125" s="83">
        <f t="shared" si="66"/>
        <v>0</v>
      </c>
      <c r="BS125" s="83">
        <f t="shared" si="67"/>
        <v>0</v>
      </c>
      <c r="BT125" s="83">
        <f t="shared" si="68"/>
        <v>0</v>
      </c>
      <c r="BU125" s="83">
        <f t="shared" si="69"/>
        <v>0</v>
      </c>
      <c r="BV125" s="82">
        <f t="shared" si="50"/>
        <v>6750</v>
      </c>
      <c r="BX125" s="24">
        <f t="shared" si="15"/>
        <v>6750</v>
      </c>
      <c r="BY125" s="24">
        <f t="shared" si="16"/>
        <v>0</v>
      </c>
      <c r="BZ125" s="24">
        <f t="shared" si="17"/>
        <v>0</v>
      </c>
      <c r="CA125" s="24">
        <f t="shared" si="18"/>
        <v>0</v>
      </c>
      <c r="CB125" s="24">
        <f t="shared" si="19"/>
        <v>0</v>
      </c>
      <c r="CC125" s="24">
        <f t="shared" si="70"/>
        <v>0</v>
      </c>
      <c r="CD125" s="24">
        <f t="shared" si="21"/>
        <v>0</v>
      </c>
      <c r="CE125" s="24">
        <f t="shared" si="22"/>
        <v>0</v>
      </c>
      <c r="CF125" s="24">
        <f t="shared" si="23"/>
        <v>0</v>
      </c>
      <c r="CG125" s="24">
        <f t="shared" si="24"/>
        <v>0</v>
      </c>
      <c r="CH125" s="24">
        <f t="shared" si="25"/>
        <v>0</v>
      </c>
      <c r="CI125" s="24">
        <f t="shared" si="26"/>
        <v>0</v>
      </c>
      <c r="CJ125" s="24">
        <f t="shared" si="27"/>
        <v>0</v>
      </c>
      <c r="CK125" s="24">
        <f t="shared" si="28"/>
        <v>0</v>
      </c>
      <c r="CL125" s="24">
        <f t="shared" si="29"/>
        <v>0</v>
      </c>
      <c r="CM125" s="24">
        <f t="shared" si="30"/>
        <v>0</v>
      </c>
      <c r="CN125" s="24">
        <f t="shared" si="31"/>
        <v>0</v>
      </c>
      <c r="CO125" s="24">
        <f t="shared" si="32"/>
        <v>0</v>
      </c>
      <c r="CP125" s="24">
        <f t="shared" si="33"/>
        <v>0</v>
      </c>
      <c r="CQ125" s="24">
        <f t="shared" si="34"/>
        <v>0</v>
      </c>
      <c r="CR125" s="24">
        <f t="shared" si="35"/>
        <v>0</v>
      </c>
      <c r="CS125" s="24">
        <f t="shared" si="36"/>
        <v>6750</v>
      </c>
      <c r="CU125" s="83">
        <f t="shared" ref="CU125:CU161" si="78">BX125*((rep.AA+rep.AA)/2)*BP$23 +
BY125*((rep.AA+rep.AB)/2)*BQ$23 +
BZ125*((rep.AA + rep.AC)/2)*BR$23 +
CA125*((rep.AA + rep.BB)/2)*BS$23 +
CB125*((rep.AA+rep.BC)/2)*BT$23 +
CC125*((rep.AA+rep.CC)/2)*BU$23 +
CD125*((rep.AB+rep.AB)/2)*BV$23 +
CE125*((rep.AB+rep.AC)/2)*BW$23 +
CF125*((rep.AB+rep.BB)/2)*BX$23 +
CG125*((rep.AB+rep.BC)/2)*BY$23 +
CH125*((rep.AB+rep.CC)/2)*BZ$23 +
CI125*((rep.AC+rep.AC)/2)*CA$23 +
CJ125*((rep.AC+rep.BB)/2)*CB$23 +
CK125*((rep.AC+rep.BC)/2)*CC$23 +
CL125*((rep.AC+rep.CC)/2)*CD$23 +
CM125*((rep.BB+rep.BB)/2)*CE$23 +
CN125*((rep.BB+rep.BC)/2)*CF$23 +
CO125*((rep.BB+rep.CC)/2)*CG$23 +
CP125*((rep.BC+rep.BC)/2)*CH$23 +
CQ125*((rep.BC+rep.CC)/2)*CI$23 +
CR125*((rep.CC+rep.CC)/2)*CJ$23</f>
        <v>33750</v>
      </c>
      <c r="CV125" s="84">
        <f t="shared" ref="CV125:CV161" si="79">BX125*((rep.AA+rep.AA)/2)*BP$24 +
BY125*((rep.AA+rep.AB)/2)*BQ$24 +
BZ125*((rep.AA + rep.AC)/2)*BR$24 +
CA125*((rep.AA + rep.BB)/2)*BS$24 +
CB125*((rep.AA+rep.BC)/2)*BT$24 +
CC125*((rep.AA+rep.CC)/2)*BU$24 +
CD125*((rep.AB+rep.AB)/2)*BV$24 +
CE125*((rep.AB+rep.AC)/2)*BW$24 +
CF125*((rep.AB+rep.BB)/2)*BX$24 +
CG125*((rep.AB+rep.BC)/2)*BY$24 +
CH125*((rep.AB+rep.CC)/2)*BZ$24 +
CI125*((rep.AC+rep.AC)/2)*CA$24 +
CJ125*((rep.AC+rep.BB)/2)*CB$24 +
CK125*((rep.AC+rep.BC)/2)*CC$24 +
CL125*((rep.AC+rep.CC)/2)*CD$24 +
CM125*((rep.BB+rep.BB)/2)*CE$24 +
CN125*((rep.BB+rep.BC)/2)*CF$24 +
CO125*((rep.BB+rep.CC)/2)*CG$24 +
CP125*((rep.BC+rep.BC)/2)*CH$24 +
CQ125*((rep.BC+rep.CC)/2)*CI$24 +
CR125*((rep.CC+rep.CC)/2)*CJ$24</f>
        <v>0</v>
      </c>
      <c r="CW125" s="84">
        <f t="shared" ref="CW125:CW161" si="80">BX125*((rep.AA+rep.AA)/2)*BP$25 +
BY125*((rep.AA+rep.AB)/2)*BQ$25 +
BZ125*((rep.AA + rep.AC)/2)*BR$25 +
CA125*((rep.AA + rep.BB)/2)*BS$25 +
CB125*((rep.AA+rep.BC)/2)*BT$25 +
CC125*((rep.AA+rep.CC)/2)*BU$25 +
CD125*((rep.AB+rep.AB)/2)*BV$25 +
CE125*((rep.AB+rep.AC)/2)*BW$25 +
CF125*((rep.AB+rep.BB)/2)*BX$25 +
CG125*((rep.AB+rep.BC)/2)*BY$25 +
CH125*((rep.AB+rep.CC)/2)*BZ$25 +
CI125*((rep.AC+rep.AC)/2)*CA$25 +
CJ125*((rep.AC+rep.BB)/2)*CB$25 +
CK125*((rep.AC+rep.BC)/2)*CC$25 +
CL125*((rep.AC+rep.CC)/2)*CD$25 +
CM125*((rep.BB+rep.BB)/2)*CE$25 +
CN125*((rep.BB+rep.BC)/2)*CF$25 +
CO125*((rep.BB+rep.CC)/2)*CG$25 +
CP125*((rep.BC+rep.BC)/2)*CH$25 +
CQ125*((rep.BC+rep.CC)/2)*CI$25 +
CR125*((rep.CC+rep.CC)/2)*CJ$25</f>
        <v>0</v>
      </c>
      <c r="CX125" s="84">
        <f t="shared" ref="CX125:CX161" si="81">BX125*((rep.AA+rep.AA)/2)*BP$27 +
BY125*((rep.AA+rep.AB)/2)*BQ$27 +
BZ125*((rep.AA + rep.AC)/2)*BR$27 +
CA125*((rep.AA + rep.BB)/2)*BS$27 +
CB125*((rep.AA+rep.BC)/2)*BT$27 +
CC125*((rep.AA+rep.CC)/2)*BU$27 +
CD125*((rep.AB+rep.AB)/2)*BV$27 +
CE125*((rep.AB+rep.AC)/2)*BW$27 +
CF125*((rep.AB+rep.BB)/2)*BX$27 +
CG125*((rep.AB+rep.BC)/2)*BY$27 +
CH125*((rep.AB+rep.CC)/2)*BZ$27 +
CI125*((rep.AC+rep.AC)/2)*CA$27 +
CJ125*((rep.AC+rep.BB)/2)*CB$27 +
CK125*((rep.AC+rep.BC)/2)*CC$27 +
CL125*((rep.AC+rep.CC)/2)*CD$27 +
CM125*((rep.BB+rep.BB)/2)*CE$27 +
CN125*((rep.BB+rep.BC)/2)*CF$27 +
CO125*((rep.BB+rep.CC)/2)*CG$27 +
CP125*((rep.BC+rep.BC)/2)*CH$27 +
CQ125*((rep.BC+rep.CC)/2)*CI$27 +
CR125*((rep.CC+rep.CC)/2)*CJ$27</f>
        <v>0</v>
      </c>
      <c r="CY125" s="24">
        <f t="shared" ref="CY125:CY161" si="82">BX125*((rep.AA+rep.AA)/2)*BP$28 +
BY125*((rep.AA+rep.AB)/2)*BQ$28 +
BZ125*((rep.AA + rep.AC)/2)*BR$28 +
CA125*((rep.AA + rep.BB)/2)*BS$28 +
CB125*((rep.AA+rep.BC)/2)*BT$28 +
CC125*((rep.AA+rep.CC)/2)*BU$28 +
CD125*((rep.AB+rep.AB)/2)*BV$28 +
CE125*((rep.AB+rep.AC)/2)*BW$28 +
CF125*((rep.AB+rep.BB)/2)*BX$28 +
CG125*((rep.AB+rep.BC)/2)*BY$28 +
CH125*((rep.AB+rep.CC)/2)*BZ$28 +
CI125*((rep.AC+rep.AC)/2)*CA$28 +
CJ125*((rep.AC+rep.BB)/2)*CB$28 +
CK125*((rep.AC+rep.BC)/2)*CC$28 +
CL125*((rep.AC+rep.CC)/2)*CD$28 +
CM125*((rep.BB+rep.BB)/2)*CE$28 +
CN125*((rep.BB+rep.BC)/2)*CF$28 +
CO125*((rep.BB+rep.CC)/2)*CG$28 +
CP125*((rep.BC+rep.BC)/2)*CH$28 +
CQ125*((rep.BC+rep.CC)/2)*CI$28 +
CR125*((rep.CC+rep.CC)/2)*CJ$28</f>
        <v>0</v>
      </c>
      <c r="CZ125" s="84">
        <f t="shared" ref="CZ125:CZ161" si="83">BX125*((rep.AA+rep.AA)/2)*BP$29 +
BY125*((rep.AA+rep.AB)/2)*BQ$29 +
BZ125*((rep.AA + rep.AC)/2)*BR$29 +
CA125*((rep.AA + rep.BB)/2)*BS$29 +
CB125*((rep.AA+rep.BC)/2)*BT$29 +
CC125*((rep.AA+rep.CC)/2)*BU$29 +
CD125*((rep.AB+rep.AB)/2)*BV$29 +
CE125*((rep.AB+rep.AC)/2)*BW$29 +
CF125*((rep.AB+rep.BB)/2)*BX$29 +
CG125*((rep.AB+rep.BC)/2)*BY$29 +
CH125*((rep.AB+rep.CC)/2)*BZ$29 +
CI125*((rep.AC+rep.AC)/2)*CA$29 +
CJ125*((rep.AC+rep.BB)/2)*CB$29 +
CK125*((rep.AC+rep.BC)/2)*CC$29 +
CL125*((rep.AC+rep.CC)/2)*CD$29 +
CM125*((rep.BB+rep.BB)/2)*CE$29 +
CN125*((rep.BB+rep.BC)/2)*CF$29 +
CO125*((rep.BB+rep.CC)/2)*CG$29 +
CP125*((rep.BC+rep.BC)/2)*CH$29 +
CQ125*((rep.BC+rep.CC)/2)*CI$29 +
CR125*((rep.CC+rep.CC)/2)*CJ$29</f>
        <v>0</v>
      </c>
      <c r="DA125" s="82">
        <f t="shared" si="71"/>
        <v>33750</v>
      </c>
      <c r="DC125" s="24">
        <f t="shared" si="72"/>
        <v>10125</v>
      </c>
      <c r="DD125" s="24">
        <f t="shared" si="73"/>
        <v>0</v>
      </c>
      <c r="DE125" s="24">
        <f t="shared" si="74"/>
        <v>0</v>
      </c>
      <c r="DF125" s="24">
        <f t="shared" si="75"/>
        <v>0</v>
      </c>
      <c r="DG125" s="24">
        <f t="shared" si="76"/>
        <v>0</v>
      </c>
      <c r="DH125" s="24">
        <f t="shared" si="77"/>
        <v>0</v>
      </c>
      <c r="DI125" s="24">
        <f t="shared" ref="DI125:DI161" si="84">SUM(DC125:DH125)</f>
        <v>10125</v>
      </c>
    </row>
    <row r="126" spans="1:113" ht="14">
      <c r="A126" s="1"/>
      <c r="B126" s="2"/>
      <c r="C126" s="2"/>
      <c r="D126" s="2"/>
      <c r="E126" s="2"/>
      <c r="F126" s="195">
        <f t="shared" ref="F126:H157" si="85">BO229</f>
        <v>65</v>
      </c>
      <c r="G126" s="112">
        <f t="shared" si="85"/>
        <v>1</v>
      </c>
      <c r="H126" s="111">
        <f t="shared" si="85"/>
        <v>0</v>
      </c>
      <c r="I126" s="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5"/>
      <c r="BJ126" s="95"/>
      <c r="BK126" s="95"/>
      <c r="BL126" s="95"/>
      <c r="BM126" s="95"/>
      <c r="BN126" s="65"/>
      <c r="BO126" s="24">
        <f t="shared" si="43"/>
        <v>66</v>
      </c>
      <c r="BP126" s="83">
        <f t="shared" si="64"/>
        <v>2000</v>
      </c>
      <c r="BQ126" s="83">
        <f t="shared" si="65"/>
        <v>0</v>
      </c>
      <c r="BR126" s="83">
        <f t="shared" si="66"/>
        <v>0</v>
      </c>
      <c r="BS126" s="83">
        <f t="shared" si="67"/>
        <v>0</v>
      </c>
      <c r="BT126" s="83">
        <f t="shared" si="68"/>
        <v>0</v>
      </c>
      <c r="BU126" s="83">
        <f t="shared" si="69"/>
        <v>0</v>
      </c>
      <c r="BV126" s="82">
        <f t="shared" si="50"/>
        <v>2000</v>
      </c>
      <c r="BX126" s="24">
        <f t="shared" ref="BX126:BX161" si="86">ROUND((BP126/BV126 * BP126/BV126) * BV126, 0)</f>
        <v>2000</v>
      </c>
      <c r="BY126" s="24">
        <f t="shared" ref="BY126:BY161" si="87">ROUND(2 * (BP126/BV126 * BQ126/BV126) * BV126, 0)</f>
        <v>0</v>
      </c>
      <c r="BZ126" s="24">
        <f t="shared" ref="BZ126:BZ161" si="88">ROUND(2 * (BP126/BV126 * BR126/BV126) * BV126, 0)</f>
        <v>0</v>
      </c>
      <c r="CA126" s="24">
        <f t="shared" ref="CA126:CA161" si="89">ROUND(2 * (BP126/BV126 * BS126/BV126) * BV126, 0)</f>
        <v>0</v>
      </c>
      <c r="CB126" s="24">
        <f t="shared" ref="CB126:CB161" si="90">ROUND(2 * (BP126/BV126 * BT126/BV126) * BV126, 0)</f>
        <v>0</v>
      </c>
      <c r="CC126" s="24">
        <f t="shared" si="70"/>
        <v>0</v>
      </c>
      <c r="CD126" s="24">
        <f t="shared" ref="CD126:CD161" si="91">ROUND((BQ126/BV126 * BQ126/BV126) * BV126, 0)</f>
        <v>0</v>
      </c>
      <c r="CE126" s="24">
        <f t="shared" ref="CE126:CE161" si="92">ROUND(2 * (BQ126/BV126 * BR126/BV126) * BV126, 0)</f>
        <v>0</v>
      </c>
      <c r="CF126" s="24">
        <f t="shared" ref="CF126:CF161" si="93">ROUND(2 * (BQ126/BV126 * BS126/BV126) * BV126, 0)</f>
        <v>0</v>
      </c>
      <c r="CG126" s="24">
        <f t="shared" ref="CG126:CG161" si="94">ROUND(2 * (BQ126/BV126 * BT126/BV126) * BV126, 0)</f>
        <v>0</v>
      </c>
      <c r="CH126" s="24">
        <f t="shared" ref="CH126:CH161" si="95">ROUND(2 * (BQ126/BV126 * BU126/BV126) * BV126, 0)</f>
        <v>0</v>
      </c>
      <c r="CI126" s="24">
        <f t="shared" ref="CI126:CI161" si="96">ROUND((BR126/BV126 * BR126/BV126) * BV126, 0)</f>
        <v>0</v>
      </c>
      <c r="CJ126" s="24">
        <f t="shared" ref="CJ126:CJ161" si="97">ROUND(2 * (BR126/BV126 * BS126/BV126) * BV126, 0)</f>
        <v>0</v>
      </c>
      <c r="CK126" s="24">
        <f t="shared" ref="CK126:CK161" si="98">ROUND(2 * (BR126/BV126 * BT126/BV126) * BV126, 0)</f>
        <v>0</v>
      </c>
      <c r="CL126" s="24">
        <f t="shared" ref="CL126:CL161" si="99">ROUND(2 * (BR126/BV126 * BU126/BV126) * BV126, 0)</f>
        <v>0</v>
      </c>
      <c r="CM126" s="24">
        <f t="shared" ref="CM126:CM161" si="100">ROUND((BS126/BV126 * BS126/BV126) * BV126, 0)</f>
        <v>0</v>
      </c>
      <c r="CN126" s="24">
        <f t="shared" ref="CN126:CN161" si="101">ROUND(2 * (BS126/BV126 * BT126/BV126) * BV126, 0)</f>
        <v>0</v>
      </c>
      <c r="CO126" s="24">
        <f t="shared" ref="CO126:CO161" si="102">ROUND(2 * (BS126/BV126 * BU126/BV126) * BV126, 0)</f>
        <v>0</v>
      </c>
      <c r="CP126" s="24">
        <f t="shared" ref="CP126:CP161" si="103">ROUND((BT126/BV126 * BT126/BV126) * BV126, 0)</f>
        <v>0</v>
      </c>
      <c r="CQ126" s="24">
        <f t="shared" ref="CQ126:CQ161" si="104">ROUND(2 * (BT126/BV126 * BU126/BV126) * BV126, 0)</f>
        <v>0</v>
      </c>
      <c r="CR126" s="24">
        <f t="shared" ref="CR126:CR161" si="105">ROUND((BU126/BV126 * BU126/BV126) * BV126, 0)</f>
        <v>0</v>
      </c>
      <c r="CS126" s="24">
        <f t="shared" ref="CS126:CS161" si="106">SUM(BX126:CR126)</f>
        <v>2000</v>
      </c>
      <c r="CU126" s="83">
        <f t="shared" si="78"/>
        <v>10000</v>
      </c>
      <c r="CV126" s="84">
        <f t="shared" si="79"/>
        <v>0</v>
      </c>
      <c r="CW126" s="84">
        <f t="shared" si="80"/>
        <v>0</v>
      </c>
      <c r="CX126" s="84">
        <f t="shared" si="81"/>
        <v>0</v>
      </c>
      <c r="CY126" s="24">
        <f t="shared" si="82"/>
        <v>0</v>
      </c>
      <c r="CZ126" s="84">
        <f t="shared" si="83"/>
        <v>0</v>
      </c>
      <c r="DA126" s="82">
        <f t="shared" si="71"/>
        <v>10000</v>
      </c>
      <c r="DC126" s="24">
        <f t="shared" si="72"/>
        <v>3000</v>
      </c>
      <c r="DD126" s="24">
        <f t="shared" si="73"/>
        <v>0</v>
      </c>
      <c r="DE126" s="24">
        <f t="shared" si="74"/>
        <v>0</v>
      </c>
      <c r="DF126" s="24">
        <f t="shared" si="75"/>
        <v>0</v>
      </c>
      <c r="DG126" s="24">
        <f t="shared" si="76"/>
        <v>0</v>
      </c>
      <c r="DH126" s="24">
        <f t="shared" si="77"/>
        <v>0</v>
      </c>
      <c r="DI126" s="24">
        <f t="shared" si="84"/>
        <v>3000</v>
      </c>
    </row>
    <row r="127" spans="1:113" ht="14">
      <c r="A127" s="1"/>
      <c r="B127" s="2"/>
      <c r="C127" s="2"/>
      <c r="D127" s="2"/>
      <c r="E127" s="2"/>
      <c r="F127" s="195">
        <f t="shared" si="85"/>
        <v>66</v>
      </c>
      <c r="G127" s="112">
        <f t="shared" si="85"/>
        <v>1</v>
      </c>
      <c r="H127" s="111">
        <f t="shared" si="85"/>
        <v>0</v>
      </c>
      <c r="I127" s="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  <c r="BL127" s="95"/>
      <c r="BM127" s="95"/>
      <c r="BN127" s="65"/>
      <c r="BO127" s="24">
        <f t="shared" ref="BO127:BO161" si="107">BO126+1</f>
        <v>67</v>
      </c>
      <c r="BP127" s="83">
        <f t="shared" si="64"/>
        <v>3000</v>
      </c>
      <c r="BQ127" s="83">
        <f t="shared" si="65"/>
        <v>0</v>
      </c>
      <c r="BR127" s="83">
        <f t="shared" si="66"/>
        <v>0</v>
      </c>
      <c r="BS127" s="83">
        <f t="shared" si="67"/>
        <v>0</v>
      </c>
      <c r="BT127" s="83">
        <f t="shared" si="68"/>
        <v>0</v>
      </c>
      <c r="BU127" s="83">
        <f t="shared" si="69"/>
        <v>0</v>
      </c>
      <c r="BV127" s="82">
        <f t="shared" si="50"/>
        <v>3000</v>
      </c>
      <c r="BX127" s="24">
        <f t="shared" si="86"/>
        <v>3000</v>
      </c>
      <c r="BY127" s="24">
        <f t="shared" si="87"/>
        <v>0</v>
      </c>
      <c r="BZ127" s="24">
        <f t="shared" si="88"/>
        <v>0</v>
      </c>
      <c r="CA127" s="24">
        <f t="shared" si="89"/>
        <v>0</v>
      </c>
      <c r="CB127" s="24">
        <f t="shared" si="90"/>
        <v>0</v>
      </c>
      <c r="CC127" s="24">
        <f t="shared" si="70"/>
        <v>0</v>
      </c>
      <c r="CD127" s="24">
        <f t="shared" si="91"/>
        <v>0</v>
      </c>
      <c r="CE127" s="24">
        <f t="shared" si="92"/>
        <v>0</v>
      </c>
      <c r="CF127" s="24">
        <f t="shared" si="93"/>
        <v>0</v>
      </c>
      <c r="CG127" s="24">
        <f t="shared" si="94"/>
        <v>0</v>
      </c>
      <c r="CH127" s="24">
        <f t="shared" si="95"/>
        <v>0</v>
      </c>
      <c r="CI127" s="24">
        <f t="shared" si="96"/>
        <v>0</v>
      </c>
      <c r="CJ127" s="24">
        <f t="shared" si="97"/>
        <v>0</v>
      </c>
      <c r="CK127" s="24">
        <f t="shared" si="98"/>
        <v>0</v>
      </c>
      <c r="CL127" s="24">
        <f t="shared" si="99"/>
        <v>0</v>
      </c>
      <c r="CM127" s="24">
        <f t="shared" si="100"/>
        <v>0</v>
      </c>
      <c r="CN127" s="24">
        <f t="shared" si="101"/>
        <v>0</v>
      </c>
      <c r="CO127" s="24">
        <f t="shared" si="102"/>
        <v>0</v>
      </c>
      <c r="CP127" s="24">
        <f t="shared" si="103"/>
        <v>0</v>
      </c>
      <c r="CQ127" s="24">
        <f t="shared" si="104"/>
        <v>0</v>
      </c>
      <c r="CR127" s="24">
        <f t="shared" si="105"/>
        <v>0</v>
      </c>
      <c r="CS127" s="24">
        <f t="shared" si="106"/>
        <v>3000</v>
      </c>
      <c r="CU127" s="83">
        <f t="shared" si="78"/>
        <v>15000</v>
      </c>
      <c r="CV127" s="84">
        <f t="shared" si="79"/>
        <v>0</v>
      </c>
      <c r="CW127" s="84">
        <f t="shared" si="80"/>
        <v>0</v>
      </c>
      <c r="CX127" s="84">
        <f t="shared" si="81"/>
        <v>0</v>
      </c>
      <c r="CY127" s="24">
        <f t="shared" si="82"/>
        <v>0</v>
      </c>
      <c r="CZ127" s="84">
        <f t="shared" si="83"/>
        <v>0</v>
      </c>
      <c r="DA127" s="82">
        <f t="shared" si="71"/>
        <v>15000</v>
      </c>
      <c r="DC127" s="24">
        <f t="shared" si="72"/>
        <v>4500</v>
      </c>
      <c r="DD127" s="24">
        <f t="shared" si="73"/>
        <v>0</v>
      </c>
      <c r="DE127" s="24">
        <f t="shared" si="74"/>
        <v>0</v>
      </c>
      <c r="DF127" s="24">
        <f t="shared" si="75"/>
        <v>0</v>
      </c>
      <c r="DG127" s="24">
        <f t="shared" si="76"/>
        <v>0</v>
      </c>
      <c r="DH127" s="24">
        <f t="shared" si="77"/>
        <v>0</v>
      </c>
      <c r="DI127" s="24">
        <f t="shared" si="84"/>
        <v>4500</v>
      </c>
    </row>
    <row r="128" spans="1:113" ht="14">
      <c r="A128" s="1"/>
      <c r="B128" s="2"/>
      <c r="C128" s="2"/>
      <c r="D128" s="2"/>
      <c r="E128" s="2"/>
      <c r="F128" s="195">
        <f t="shared" si="85"/>
        <v>67</v>
      </c>
      <c r="G128" s="112">
        <f t="shared" si="85"/>
        <v>1</v>
      </c>
      <c r="H128" s="111">
        <f t="shared" si="85"/>
        <v>0</v>
      </c>
      <c r="I128" s="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  <c r="BH128" s="95"/>
      <c r="BI128" s="95"/>
      <c r="BJ128" s="95"/>
      <c r="BK128" s="95"/>
      <c r="BL128" s="95"/>
      <c r="BM128" s="95"/>
      <c r="BN128" s="65"/>
      <c r="BO128" s="24">
        <f t="shared" si="107"/>
        <v>68</v>
      </c>
      <c r="BP128" s="83">
        <f t="shared" si="64"/>
        <v>4500</v>
      </c>
      <c r="BQ128" s="83">
        <f t="shared" si="65"/>
        <v>0</v>
      </c>
      <c r="BR128" s="83">
        <f t="shared" si="66"/>
        <v>0</v>
      </c>
      <c r="BS128" s="83">
        <f t="shared" si="67"/>
        <v>0</v>
      </c>
      <c r="BT128" s="83">
        <f t="shared" si="68"/>
        <v>0</v>
      </c>
      <c r="BU128" s="83">
        <f t="shared" si="69"/>
        <v>0</v>
      </c>
      <c r="BV128" s="82">
        <f t="shared" si="50"/>
        <v>4500</v>
      </c>
      <c r="BX128" s="24">
        <f t="shared" si="86"/>
        <v>4500</v>
      </c>
      <c r="BY128" s="24">
        <f t="shared" si="87"/>
        <v>0</v>
      </c>
      <c r="BZ128" s="24">
        <f t="shared" si="88"/>
        <v>0</v>
      </c>
      <c r="CA128" s="24">
        <f t="shared" si="89"/>
        <v>0</v>
      </c>
      <c r="CB128" s="24">
        <f t="shared" si="90"/>
        <v>0</v>
      </c>
      <c r="CC128" s="24">
        <f t="shared" si="70"/>
        <v>0</v>
      </c>
      <c r="CD128" s="24">
        <f t="shared" si="91"/>
        <v>0</v>
      </c>
      <c r="CE128" s="24">
        <f t="shared" si="92"/>
        <v>0</v>
      </c>
      <c r="CF128" s="24">
        <f t="shared" si="93"/>
        <v>0</v>
      </c>
      <c r="CG128" s="24">
        <f t="shared" si="94"/>
        <v>0</v>
      </c>
      <c r="CH128" s="24">
        <f t="shared" si="95"/>
        <v>0</v>
      </c>
      <c r="CI128" s="24">
        <f t="shared" si="96"/>
        <v>0</v>
      </c>
      <c r="CJ128" s="24">
        <f t="shared" si="97"/>
        <v>0</v>
      </c>
      <c r="CK128" s="24">
        <f t="shared" si="98"/>
        <v>0</v>
      </c>
      <c r="CL128" s="24">
        <f t="shared" si="99"/>
        <v>0</v>
      </c>
      <c r="CM128" s="24">
        <f t="shared" si="100"/>
        <v>0</v>
      </c>
      <c r="CN128" s="24">
        <f t="shared" si="101"/>
        <v>0</v>
      </c>
      <c r="CO128" s="24">
        <f t="shared" si="102"/>
        <v>0</v>
      </c>
      <c r="CP128" s="24">
        <f t="shared" si="103"/>
        <v>0</v>
      </c>
      <c r="CQ128" s="24">
        <f t="shared" si="104"/>
        <v>0</v>
      </c>
      <c r="CR128" s="24">
        <f t="shared" si="105"/>
        <v>0</v>
      </c>
      <c r="CS128" s="24">
        <f t="shared" si="106"/>
        <v>4500</v>
      </c>
      <c r="CU128" s="83">
        <f t="shared" si="78"/>
        <v>22500</v>
      </c>
      <c r="CV128" s="84">
        <f t="shared" si="79"/>
        <v>0</v>
      </c>
      <c r="CW128" s="84">
        <f t="shared" si="80"/>
        <v>0</v>
      </c>
      <c r="CX128" s="84">
        <f t="shared" si="81"/>
        <v>0</v>
      </c>
      <c r="CY128" s="24">
        <f t="shared" si="82"/>
        <v>0</v>
      </c>
      <c r="CZ128" s="84">
        <f t="shared" si="83"/>
        <v>0</v>
      </c>
      <c r="DA128" s="82">
        <f t="shared" si="71"/>
        <v>22500</v>
      </c>
      <c r="DC128" s="24">
        <f t="shared" si="72"/>
        <v>6750</v>
      </c>
      <c r="DD128" s="24">
        <f t="shared" si="73"/>
        <v>0</v>
      </c>
      <c r="DE128" s="24">
        <f t="shared" si="74"/>
        <v>0</v>
      </c>
      <c r="DF128" s="24">
        <f t="shared" si="75"/>
        <v>0</v>
      </c>
      <c r="DG128" s="24">
        <f t="shared" si="76"/>
        <v>0</v>
      </c>
      <c r="DH128" s="24">
        <f t="shared" si="77"/>
        <v>0</v>
      </c>
      <c r="DI128" s="24">
        <f t="shared" si="84"/>
        <v>6750</v>
      </c>
    </row>
    <row r="129" spans="1:113" ht="14">
      <c r="A129" s="1"/>
      <c r="B129" s="2"/>
      <c r="C129" s="2"/>
      <c r="D129" s="2"/>
      <c r="E129" s="2"/>
      <c r="F129" s="195">
        <f t="shared" si="85"/>
        <v>68</v>
      </c>
      <c r="G129" s="112">
        <f t="shared" si="85"/>
        <v>1</v>
      </c>
      <c r="H129" s="111">
        <f t="shared" si="85"/>
        <v>0</v>
      </c>
      <c r="I129" s="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  <c r="BL129" s="95"/>
      <c r="BM129" s="95"/>
      <c r="BN129" s="65"/>
      <c r="BO129" s="24">
        <f t="shared" si="107"/>
        <v>69</v>
      </c>
      <c r="BP129" s="83">
        <f t="shared" si="64"/>
        <v>6750</v>
      </c>
      <c r="BQ129" s="83">
        <f t="shared" si="65"/>
        <v>0</v>
      </c>
      <c r="BR129" s="83">
        <f t="shared" si="66"/>
        <v>0</v>
      </c>
      <c r="BS129" s="83">
        <f t="shared" si="67"/>
        <v>0</v>
      </c>
      <c r="BT129" s="83">
        <f t="shared" si="68"/>
        <v>0</v>
      </c>
      <c r="BU129" s="83">
        <f t="shared" si="69"/>
        <v>0</v>
      </c>
      <c r="BV129" s="82">
        <f t="shared" si="50"/>
        <v>6750</v>
      </c>
      <c r="BX129" s="24">
        <f t="shared" si="86"/>
        <v>6750</v>
      </c>
      <c r="BY129" s="24">
        <f t="shared" si="87"/>
        <v>0</v>
      </c>
      <c r="BZ129" s="24">
        <f t="shared" si="88"/>
        <v>0</v>
      </c>
      <c r="CA129" s="24">
        <f t="shared" si="89"/>
        <v>0</v>
      </c>
      <c r="CB129" s="24">
        <f t="shared" si="90"/>
        <v>0</v>
      </c>
      <c r="CC129" s="24">
        <f t="shared" si="70"/>
        <v>0</v>
      </c>
      <c r="CD129" s="24">
        <f t="shared" si="91"/>
        <v>0</v>
      </c>
      <c r="CE129" s="24">
        <f t="shared" si="92"/>
        <v>0</v>
      </c>
      <c r="CF129" s="24">
        <f t="shared" si="93"/>
        <v>0</v>
      </c>
      <c r="CG129" s="24">
        <f t="shared" si="94"/>
        <v>0</v>
      </c>
      <c r="CH129" s="24">
        <f t="shared" si="95"/>
        <v>0</v>
      </c>
      <c r="CI129" s="24">
        <f t="shared" si="96"/>
        <v>0</v>
      </c>
      <c r="CJ129" s="24">
        <f t="shared" si="97"/>
        <v>0</v>
      </c>
      <c r="CK129" s="24">
        <f t="shared" si="98"/>
        <v>0</v>
      </c>
      <c r="CL129" s="24">
        <f t="shared" si="99"/>
        <v>0</v>
      </c>
      <c r="CM129" s="24">
        <f t="shared" si="100"/>
        <v>0</v>
      </c>
      <c r="CN129" s="24">
        <f t="shared" si="101"/>
        <v>0</v>
      </c>
      <c r="CO129" s="24">
        <f t="shared" si="102"/>
        <v>0</v>
      </c>
      <c r="CP129" s="24">
        <f t="shared" si="103"/>
        <v>0</v>
      </c>
      <c r="CQ129" s="24">
        <f t="shared" si="104"/>
        <v>0</v>
      </c>
      <c r="CR129" s="24">
        <f t="shared" si="105"/>
        <v>0</v>
      </c>
      <c r="CS129" s="24">
        <f t="shared" si="106"/>
        <v>6750</v>
      </c>
      <c r="CU129" s="83">
        <f t="shared" si="78"/>
        <v>33750</v>
      </c>
      <c r="CV129" s="84">
        <f t="shared" si="79"/>
        <v>0</v>
      </c>
      <c r="CW129" s="84">
        <f t="shared" si="80"/>
        <v>0</v>
      </c>
      <c r="CX129" s="84">
        <f t="shared" si="81"/>
        <v>0</v>
      </c>
      <c r="CY129" s="24">
        <f t="shared" si="82"/>
        <v>0</v>
      </c>
      <c r="CZ129" s="84">
        <f t="shared" si="83"/>
        <v>0</v>
      </c>
      <c r="DA129" s="82">
        <f t="shared" si="71"/>
        <v>33750</v>
      </c>
      <c r="DC129" s="24">
        <f t="shared" si="72"/>
        <v>10125</v>
      </c>
      <c r="DD129" s="24">
        <f t="shared" si="73"/>
        <v>0</v>
      </c>
      <c r="DE129" s="24">
        <f t="shared" si="74"/>
        <v>0</v>
      </c>
      <c r="DF129" s="24">
        <f t="shared" si="75"/>
        <v>0</v>
      </c>
      <c r="DG129" s="24">
        <f t="shared" si="76"/>
        <v>0</v>
      </c>
      <c r="DH129" s="24">
        <f t="shared" si="77"/>
        <v>0</v>
      </c>
      <c r="DI129" s="24">
        <f t="shared" si="84"/>
        <v>10125</v>
      </c>
    </row>
    <row r="130" spans="1:113" ht="14">
      <c r="A130" s="1"/>
      <c r="B130" s="2"/>
      <c r="C130" s="2"/>
      <c r="D130" s="2"/>
      <c r="E130" s="2"/>
      <c r="F130" s="195">
        <f t="shared" si="85"/>
        <v>69</v>
      </c>
      <c r="G130" s="112">
        <f t="shared" si="85"/>
        <v>1</v>
      </c>
      <c r="H130" s="111">
        <f t="shared" si="85"/>
        <v>0</v>
      </c>
      <c r="I130" s="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  <c r="BH130" s="95"/>
      <c r="BI130" s="95"/>
      <c r="BJ130" s="95"/>
      <c r="BK130" s="95"/>
      <c r="BL130" s="95"/>
      <c r="BM130" s="95"/>
      <c r="BN130" s="65"/>
      <c r="BO130" s="24">
        <f t="shared" si="107"/>
        <v>70</v>
      </c>
      <c r="BP130" s="83">
        <f t="shared" si="64"/>
        <v>2000</v>
      </c>
      <c r="BQ130" s="83">
        <f t="shared" si="65"/>
        <v>0</v>
      </c>
      <c r="BR130" s="83">
        <f t="shared" si="66"/>
        <v>0</v>
      </c>
      <c r="BS130" s="83">
        <f t="shared" si="67"/>
        <v>0</v>
      </c>
      <c r="BT130" s="83">
        <f t="shared" si="68"/>
        <v>0</v>
      </c>
      <c r="BU130" s="83">
        <f t="shared" si="69"/>
        <v>0</v>
      </c>
      <c r="BV130" s="82">
        <f t="shared" si="50"/>
        <v>2000</v>
      </c>
      <c r="BX130" s="24">
        <f t="shared" si="86"/>
        <v>2000</v>
      </c>
      <c r="BY130" s="24">
        <f t="shared" si="87"/>
        <v>0</v>
      </c>
      <c r="BZ130" s="24">
        <f t="shared" si="88"/>
        <v>0</v>
      </c>
      <c r="CA130" s="24">
        <f t="shared" si="89"/>
        <v>0</v>
      </c>
      <c r="CB130" s="24">
        <f t="shared" si="90"/>
        <v>0</v>
      </c>
      <c r="CC130" s="24">
        <f t="shared" si="70"/>
        <v>0</v>
      </c>
      <c r="CD130" s="24">
        <f t="shared" si="91"/>
        <v>0</v>
      </c>
      <c r="CE130" s="24">
        <f t="shared" si="92"/>
        <v>0</v>
      </c>
      <c r="CF130" s="24">
        <f t="shared" si="93"/>
        <v>0</v>
      </c>
      <c r="CG130" s="24">
        <f t="shared" si="94"/>
        <v>0</v>
      </c>
      <c r="CH130" s="24">
        <f t="shared" si="95"/>
        <v>0</v>
      </c>
      <c r="CI130" s="24">
        <f t="shared" si="96"/>
        <v>0</v>
      </c>
      <c r="CJ130" s="24">
        <f t="shared" si="97"/>
        <v>0</v>
      </c>
      <c r="CK130" s="24">
        <f t="shared" si="98"/>
        <v>0</v>
      </c>
      <c r="CL130" s="24">
        <f t="shared" si="99"/>
        <v>0</v>
      </c>
      <c r="CM130" s="24">
        <f t="shared" si="100"/>
        <v>0</v>
      </c>
      <c r="CN130" s="24">
        <f t="shared" si="101"/>
        <v>0</v>
      </c>
      <c r="CO130" s="24">
        <f t="shared" si="102"/>
        <v>0</v>
      </c>
      <c r="CP130" s="24">
        <f t="shared" si="103"/>
        <v>0</v>
      </c>
      <c r="CQ130" s="24">
        <f t="shared" si="104"/>
        <v>0</v>
      </c>
      <c r="CR130" s="24">
        <f t="shared" si="105"/>
        <v>0</v>
      </c>
      <c r="CS130" s="24">
        <f t="shared" si="106"/>
        <v>2000</v>
      </c>
      <c r="CU130" s="83">
        <f t="shared" si="78"/>
        <v>10000</v>
      </c>
      <c r="CV130" s="84">
        <f t="shared" si="79"/>
        <v>0</v>
      </c>
      <c r="CW130" s="84">
        <f t="shared" si="80"/>
        <v>0</v>
      </c>
      <c r="CX130" s="84">
        <f t="shared" si="81"/>
        <v>0</v>
      </c>
      <c r="CY130" s="24">
        <f t="shared" si="82"/>
        <v>0</v>
      </c>
      <c r="CZ130" s="84">
        <f t="shared" si="83"/>
        <v>0</v>
      </c>
      <c r="DA130" s="82">
        <f t="shared" si="71"/>
        <v>10000</v>
      </c>
      <c r="DC130" s="24">
        <f t="shared" si="72"/>
        <v>3000</v>
      </c>
      <c r="DD130" s="24">
        <f t="shared" si="73"/>
        <v>0</v>
      </c>
      <c r="DE130" s="24">
        <f t="shared" si="74"/>
        <v>0</v>
      </c>
      <c r="DF130" s="24">
        <f t="shared" si="75"/>
        <v>0</v>
      </c>
      <c r="DG130" s="24">
        <f t="shared" si="76"/>
        <v>0</v>
      </c>
      <c r="DH130" s="24">
        <f t="shared" si="77"/>
        <v>0</v>
      </c>
      <c r="DI130" s="24">
        <f t="shared" si="84"/>
        <v>3000</v>
      </c>
    </row>
    <row r="131" spans="1:113" ht="14">
      <c r="A131" s="1"/>
      <c r="B131" s="2"/>
      <c r="C131" s="2"/>
      <c r="D131" s="2"/>
      <c r="E131" s="2"/>
      <c r="F131" s="195">
        <f t="shared" si="85"/>
        <v>70</v>
      </c>
      <c r="G131" s="112">
        <f t="shared" si="85"/>
        <v>1</v>
      </c>
      <c r="H131" s="111">
        <f t="shared" si="85"/>
        <v>0</v>
      </c>
      <c r="I131" s="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  <c r="BH131" s="95"/>
      <c r="BI131" s="95"/>
      <c r="BJ131" s="95"/>
      <c r="BK131" s="95"/>
      <c r="BL131" s="95"/>
      <c r="BM131" s="95"/>
      <c r="BN131" s="65"/>
      <c r="BO131" s="24">
        <f t="shared" si="107"/>
        <v>71</v>
      </c>
      <c r="BP131" s="83">
        <f t="shared" si="64"/>
        <v>3000</v>
      </c>
      <c r="BQ131" s="83">
        <f t="shared" si="65"/>
        <v>0</v>
      </c>
      <c r="BR131" s="83">
        <f t="shared" si="66"/>
        <v>0</v>
      </c>
      <c r="BS131" s="83">
        <f t="shared" si="67"/>
        <v>0</v>
      </c>
      <c r="BT131" s="83">
        <f t="shared" si="68"/>
        <v>0</v>
      </c>
      <c r="BU131" s="83">
        <f t="shared" si="69"/>
        <v>0</v>
      </c>
      <c r="BV131" s="82">
        <f t="shared" si="50"/>
        <v>3000</v>
      </c>
      <c r="BX131" s="24">
        <f t="shared" si="86"/>
        <v>3000</v>
      </c>
      <c r="BY131" s="24">
        <f t="shared" si="87"/>
        <v>0</v>
      </c>
      <c r="BZ131" s="24">
        <f t="shared" si="88"/>
        <v>0</v>
      </c>
      <c r="CA131" s="24">
        <f t="shared" si="89"/>
        <v>0</v>
      </c>
      <c r="CB131" s="24">
        <f t="shared" si="90"/>
        <v>0</v>
      </c>
      <c r="CC131" s="24">
        <f t="shared" si="70"/>
        <v>0</v>
      </c>
      <c r="CD131" s="24">
        <f t="shared" si="91"/>
        <v>0</v>
      </c>
      <c r="CE131" s="24">
        <f t="shared" si="92"/>
        <v>0</v>
      </c>
      <c r="CF131" s="24">
        <f t="shared" si="93"/>
        <v>0</v>
      </c>
      <c r="CG131" s="24">
        <f t="shared" si="94"/>
        <v>0</v>
      </c>
      <c r="CH131" s="24">
        <f t="shared" si="95"/>
        <v>0</v>
      </c>
      <c r="CI131" s="24">
        <f t="shared" si="96"/>
        <v>0</v>
      </c>
      <c r="CJ131" s="24">
        <f t="shared" si="97"/>
        <v>0</v>
      </c>
      <c r="CK131" s="24">
        <f t="shared" si="98"/>
        <v>0</v>
      </c>
      <c r="CL131" s="24">
        <f t="shared" si="99"/>
        <v>0</v>
      </c>
      <c r="CM131" s="24">
        <f t="shared" si="100"/>
        <v>0</v>
      </c>
      <c r="CN131" s="24">
        <f t="shared" si="101"/>
        <v>0</v>
      </c>
      <c r="CO131" s="24">
        <f t="shared" si="102"/>
        <v>0</v>
      </c>
      <c r="CP131" s="24">
        <f t="shared" si="103"/>
        <v>0</v>
      </c>
      <c r="CQ131" s="24">
        <f t="shared" si="104"/>
        <v>0</v>
      </c>
      <c r="CR131" s="24">
        <f t="shared" si="105"/>
        <v>0</v>
      </c>
      <c r="CS131" s="24">
        <f t="shared" si="106"/>
        <v>3000</v>
      </c>
      <c r="CU131" s="83">
        <f t="shared" si="78"/>
        <v>15000</v>
      </c>
      <c r="CV131" s="84">
        <f t="shared" si="79"/>
        <v>0</v>
      </c>
      <c r="CW131" s="84">
        <f t="shared" si="80"/>
        <v>0</v>
      </c>
      <c r="CX131" s="84">
        <f t="shared" si="81"/>
        <v>0</v>
      </c>
      <c r="CY131" s="24">
        <f t="shared" si="82"/>
        <v>0</v>
      </c>
      <c r="CZ131" s="84">
        <f t="shared" si="83"/>
        <v>0</v>
      </c>
      <c r="DA131" s="82">
        <f t="shared" si="71"/>
        <v>15000</v>
      </c>
      <c r="DC131" s="24">
        <f t="shared" si="72"/>
        <v>4500</v>
      </c>
      <c r="DD131" s="24">
        <f t="shared" si="73"/>
        <v>0</v>
      </c>
      <c r="DE131" s="24">
        <f t="shared" si="74"/>
        <v>0</v>
      </c>
      <c r="DF131" s="24">
        <f t="shared" si="75"/>
        <v>0</v>
      </c>
      <c r="DG131" s="24">
        <f t="shared" si="76"/>
        <v>0</v>
      </c>
      <c r="DH131" s="24">
        <f t="shared" si="77"/>
        <v>0</v>
      </c>
      <c r="DI131" s="24">
        <f t="shared" si="84"/>
        <v>4500</v>
      </c>
    </row>
    <row r="132" spans="1:113" ht="14">
      <c r="A132" s="1"/>
      <c r="B132" s="2"/>
      <c r="C132" s="2"/>
      <c r="D132" s="2"/>
      <c r="E132" s="2"/>
      <c r="F132" s="195">
        <f t="shared" si="85"/>
        <v>71</v>
      </c>
      <c r="G132" s="112">
        <f t="shared" si="85"/>
        <v>1</v>
      </c>
      <c r="H132" s="111">
        <f t="shared" si="85"/>
        <v>0</v>
      </c>
      <c r="I132" s="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  <c r="BH132" s="95"/>
      <c r="BI132" s="95"/>
      <c r="BJ132" s="95"/>
      <c r="BK132" s="95"/>
      <c r="BL132" s="95"/>
      <c r="BM132" s="95"/>
      <c r="BN132" s="65"/>
      <c r="BO132" s="24">
        <f t="shared" si="107"/>
        <v>72</v>
      </c>
      <c r="BP132" s="83">
        <f t="shared" si="64"/>
        <v>4500</v>
      </c>
      <c r="BQ132" s="83">
        <f t="shared" si="65"/>
        <v>0</v>
      </c>
      <c r="BR132" s="83">
        <f t="shared" si="66"/>
        <v>0</v>
      </c>
      <c r="BS132" s="83">
        <f t="shared" si="67"/>
        <v>0</v>
      </c>
      <c r="BT132" s="83">
        <f t="shared" si="68"/>
        <v>0</v>
      </c>
      <c r="BU132" s="83">
        <f t="shared" si="69"/>
        <v>0</v>
      </c>
      <c r="BV132" s="82">
        <f t="shared" si="50"/>
        <v>4500</v>
      </c>
      <c r="BX132" s="24">
        <f t="shared" si="86"/>
        <v>4500</v>
      </c>
      <c r="BY132" s="24">
        <f t="shared" si="87"/>
        <v>0</v>
      </c>
      <c r="BZ132" s="24">
        <f t="shared" si="88"/>
        <v>0</v>
      </c>
      <c r="CA132" s="24">
        <f t="shared" si="89"/>
        <v>0</v>
      </c>
      <c r="CB132" s="24">
        <f t="shared" si="90"/>
        <v>0</v>
      </c>
      <c r="CC132" s="24">
        <f t="shared" si="70"/>
        <v>0</v>
      </c>
      <c r="CD132" s="24">
        <f t="shared" si="91"/>
        <v>0</v>
      </c>
      <c r="CE132" s="24">
        <f t="shared" si="92"/>
        <v>0</v>
      </c>
      <c r="CF132" s="24">
        <f t="shared" si="93"/>
        <v>0</v>
      </c>
      <c r="CG132" s="24">
        <f t="shared" si="94"/>
        <v>0</v>
      </c>
      <c r="CH132" s="24">
        <f t="shared" si="95"/>
        <v>0</v>
      </c>
      <c r="CI132" s="24">
        <f t="shared" si="96"/>
        <v>0</v>
      </c>
      <c r="CJ132" s="24">
        <f t="shared" si="97"/>
        <v>0</v>
      </c>
      <c r="CK132" s="24">
        <f t="shared" si="98"/>
        <v>0</v>
      </c>
      <c r="CL132" s="24">
        <f t="shared" si="99"/>
        <v>0</v>
      </c>
      <c r="CM132" s="24">
        <f t="shared" si="100"/>
        <v>0</v>
      </c>
      <c r="CN132" s="24">
        <f t="shared" si="101"/>
        <v>0</v>
      </c>
      <c r="CO132" s="24">
        <f t="shared" si="102"/>
        <v>0</v>
      </c>
      <c r="CP132" s="24">
        <f t="shared" si="103"/>
        <v>0</v>
      </c>
      <c r="CQ132" s="24">
        <f t="shared" si="104"/>
        <v>0</v>
      </c>
      <c r="CR132" s="24">
        <f t="shared" si="105"/>
        <v>0</v>
      </c>
      <c r="CS132" s="24">
        <f t="shared" si="106"/>
        <v>4500</v>
      </c>
      <c r="CU132" s="83">
        <f t="shared" si="78"/>
        <v>22500</v>
      </c>
      <c r="CV132" s="84">
        <f t="shared" si="79"/>
        <v>0</v>
      </c>
      <c r="CW132" s="84">
        <f t="shared" si="80"/>
        <v>0</v>
      </c>
      <c r="CX132" s="84">
        <f t="shared" si="81"/>
        <v>0</v>
      </c>
      <c r="CY132" s="24">
        <f t="shared" si="82"/>
        <v>0</v>
      </c>
      <c r="CZ132" s="84">
        <f t="shared" si="83"/>
        <v>0</v>
      </c>
      <c r="DA132" s="82">
        <f t="shared" si="71"/>
        <v>22500</v>
      </c>
      <c r="DC132" s="24">
        <f t="shared" si="72"/>
        <v>6750</v>
      </c>
      <c r="DD132" s="24">
        <f t="shared" si="73"/>
        <v>0</v>
      </c>
      <c r="DE132" s="24">
        <f t="shared" si="74"/>
        <v>0</v>
      </c>
      <c r="DF132" s="24">
        <f t="shared" si="75"/>
        <v>0</v>
      </c>
      <c r="DG132" s="24">
        <f t="shared" si="76"/>
        <v>0</v>
      </c>
      <c r="DH132" s="24">
        <f t="shared" si="77"/>
        <v>0</v>
      </c>
      <c r="DI132" s="24">
        <f t="shared" si="84"/>
        <v>6750</v>
      </c>
    </row>
    <row r="133" spans="1:113" ht="14">
      <c r="A133" s="1"/>
      <c r="B133" s="2"/>
      <c r="C133" s="2"/>
      <c r="D133" s="2"/>
      <c r="E133" s="2"/>
      <c r="F133" s="195">
        <f t="shared" si="85"/>
        <v>72</v>
      </c>
      <c r="G133" s="112">
        <f t="shared" si="85"/>
        <v>1</v>
      </c>
      <c r="H133" s="111">
        <f t="shared" si="85"/>
        <v>0</v>
      </c>
      <c r="I133" s="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  <c r="BH133" s="95"/>
      <c r="BI133" s="95"/>
      <c r="BJ133" s="95"/>
      <c r="BK133" s="95"/>
      <c r="BL133" s="95"/>
      <c r="BM133" s="95"/>
      <c r="BN133" s="65"/>
      <c r="BO133" s="24">
        <f t="shared" si="107"/>
        <v>73</v>
      </c>
      <c r="BP133" s="83">
        <f t="shared" si="64"/>
        <v>6750</v>
      </c>
      <c r="BQ133" s="83">
        <f t="shared" si="65"/>
        <v>0</v>
      </c>
      <c r="BR133" s="83">
        <f t="shared" si="66"/>
        <v>0</v>
      </c>
      <c r="BS133" s="83">
        <f t="shared" si="67"/>
        <v>0</v>
      </c>
      <c r="BT133" s="83">
        <f t="shared" si="68"/>
        <v>0</v>
      </c>
      <c r="BU133" s="83">
        <f t="shared" si="69"/>
        <v>0</v>
      </c>
      <c r="BV133" s="82">
        <f t="shared" si="50"/>
        <v>6750</v>
      </c>
      <c r="BX133" s="24">
        <f t="shared" si="86"/>
        <v>6750</v>
      </c>
      <c r="BY133" s="24">
        <f t="shared" si="87"/>
        <v>0</v>
      </c>
      <c r="BZ133" s="24">
        <f t="shared" si="88"/>
        <v>0</v>
      </c>
      <c r="CA133" s="24">
        <f t="shared" si="89"/>
        <v>0</v>
      </c>
      <c r="CB133" s="24">
        <f t="shared" si="90"/>
        <v>0</v>
      </c>
      <c r="CC133" s="24">
        <f t="shared" si="70"/>
        <v>0</v>
      </c>
      <c r="CD133" s="24">
        <f t="shared" si="91"/>
        <v>0</v>
      </c>
      <c r="CE133" s="24">
        <f t="shared" si="92"/>
        <v>0</v>
      </c>
      <c r="CF133" s="24">
        <f t="shared" si="93"/>
        <v>0</v>
      </c>
      <c r="CG133" s="24">
        <f t="shared" si="94"/>
        <v>0</v>
      </c>
      <c r="CH133" s="24">
        <f t="shared" si="95"/>
        <v>0</v>
      </c>
      <c r="CI133" s="24">
        <f t="shared" si="96"/>
        <v>0</v>
      </c>
      <c r="CJ133" s="24">
        <f t="shared" si="97"/>
        <v>0</v>
      </c>
      <c r="CK133" s="24">
        <f t="shared" si="98"/>
        <v>0</v>
      </c>
      <c r="CL133" s="24">
        <f t="shared" si="99"/>
        <v>0</v>
      </c>
      <c r="CM133" s="24">
        <f t="shared" si="100"/>
        <v>0</v>
      </c>
      <c r="CN133" s="24">
        <f t="shared" si="101"/>
        <v>0</v>
      </c>
      <c r="CO133" s="24">
        <f t="shared" si="102"/>
        <v>0</v>
      </c>
      <c r="CP133" s="24">
        <f t="shared" si="103"/>
        <v>0</v>
      </c>
      <c r="CQ133" s="24">
        <f t="shared" si="104"/>
        <v>0</v>
      </c>
      <c r="CR133" s="24">
        <f t="shared" si="105"/>
        <v>0</v>
      </c>
      <c r="CS133" s="24">
        <f t="shared" si="106"/>
        <v>6750</v>
      </c>
      <c r="CU133" s="83">
        <f t="shared" si="78"/>
        <v>33750</v>
      </c>
      <c r="CV133" s="84">
        <f t="shared" si="79"/>
        <v>0</v>
      </c>
      <c r="CW133" s="84">
        <f t="shared" si="80"/>
        <v>0</v>
      </c>
      <c r="CX133" s="84">
        <f t="shared" si="81"/>
        <v>0</v>
      </c>
      <c r="CY133" s="24">
        <f t="shared" si="82"/>
        <v>0</v>
      </c>
      <c r="CZ133" s="84">
        <f t="shared" si="83"/>
        <v>0</v>
      </c>
      <c r="DA133" s="82">
        <f t="shared" si="71"/>
        <v>33750</v>
      </c>
      <c r="DC133" s="24">
        <f t="shared" si="72"/>
        <v>10125</v>
      </c>
      <c r="DD133" s="24">
        <f t="shared" si="73"/>
        <v>0</v>
      </c>
      <c r="DE133" s="24">
        <f t="shared" si="74"/>
        <v>0</v>
      </c>
      <c r="DF133" s="24">
        <f t="shared" si="75"/>
        <v>0</v>
      </c>
      <c r="DG133" s="24">
        <f t="shared" si="76"/>
        <v>0</v>
      </c>
      <c r="DH133" s="24">
        <f t="shared" si="77"/>
        <v>0</v>
      </c>
      <c r="DI133" s="24">
        <f t="shared" si="84"/>
        <v>10125</v>
      </c>
    </row>
    <row r="134" spans="1:113" ht="14">
      <c r="A134" s="1"/>
      <c r="B134" s="2"/>
      <c r="C134" s="2"/>
      <c r="D134" s="2"/>
      <c r="E134" s="2"/>
      <c r="F134" s="195">
        <f t="shared" si="85"/>
        <v>73</v>
      </c>
      <c r="G134" s="112">
        <f t="shared" si="85"/>
        <v>1</v>
      </c>
      <c r="H134" s="111">
        <f t="shared" si="85"/>
        <v>0</v>
      </c>
      <c r="I134" s="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5"/>
      <c r="BJ134" s="95"/>
      <c r="BK134" s="95"/>
      <c r="BL134" s="95"/>
      <c r="BM134" s="95"/>
      <c r="BN134" s="65"/>
      <c r="BO134" s="24">
        <f t="shared" si="107"/>
        <v>74</v>
      </c>
      <c r="BP134" s="83">
        <f t="shared" si="64"/>
        <v>2000</v>
      </c>
      <c r="BQ134" s="83">
        <f t="shared" si="65"/>
        <v>0</v>
      </c>
      <c r="BR134" s="83">
        <f t="shared" si="66"/>
        <v>0</v>
      </c>
      <c r="BS134" s="83">
        <f t="shared" si="67"/>
        <v>0</v>
      </c>
      <c r="BT134" s="83">
        <f t="shared" si="68"/>
        <v>0</v>
      </c>
      <c r="BU134" s="83">
        <f t="shared" si="69"/>
        <v>0</v>
      </c>
      <c r="BV134" s="82">
        <f t="shared" si="50"/>
        <v>2000</v>
      </c>
      <c r="BX134" s="24">
        <f t="shared" si="86"/>
        <v>2000</v>
      </c>
      <c r="BY134" s="24">
        <f t="shared" si="87"/>
        <v>0</v>
      </c>
      <c r="BZ134" s="24">
        <f t="shared" si="88"/>
        <v>0</v>
      </c>
      <c r="CA134" s="24">
        <f t="shared" si="89"/>
        <v>0</v>
      </c>
      <c r="CB134" s="24">
        <f t="shared" si="90"/>
        <v>0</v>
      </c>
      <c r="CC134" s="24">
        <f t="shared" si="70"/>
        <v>0</v>
      </c>
      <c r="CD134" s="24">
        <f t="shared" si="91"/>
        <v>0</v>
      </c>
      <c r="CE134" s="24">
        <f t="shared" si="92"/>
        <v>0</v>
      </c>
      <c r="CF134" s="24">
        <f t="shared" si="93"/>
        <v>0</v>
      </c>
      <c r="CG134" s="24">
        <f t="shared" si="94"/>
        <v>0</v>
      </c>
      <c r="CH134" s="24">
        <f t="shared" si="95"/>
        <v>0</v>
      </c>
      <c r="CI134" s="24">
        <f t="shared" si="96"/>
        <v>0</v>
      </c>
      <c r="CJ134" s="24">
        <f t="shared" si="97"/>
        <v>0</v>
      </c>
      <c r="CK134" s="24">
        <f t="shared" si="98"/>
        <v>0</v>
      </c>
      <c r="CL134" s="24">
        <f t="shared" si="99"/>
        <v>0</v>
      </c>
      <c r="CM134" s="24">
        <f t="shared" si="100"/>
        <v>0</v>
      </c>
      <c r="CN134" s="24">
        <f t="shared" si="101"/>
        <v>0</v>
      </c>
      <c r="CO134" s="24">
        <f t="shared" si="102"/>
        <v>0</v>
      </c>
      <c r="CP134" s="24">
        <f t="shared" si="103"/>
        <v>0</v>
      </c>
      <c r="CQ134" s="24">
        <f t="shared" si="104"/>
        <v>0</v>
      </c>
      <c r="CR134" s="24">
        <f t="shared" si="105"/>
        <v>0</v>
      </c>
      <c r="CS134" s="24">
        <f t="shared" si="106"/>
        <v>2000</v>
      </c>
      <c r="CU134" s="83">
        <f t="shared" si="78"/>
        <v>10000</v>
      </c>
      <c r="CV134" s="84">
        <f t="shared" si="79"/>
        <v>0</v>
      </c>
      <c r="CW134" s="84">
        <f t="shared" si="80"/>
        <v>0</v>
      </c>
      <c r="CX134" s="84">
        <f t="shared" si="81"/>
        <v>0</v>
      </c>
      <c r="CY134" s="24">
        <f t="shared" si="82"/>
        <v>0</v>
      </c>
      <c r="CZ134" s="84">
        <f t="shared" si="83"/>
        <v>0</v>
      </c>
      <c r="DA134" s="82">
        <f t="shared" si="71"/>
        <v>10000</v>
      </c>
      <c r="DC134" s="24">
        <f t="shared" si="72"/>
        <v>3000</v>
      </c>
      <c r="DD134" s="24">
        <f t="shared" si="73"/>
        <v>0</v>
      </c>
      <c r="DE134" s="24">
        <f t="shared" si="74"/>
        <v>0</v>
      </c>
      <c r="DF134" s="24">
        <f t="shared" si="75"/>
        <v>0</v>
      </c>
      <c r="DG134" s="24">
        <f t="shared" si="76"/>
        <v>0</v>
      </c>
      <c r="DH134" s="24">
        <f t="shared" si="77"/>
        <v>0</v>
      </c>
      <c r="DI134" s="24">
        <f t="shared" si="84"/>
        <v>3000</v>
      </c>
    </row>
    <row r="135" spans="1:113" ht="14">
      <c r="A135" s="1"/>
      <c r="B135" s="2"/>
      <c r="C135" s="2"/>
      <c r="D135" s="2"/>
      <c r="E135" s="2"/>
      <c r="F135" s="195">
        <f t="shared" si="85"/>
        <v>74</v>
      </c>
      <c r="G135" s="112">
        <f t="shared" si="85"/>
        <v>1</v>
      </c>
      <c r="H135" s="111">
        <f t="shared" si="85"/>
        <v>0</v>
      </c>
      <c r="I135" s="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65"/>
      <c r="BO135" s="24">
        <f t="shared" si="107"/>
        <v>75</v>
      </c>
      <c r="BP135" s="83">
        <f t="shared" si="64"/>
        <v>3000</v>
      </c>
      <c r="BQ135" s="83">
        <f t="shared" si="65"/>
        <v>0</v>
      </c>
      <c r="BR135" s="83">
        <f t="shared" si="66"/>
        <v>0</v>
      </c>
      <c r="BS135" s="83">
        <f t="shared" si="67"/>
        <v>0</v>
      </c>
      <c r="BT135" s="83">
        <f t="shared" si="68"/>
        <v>0</v>
      </c>
      <c r="BU135" s="83">
        <f t="shared" si="69"/>
        <v>0</v>
      </c>
      <c r="BV135" s="82">
        <f t="shared" si="50"/>
        <v>3000</v>
      </c>
      <c r="BX135" s="24">
        <f t="shared" si="86"/>
        <v>3000</v>
      </c>
      <c r="BY135" s="24">
        <f t="shared" si="87"/>
        <v>0</v>
      </c>
      <c r="BZ135" s="24">
        <f t="shared" si="88"/>
        <v>0</v>
      </c>
      <c r="CA135" s="24">
        <f t="shared" si="89"/>
        <v>0</v>
      </c>
      <c r="CB135" s="24">
        <f t="shared" si="90"/>
        <v>0</v>
      </c>
      <c r="CC135" s="24">
        <f t="shared" si="70"/>
        <v>0</v>
      </c>
      <c r="CD135" s="24">
        <f t="shared" si="91"/>
        <v>0</v>
      </c>
      <c r="CE135" s="24">
        <f t="shared" si="92"/>
        <v>0</v>
      </c>
      <c r="CF135" s="24">
        <f t="shared" si="93"/>
        <v>0</v>
      </c>
      <c r="CG135" s="24">
        <f t="shared" si="94"/>
        <v>0</v>
      </c>
      <c r="CH135" s="24">
        <f t="shared" si="95"/>
        <v>0</v>
      </c>
      <c r="CI135" s="24">
        <f t="shared" si="96"/>
        <v>0</v>
      </c>
      <c r="CJ135" s="24">
        <f t="shared" si="97"/>
        <v>0</v>
      </c>
      <c r="CK135" s="24">
        <f t="shared" si="98"/>
        <v>0</v>
      </c>
      <c r="CL135" s="24">
        <f t="shared" si="99"/>
        <v>0</v>
      </c>
      <c r="CM135" s="24">
        <f t="shared" si="100"/>
        <v>0</v>
      </c>
      <c r="CN135" s="24">
        <f t="shared" si="101"/>
        <v>0</v>
      </c>
      <c r="CO135" s="24">
        <f t="shared" si="102"/>
        <v>0</v>
      </c>
      <c r="CP135" s="24">
        <f t="shared" si="103"/>
        <v>0</v>
      </c>
      <c r="CQ135" s="24">
        <f t="shared" si="104"/>
        <v>0</v>
      </c>
      <c r="CR135" s="24">
        <f t="shared" si="105"/>
        <v>0</v>
      </c>
      <c r="CS135" s="24">
        <f t="shared" si="106"/>
        <v>3000</v>
      </c>
      <c r="CU135" s="83">
        <f t="shared" si="78"/>
        <v>15000</v>
      </c>
      <c r="CV135" s="84">
        <f t="shared" si="79"/>
        <v>0</v>
      </c>
      <c r="CW135" s="84">
        <f t="shared" si="80"/>
        <v>0</v>
      </c>
      <c r="CX135" s="84">
        <f t="shared" si="81"/>
        <v>0</v>
      </c>
      <c r="CY135" s="24">
        <f t="shared" si="82"/>
        <v>0</v>
      </c>
      <c r="CZ135" s="84">
        <f t="shared" si="83"/>
        <v>0</v>
      </c>
      <c r="DA135" s="82">
        <f t="shared" si="71"/>
        <v>15000</v>
      </c>
      <c r="DC135" s="24">
        <f t="shared" si="72"/>
        <v>4500</v>
      </c>
      <c r="DD135" s="24">
        <f t="shared" si="73"/>
        <v>0</v>
      </c>
      <c r="DE135" s="24">
        <f t="shared" si="74"/>
        <v>0</v>
      </c>
      <c r="DF135" s="24">
        <f t="shared" si="75"/>
        <v>0</v>
      </c>
      <c r="DG135" s="24">
        <f t="shared" si="76"/>
        <v>0</v>
      </c>
      <c r="DH135" s="24">
        <f t="shared" si="77"/>
        <v>0</v>
      </c>
      <c r="DI135" s="24">
        <f t="shared" si="84"/>
        <v>4500</v>
      </c>
    </row>
    <row r="136" spans="1:113" ht="14">
      <c r="A136" s="1"/>
      <c r="B136" s="2"/>
      <c r="C136" s="2"/>
      <c r="D136" s="2"/>
      <c r="E136" s="2"/>
      <c r="F136" s="195">
        <f t="shared" si="85"/>
        <v>75</v>
      </c>
      <c r="G136" s="112">
        <f t="shared" si="85"/>
        <v>1</v>
      </c>
      <c r="H136" s="111">
        <f t="shared" si="85"/>
        <v>0</v>
      </c>
      <c r="I136" s="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5"/>
      <c r="BJ136" s="95"/>
      <c r="BK136" s="95"/>
      <c r="BL136" s="95"/>
      <c r="BM136" s="95"/>
      <c r="BN136" s="65"/>
      <c r="BO136" s="24">
        <f t="shared" si="107"/>
        <v>76</v>
      </c>
      <c r="BP136" s="83">
        <f t="shared" si="64"/>
        <v>4500</v>
      </c>
      <c r="BQ136" s="83">
        <f t="shared" si="65"/>
        <v>0</v>
      </c>
      <c r="BR136" s="83">
        <f t="shared" si="66"/>
        <v>0</v>
      </c>
      <c r="BS136" s="83">
        <f t="shared" si="67"/>
        <v>0</v>
      </c>
      <c r="BT136" s="83">
        <f t="shared" si="68"/>
        <v>0</v>
      </c>
      <c r="BU136" s="83">
        <f t="shared" si="69"/>
        <v>0</v>
      </c>
      <c r="BV136" s="82">
        <f t="shared" si="50"/>
        <v>4500</v>
      </c>
      <c r="BX136" s="24">
        <f t="shared" si="86"/>
        <v>4500</v>
      </c>
      <c r="BY136" s="24">
        <f t="shared" si="87"/>
        <v>0</v>
      </c>
      <c r="BZ136" s="24">
        <f t="shared" si="88"/>
        <v>0</v>
      </c>
      <c r="CA136" s="24">
        <f t="shared" si="89"/>
        <v>0</v>
      </c>
      <c r="CB136" s="24">
        <f t="shared" si="90"/>
        <v>0</v>
      </c>
      <c r="CC136" s="24">
        <f t="shared" si="70"/>
        <v>0</v>
      </c>
      <c r="CD136" s="24">
        <f t="shared" si="91"/>
        <v>0</v>
      </c>
      <c r="CE136" s="24">
        <f t="shared" si="92"/>
        <v>0</v>
      </c>
      <c r="CF136" s="24">
        <f t="shared" si="93"/>
        <v>0</v>
      </c>
      <c r="CG136" s="24">
        <f t="shared" si="94"/>
        <v>0</v>
      </c>
      <c r="CH136" s="24">
        <f t="shared" si="95"/>
        <v>0</v>
      </c>
      <c r="CI136" s="24">
        <f t="shared" si="96"/>
        <v>0</v>
      </c>
      <c r="CJ136" s="24">
        <f t="shared" si="97"/>
        <v>0</v>
      </c>
      <c r="CK136" s="24">
        <f t="shared" si="98"/>
        <v>0</v>
      </c>
      <c r="CL136" s="24">
        <f t="shared" si="99"/>
        <v>0</v>
      </c>
      <c r="CM136" s="24">
        <f t="shared" si="100"/>
        <v>0</v>
      </c>
      <c r="CN136" s="24">
        <f t="shared" si="101"/>
        <v>0</v>
      </c>
      <c r="CO136" s="24">
        <f t="shared" si="102"/>
        <v>0</v>
      </c>
      <c r="CP136" s="24">
        <f t="shared" si="103"/>
        <v>0</v>
      </c>
      <c r="CQ136" s="24">
        <f t="shared" si="104"/>
        <v>0</v>
      </c>
      <c r="CR136" s="24">
        <f t="shared" si="105"/>
        <v>0</v>
      </c>
      <c r="CS136" s="24">
        <f t="shared" si="106"/>
        <v>4500</v>
      </c>
      <c r="CU136" s="83">
        <f t="shared" si="78"/>
        <v>22500</v>
      </c>
      <c r="CV136" s="84">
        <f t="shared" si="79"/>
        <v>0</v>
      </c>
      <c r="CW136" s="84">
        <f t="shared" si="80"/>
        <v>0</v>
      </c>
      <c r="CX136" s="84">
        <f t="shared" si="81"/>
        <v>0</v>
      </c>
      <c r="CY136" s="24">
        <f t="shared" si="82"/>
        <v>0</v>
      </c>
      <c r="CZ136" s="84">
        <f t="shared" si="83"/>
        <v>0</v>
      </c>
      <c r="DA136" s="82">
        <f t="shared" si="71"/>
        <v>22500</v>
      </c>
      <c r="DC136" s="24">
        <f t="shared" si="72"/>
        <v>6750</v>
      </c>
      <c r="DD136" s="24">
        <f t="shared" si="73"/>
        <v>0</v>
      </c>
      <c r="DE136" s="24">
        <f t="shared" si="74"/>
        <v>0</v>
      </c>
      <c r="DF136" s="24">
        <f t="shared" si="75"/>
        <v>0</v>
      </c>
      <c r="DG136" s="24">
        <f t="shared" si="76"/>
        <v>0</v>
      </c>
      <c r="DH136" s="24">
        <f t="shared" si="77"/>
        <v>0</v>
      </c>
      <c r="DI136" s="24">
        <f t="shared" si="84"/>
        <v>6750</v>
      </c>
    </row>
    <row r="137" spans="1:113" ht="14">
      <c r="A137" s="1"/>
      <c r="B137" s="2"/>
      <c r="C137" s="2"/>
      <c r="D137" s="2"/>
      <c r="E137" s="2"/>
      <c r="F137" s="195">
        <f t="shared" si="85"/>
        <v>76</v>
      </c>
      <c r="G137" s="112">
        <f t="shared" si="85"/>
        <v>1</v>
      </c>
      <c r="H137" s="111">
        <f t="shared" si="85"/>
        <v>0</v>
      </c>
      <c r="I137" s="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  <c r="BL137" s="95"/>
      <c r="BM137" s="95"/>
      <c r="BN137" s="65"/>
      <c r="BO137" s="24">
        <f t="shared" si="107"/>
        <v>77</v>
      </c>
      <c r="BP137" s="83">
        <f t="shared" si="64"/>
        <v>6750</v>
      </c>
      <c r="BQ137" s="83">
        <f t="shared" si="65"/>
        <v>0</v>
      </c>
      <c r="BR137" s="83">
        <f t="shared" si="66"/>
        <v>0</v>
      </c>
      <c r="BS137" s="83">
        <f t="shared" si="67"/>
        <v>0</v>
      </c>
      <c r="BT137" s="83">
        <f t="shared" si="68"/>
        <v>0</v>
      </c>
      <c r="BU137" s="83">
        <f t="shared" si="69"/>
        <v>0</v>
      </c>
      <c r="BV137" s="82">
        <f t="shared" si="50"/>
        <v>6750</v>
      </c>
      <c r="BX137" s="24">
        <f t="shared" si="86"/>
        <v>6750</v>
      </c>
      <c r="BY137" s="24">
        <f t="shared" si="87"/>
        <v>0</v>
      </c>
      <c r="BZ137" s="24">
        <f t="shared" si="88"/>
        <v>0</v>
      </c>
      <c r="CA137" s="24">
        <f t="shared" si="89"/>
        <v>0</v>
      </c>
      <c r="CB137" s="24">
        <f t="shared" si="90"/>
        <v>0</v>
      </c>
      <c r="CC137" s="24">
        <f t="shared" si="70"/>
        <v>0</v>
      </c>
      <c r="CD137" s="24">
        <f t="shared" si="91"/>
        <v>0</v>
      </c>
      <c r="CE137" s="24">
        <f t="shared" si="92"/>
        <v>0</v>
      </c>
      <c r="CF137" s="24">
        <f t="shared" si="93"/>
        <v>0</v>
      </c>
      <c r="CG137" s="24">
        <f t="shared" si="94"/>
        <v>0</v>
      </c>
      <c r="CH137" s="24">
        <f t="shared" si="95"/>
        <v>0</v>
      </c>
      <c r="CI137" s="24">
        <f t="shared" si="96"/>
        <v>0</v>
      </c>
      <c r="CJ137" s="24">
        <f t="shared" si="97"/>
        <v>0</v>
      </c>
      <c r="CK137" s="24">
        <f t="shared" si="98"/>
        <v>0</v>
      </c>
      <c r="CL137" s="24">
        <f t="shared" si="99"/>
        <v>0</v>
      </c>
      <c r="CM137" s="24">
        <f t="shared" si="100"/>
        <v>0</v>
      </c>
      <c r="CN137" s="24">
        <f t="shared" si="101"/>
        <v>0</v>
      </c>
      <c r="CO137" s="24">
        <f t="shared" si="102"/>
        <v>0</v>
      </c>
      <c r="CP137" s="24">
        <f t="shared" si="103"/>
        <v>0</v>
      </c>
      <c r="CQ137" s="24">
        <f t="shared" si="104"/>
        <v>0</v>
      </c>
      <c r="CR137" s="24">
        <f t="shared" si="105"/>
        <v>0</v>
      </c>
      <c r="CS137" s="24">
        <f t="shared" si="106"/>
        <v>6750</v>
      </c>
      <c r="CU137" s="83">
        <f t="shared" si="78"/>
        <v>33750</v>
      </c>
      <c r="CV137" s="84">
        <f t="shared" si="79"/>
        <v>0</v>
      </c>
      <c r="CW137" s="84">
        <f t="shared" si="80"/>
        <v>0</v>
      </c>
      <c r="CX137" s="84">
        <f t="shared" si="81"/>
        <v>0</v>
      </c>
      <c r="CY137" s="24">
        <f t="shared" si="82"/>
        <v>0</v>
      </c>
      <c r="CZ137" s="84">
        <f t="shared" si="83"/>
        <v>0</v>
      </c>
      <c r="DA137" s="82">
        <f t="shared" si="71"/>
        <v>33750</v>
      </c>
      <c r="DC137" s="24">
        <f t="shared" si="72"/>
        <v>10125</v>
      </c>
      <c r="DD137" s="24">
        <f t="shared" si="73"/>
        <v>0</v>
      </c>
      <c r="DE137" s="24">
        <f t="shared" si="74"/>
        <v>0</v>
      </c>
      <c r="DF137" s="24">
        <f t="shared" si="75"/>
        <v>0</v>
      </c>
      <c r="DG137" s="24">
        <f t="shared" si="76"/>
        <v>0</v>
      </c>
      <c r="DH137" s="24">
        <f t="shared" si="77"/>
        <v>0</v>
      </c>
      <c r="DI137" s="24">
        <f t="shared" si="84"/>
        <v>10125</v>
      </c>
    </row>
    <row r="138" spans="1:113" ht="14">
      <c r="A138" s="1"/>
      <c r="B138" s="2"/>
      <c r="C138" s="2"/>
      <c r="D138" s="2"/>
      <c r="E138" s="2"/>
      <c r="F138" s="195">
        <f t="shared" si="85"/>
        <v>77</v>
      </c>
      <c r="G138" s="112">
        <f t="shared" si="85"/>
        <v>1</v>
      </c>
      <c r="H138" s="111">
        <f t="shared" si="85"/>
        <v>0</v>
      </c>
      <c r="I138" s="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  <c r="BL138" s="95"/>
      <c r="BM138" s="95"/>
      <c r="BN138" s="65"/>
      <c r="BO138" s="24">
        <f t="shared" si="107"/>
        <v>78</v>
      </c>
      <c r="BP138" s="83">
        <f t="shared" si="64"/>
        <v>2000</v>
      </c>
      <c r="BQ138" s="83">
        <f t="shared" si="65"/>
        <v>0</v>
      </c>
      <c r="BR138" s="83">
        <f t="shared" si="66"/>
        <v>0</v>
      </c>
      <c r="BS138" s="83">
        <f t="shared" si="67"/>
        <v>0</v>
      </c>
      <c r="BT138" s="83">
        <f t="shared" si="68"/>
        <v>0</v>
      </c>
      <c r="BU138" s="83">
        <f t="shared" si="69"/>
        <v>0</v>
      </c>
      <c r="BV138" s="82">
        <f t="shared" si="50"/>
        <v>2000</v>
      </c>
      <c r="BX138" s="24">
        <f t="shared" si="86"/>
        <v>2000</v>
      </c>
      <c r="BY138" s="24">
        <f t="shared" si="87"/>
        <v>0</v>
      </c>
      <c r="BZ138" s="24">
        <f t="shared" si="88"/>
        <v>0</v>
      </c>
      <c r="CA138" s="24">
        <f t="shared" si="89"/>
        <v>0</v>
      </c>
      <c r="CB138" s="24">
        <f t="shared" si="90"/>
        <v>0</v>
      </c>
      <c r="CC138" s="24">
        <f t="shared" si="70"/>
        <v>0</v>
      </c>
      <c r="CD138" s="24">
        <f t="shared" si="91"/>
        <v>0</v>
      </c>
      <c r="CE138" s="24">
        <f t="shared" si="92"/>
        <v>0</v>
      </c>
      <c r="CF138" s="24">
        <f t="shared" si="93"/>
        <v>0</v>
      </c>
      <c r="CG138" s="24">
        <f t="shared" si="94"/>
        <v>0</v>
      </c>
      <c r="CH138" s="24">
        <f t="shared" si="95"/>
        <v>0</v>
      </c>
      <c r="CI138" s="24">
        <f t="shared" si="96"/>
        <v>0</v>
      </c>
      <c r="CJ138" s="24">
        <f t="shared" si="97"/>
        <v>0</v>
      </c>
      <c r="CK138" s="24">
        <f t="shared" si="98"/>
        <v>0</v>
      </c>
      <c r="CL138" s="24">
        <f t="shared" si="99"/>
        <v>0</v>
      </c>
      <c r="CM138" s="24">
        <f t="shared" si="100"/>
        <v>0</v>
      </c>
      <c r="CN138" s="24">
        <f t="shared" si="101"/>
        <v>0</v>
      </c>
      <c r="CO138" s="24">
        <f t="shared" si="102"/>
        <v>0</v>
      </c>
      <c r="CP138" s="24">
        <f t="shared" si="103"/>
        <v>0</v>
      </c>
      <c r="CQ138" s="24">
        <f t="shared" si="104"/>
        <v>0</v>
      </c>
      <c r="CR138" s="24">
        <f t="shared" si="105"/>
        <v>0</v>
      </c>
      <c r="CS138" s="24">
        <f t="shared" si="106"/>
        <v>2000</v>
      </c>
      <c r="CU138" s="83">
        <f t="shared" si="78"/>
        <v>10000</v>
      </c>
      <c r="CV138" s="84">
        <f t="shared" si="79"/>
        <v>0</v>
      </c>
      <c r="CW138" s="84">
        <f t="shared" si="80"/>
        <v>0</v>
      </c>
      <c r="CX138" s="84">
        <f t="shared" si="81"/>
        <v>0</v>
      </c>
      <c r="CY138" s="24">
        <f t="shared" si="82"/>
        <v>0</v>
      </c>
      <c r="CZ138" s="84">
        <f t="shared" si="83"/>
        <v>0</v>
      </c>
      <c r="DA138" s="82">
        <f t="shared" si="71"/>
        <v>10000</v>
      </c>
      <c r="DC138" s="24">
        <f t="shared" si="72"/>
        <v>3000</v>
      </c>
      <c r="DD138" s="24">
        <f t="shared" si="73"/>
        <v>0</v>
      </c>
      <c r="DE138" s="24">
        <f t="shared" si="74"/>
        <v>0</v>
      </c>
      <c r="DF138" s="24">
        <f t="shared" si="75"/>
        <v>0</v>
      </c>
      <c r="DG138" s="24">
        <f t="shared" si="76"/>
        <v>0</v>
      </c>
      <c r="DH138" s="24">
        <f t="shared" si="77"/>
        <v>0</v>
      </c>
      <c r="DI138" s="24">
        <f t="shared" si="84"/>
        <v>3000</v>
      </c>
    </row>
    <row r="139" spans="1:113" ht="14">
      <c r="A139" s="1"/>
      <c r="B139" s="2"/>
      <c r="C139" s="2"/>
      <c r="D139" s="2"/>
      <c r="E139" s="2"/>
      <c r="F139" s="195">
        <f t="shared" si="85"/>
        <v>78</v>
      </c>
      <c r="G139" s="112">
        <f t="shared" si="85"/>
        <v>1</v>
      </c>
      <c r="H139" s="111">
        <f t="shared" si="85"/>
        <v>0</v>
      </c>
      <c r="I139" s="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  <c r="BL139" s="95"/>
      <c r="BM139" s="95"/>
      <c r="BN139" s="65"/>
      <c r="BO139" s="24">
        <f t="shared" si="107"/>
        <v>79</v>
      </c>
      <c r="BP139" s="83">
        <f t="shared" si="64"/>
        <v>3000</v>
      </c>
      <c r="BQ139" s="83">
        <f t="shared" si="65"/>
        <v>0</v>
      </c>
      <c r="BR139" s="83">
        <f t="shared" si="66"/>
        <v>0</v>
      </c>
      <c r="BS139" s="83">
        <f t="shared" si="67"/>
        <v>0</v>
      </c>
      <c r="BT139" s="83">
        <f t="shared" si="68"/>
        <v>0</v>
      </c>
      <c r="BU139" s="83">
        <f t="shared" si="69"/>
        <v>0</v>
      </c>
      <c r="BV139" s="82">
        <f t="shared" si="50"/>
        <v>3000</v>
      </c>
      <c r="BX139" s="24">
        <f t="shared" si="86"/>
        <v>3000</v>
      </c>
      <c r="BY139" s="24">
        <f t="shared" si="87"/>
        <v>0</v>
      </c>
      <c r="BZ139" s="24">
        <f t="shared" si="88"/>
        <v>0</v>
      </c>
      <c r="CA139" s="24">
        <f t="shared" si="89"/>
        <v>0</v>
      </c>
      <c r="CB139" s="24">
        <f t="shared" si="90"/>
        <v>0</v>
      </c>
      <c r="CC139" s="24">
        <f t="shared" si="70"/>
        <v>0</v>
      </c>
      <c r="CD139" s="24">
        <f t="shared" si="91"/>
        <v>0</v>
      </c>
      <c r="CE139" s="24">
        <f t="shared" si="92"/>
        <v>0</v>
      </c>
      <c r="CF139" s="24">
        <f t="shared" si="93"/>
        <v>0</v>
      </c>
      <c r="CG139" s="24">
        <f t="shared" si="94"/>
        <v>0</v>
      </c>
      <c r="CH139" s="24">
        <f t="shared" si="95"/>
        <v>0</v>
      </c>
      <c r="CI139" s="24">
        <f t="shared" si="96"/>
        <v>0</v>
      </c>
      <c r="CJ139" s="24">
        <f t="shared" si="97"/>
        <v>0</v>
      </c>
      <c r="CK139" s="24">
        <f t="shared" si="98"/>
        <v>0</v>
      </c>
      <c r="CL139" s="24">
        <f t="shared" si="99"/>
        <v>0</v>
      </c>
      <c r="CM139" s="24">
        <f t="shared" si="100"/>
        <v>0</v>
      </c>
      <c r="CN139" s="24">
        <f t="shared" si="101"/>
        <v>0</v>
      </c>
      <c r="CO139" s="24">
        <f t="shared" si="102"/>
        <v>0</v>
      </c>
      <c r="CP139" s="24">
        <f t="shared" si="103"/>
        <v>0</v>
      </c>
      <c r="CQ139" s="24">
        <f t="shared" si="104"/>
        <v>0</v>
      </c>
      <c r="CR139" s="24">
        <f t="shared" si="105"/>
        <v>0</v>
      </c>
      <c r="CS139" s="24">
        <f t="shared" si="106"/>
        <v>3000</v>
      </c>
      <c r="CU139" s="83">
        <f t="shared" si="78"/>
        <v>15000</v>
      </c>
      <c r="CV139" s="84">
        <f t="shared" si="79"/>
        <v>0</v>
      </c>
      <c r="CW139" s="84">
        <f t="shared" si="80"/>
        <v>0</v>
      </c>
      <c r="CX139" s="84">
        <f t="shared" si="81"/>
        <v>0</v>
      </c>
      <c r="CY139" s="24">
        <f t="shared" si="82"/>
        <v>0</v>
      </c>
      <c r="CZ139" s="84">
        <f t="shared" si="83"/>
        <v>0</v>
      </c>
      <c r="DA139" s="82">
        <f t="shared" si="71"/>
        <v>15000</v>
      </c>
      <c r="DC139" s="24">
        <f t="shared" si="72"/>
        <v>4500</v>
      </c>
      <c r="DD139" s="24">
        <f t="shared" si="73"/>
        <v>0</v>
      </c>
      <c r="DE139" s="24">
        <f t="shared" si="74"/>
        <v>0</v>
      </c>
      <c r="DF139" s="24">
        <f t="shared" si="75"/>
        <v>0</v>
      </c>
      <c r="DG139" s="24">
        <f t="shared" si="76"/>
        <v>0</v>
      </c>
      <c r="DH139" s="24">
        <f t="shared" si="77"/>
        <v>0</v>
      </c>
      <c r="DI139" s="24">
        <f t="shared" si="84"/>
        <v>4500</v>
      </c>
    </row>
    <row r="140" spans="1:113" ht="14">
      <c r="A140" s="1"/>
      <c r="B140" s="2"/>
      <c r="C140" s="2"/>
      <c r="D140" s="2"/>
      <c r="E140" s="2"/>
      <c r="F140" s="195">
        <f t="shared" si="85"/>
        <v>79</v>
      </c>
      <c r="G140" s="112">
        <f t="shared" si="85"/>
        <v>1</v>
      </c>
      <c r="H140" s="111">
        <f t="shared" si="85"/>
        <v>0</v>
      </c>
      <c r="I140" s="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  <c r="BL140" s="95"/>
      <c r="BM140" s="95"/>
      <c r="BN140" s="65"/>
      <c r="BO140" s="24">
        <f t="shared" si="107"/>
        <v>80</v>
      </c>
      <c r="BP140" s="83">
        <f t="shared" si="64"/>
        <v>4500</v>
      </c>
      <c r="BQ140" s="83">
        <f t="shared" si="65"/>
        <v>0</v>
      </c>
      <c r="BR140" s="83">
        <f t="shared" si="66"/>
        <v>0</v>
      </c>
      <c r="BS140" s="83">
        <f t="shared" si="67"/>
        <v>0</v>
      </c>
      <c r="BT140" s="83">
        <f t="shared" si="68"/>
        <v>0</v>
      </c>
      <c r="BU140" s="83">
        <f t="shared" si="69"/>
        <v>0</v>
      </c>
      <c r="BV140" s="82">
        <f t="shared" si="50"/>
        <v>4500</v>
      </c>
      <c r="BX140" s="24">
        <f t="shared" si="86"/>
        <v>4500</v>
      </c>
      <c r="BY140" s="24">
        <f t="shared" si="87"/>
        <v>0</v>
      </c>
      <c r="BZ140" s="24">
        <f t="shared" si="88"/>
        <v>0</v>
      </c>
      <c r="CA140" s="24">
        <f t="shared" si="89"/>
        <v>0</v>
      </c>
      <c r="CB140" s="24">
        <f t="shared" si="90"/>
        <v>0</v>
      </c>
      <c r="CC140" s="24">
        <f t="shared" si="70"/>
        <v>0</v>
      </c>
      <c r="CD140" s="24">
        <f t="shared" si="91"/>
        <v>0</v>
      </c>
      <c r="CE140" s="24">
        <f t="shared" si="92"/>
        <v>0</v>
      </c>
      <c r="CF140" s="24">
        <f t="shared" si="93"/>
        <v>0</v>
      </c>
      <c r="CG140" s="24">
        <f t="shared" si="94"/>
        <v>0</v>
      </c>
      <c r="CH140" s="24">
        <f t="shared" si="95"/>
        <v>0</v>
      </c>
      <c r="CI140" s="24">
        <f t="shared" si="96"/>
        <v>0</v>
      </c>
      <c r="CJ140" s="24">
        <f t="shared" si="97"/>
        <v>0</v>
      </c>
      <c r="CK140" s="24">
        <f t="shared" si="98"/>
        <v>0</v>
      </c>
      <c r="CL140" s="24">
        <f t="shared" si="99"/>
        <v>0</v>
      </c>
      <c r="CM140" s="24">
        <f t="shared" si="100"/>
        <v>0</v>
      </c>
      <c r="CN140" s="24">
        <f t="shared" si="101"/>
        <v>0</v>
      </c>
      <c r="CO140" s="24">
        <f t="shared" si="102"/>
        <v>0</v>
      </c>
      <c r="CP140" s="24">
        <f t="shared" si="103"/>
        <v>0</v>
      </c>
      <c r="CQ140" s="24">
        <f t="shared" si="104"/>
        <v>0</v>
      </c>
      <c r="CR140" s="24">
        <f t="shared" si="105"/>
        <v>0</v>
      </c>
      <c r="CS140" s="24">
        <f t="shared" si="106"/>
        <v>4500</v>
      </c>
      <c r="CU140" s="83">
        <f t="shared" si="78"/>
        <v>22500</v>
      </c>
      <c r="CV140" s="84">
        <f t="shared" si="79"/>
        <v>0</v>
      </c>
      <c r="CW140" s="84">
        <f t="shared" si="80"/>
        <v>0</v>
      </c>
      <c r="CX140" s="84">
        <f t="shared" si="81"/>
        <v>0</v>
      </c>
      <c r="CY140" s="24">
        <f t="shared" si="82"/>
        <v>0</v>
      </c>
      <c r="CZ140" s="84">
        <f t="shared" si="83"/>
        <v>0</v>
      </c>
      <c r="DA140" s="82">
        <f t="shared" si="71"/>
        <v>22500</v>
      </c>
      <c r="DC140" s="24">
        <f t="shared" si="72"/>
        <v>6750</v>
      </c>
      <c r="DD140" s="24">
        <f t="shared" si="73"/>
        <v>0</v>
      </c>
      <c r="DE140" s="24">
        <f t="shared" si="74"/>
        <v>0</v>
      </c>
      <c r="DF140" s="24">
        <f t="shared" si="75"/>
        <v>0</v>
      </c>
      <c r="DG140" s="24">
        <f t="shared" si="76"/>
        <v>0</v>
      </c>
      <c r="DH140" s="24">
        <f t="shared" si="77"/>
        <v>0</v>
      </c>
      <c r="DI140" s="24">
        <f t="shared" si="84"/>
        <v>6750</v>
      </c>
    </row>
    <row r="141" spans="1:113" ht="14">
      <c r="A141" s="1"/>
      <c r="B141" s="2"/>
      <c r="C141" s="2"/>
      <c r="D141" s="2"/>
      <c r="E141" s="2"/>
      <c r="F141" s="195">
        <f t="shared" si="85"/>
        <v>80</v>
      </c>
      <c r="G141" s="112">
        <f t="shared" si="85"/>
        <v>1</v>
      </c>
      <c r="H141" s="111">
        <f t="shared" si="85"/>
        <v>0</v>
      </c>
      <c r="I141" s="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65"/>
      <c r="BO141" s="24">
        <f t="shared" si="107"/>
        <v>81</v>
      </c>
      <c r="BP141" s="83">
        <f t="shared" si="64"/>
        <v>6750</v>
      </c>
      <c r="BQ141" s="83">
        <f t="shared" si="65"/>
        <v>0</v>
      </c>
      <c r="BR141" s="83">
        <f t="shared" si="66"/>
        <v>0</v>
      </c>
      <c r="BS141" s="83">
        <f t="shared" si="67"/>
        <v>0</v>
      </c>
      <c r="BT141" s="83">
        <f t="shared" si="68"/>
        <v>0</v>
      </c>
      <c r="BU141" s="83">
        <f t="shared" si="69"/>
        <v>0</v>
      </c>
      <c r="BV141" s="82">
        <f t="shared" si="50"/>
        <v>6750</v>
      </c>
      <c r="BX141" s="24">
        <f t="shared" si="86"/>
        <v>6750</v>
      </c>
      <c r="BY141" s="24">
        <f t="shared" si="87"/>
        <v>0</v>
      </c>
      <c r="BZ141" s="24">
        <f t="shared" si="88"/>
        <v>0</v>
      </c>
      <c r="CA141" s="24">
        <f t="shared" si="89"/>
        <v>0</v>
      </c>
      <c r="CB141" s="24">
        <f t="shared" si="90"/>
        <v>0</v>
      </c>
      <c r="CC141" s="24">
        <f t="shared" si="70"/>
        <v>0</v>
      </c>
      <c r="CD141" s="24">
        <f t="shared" si="91"/>
        <v>0</v>
      </c>
      <c r="CE141" s="24">
        <f t="shared" si="92"/>
        <v>0</v>
      </c>
      <c r="CF141" s="24">
        <f t="shared" si="93"/>
        <v>0</v>
      </c>
      <c r="CG141" s="24">
        <f t="shared" si="94"/>
        <v>0</v>
      </c>
      <c r="CH141" s="24">
        <f t="shared" si="95"/>
        <v>0</v>
      </c>
      <c r="CI141" s="24">
        <f t="shared" si="96"/>
        <v>0</v>
      </c>
      <c r="CJ141" s="24">
        <f t="shared" si="97"/>
        <v>0</v>
      </c>
      <c r="CK141" s="24">
        <f t="shared" si="98"/>
        <v>0</v>
      </c>
      <c r="CL141" s="24">
        <f t="shared" si="99"/>
        <v>0</v>
      </c>
      <c r="CM141" s="24">
        <f t="shared" si="100"/>
        <v>0</v>
      </c>
      <c r="CN141" s="24">
        <f t="shared" si="101"/>
        <v>0</v>
      </c>
      <c r="CO141" s="24">
        <f t="shared" si="102"/>
        <v>0</v>
      </c>
      <c r="CP141" s="24">
        <f t="shared" si="103"/>
        <v>0</v>
      </c>
      <c r="CQ141" s="24">
        <f t="shared" si="104"/>
        <v>0</v>
      </c>
      <c r="CR141" s="24">
        <f t="shared" si="105"/>
        <v>0</v>
      </c>
      <c r="CS141" s="24">
        <f t="shared" si="106"/>
        <v>6750</v>
      </c>
      <c r="CU141" s="83">
        <f t="shared" si="78"/>
        <v>33750</v>
      </c>
      <c r="CV141" s="84">
        <f t="shared" si="79"/>
        <v>0</v>
      </c>
      <c r="CW141" s="84">
        <f t="shared" si="80"/>
        <v>0</v>
      </c>
      <c r="CX141" s="84">
        <f t="shared" si="81"/>
        <v>0</v>
      </c>
      <c r="CY141" s="24">
        <f t="shared" si="82"/>
        <v>0</v>
      </c>
      <c r="CZ141" s="84">
        <f t="shared" si="83"/>
        <v>0</v>
      </c>
      <c r="DA141" s="82">
        <f t="shared" si="71"/>
        <v>33750</v>
      </c>
      <c r="DC141" s="24">
        <f t="shared" si="72"/>
        <v>10125</v>
      </c>
      <c r="DD141" s="24">
        <f t="shared" si="73"/>
        <v>0</v>
      </c>
      <c r="DE141" s="24">
        <f t="shared" si="74"/>
        <v>0</v>
      </c>
      <c r="DF141" s="24">
        <f t="shared" si="75"/>
        <v>0</v>
      </c>
      <c r="DG141" s="24">
        <f t="shared" si="76"/>
        <v>0</v>
      </c>
      <c r="DH141" s="24">
        <f t="shared" si="77"/>
        <v>0</v>
      </c>
      <c r="DI141" s="24">
        <f t="shared" si="84"/>
        <v>10125</v>
      </c>
    </row>
    <row r="142" spans="1:113" ht="14">
      <c r="A142" s="1"/>
      <c r="B142" s="2"/>
      <c r="C142" s="2"/>
      <c r="D142" s="2"/>
      <c r="E142" s="2"/>
      <c r="F142" s="195">
        <f t="shared" si="85"/>
        <v>81</v>
      </c>
      <c r="G142" s="112">
        <f t="shared" si="85"/>
        <v>1</v>
      </c>
      <c r="H142" s="111">
        <f t="shared" si="85"/>
        <v>0</v>
      </c>
      <c r="I142" s="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5"/>
      <c r="BJ142" s="95"/>
      <c r="BK142" s="95"/>
      <c r="BL142" s="95"/>
      <c r="BM142" s="95"/>
      <c r="BN142" s="65"/>
      <c r="BO142" s="24">
        <f t="shared" si="107"/>
        <v>82</v>
      </c>
      <c r="BP142" s="83">
        <f t="shared" si="64"/>
        <v>2000</v>
      </c>
      <c r="BQ142" s="83">
        <f t="shared" si="65"/>
        <v>0</v>
      </c>
      <c r="BR142" s="83">
        <f t="shared" si="66"/>
        <v>0</v>
      </c>
      <c r="BS142" s="83">
        <f t="shared" si="67"/>
        <v>0</v>
      </c>
      <c r="BT142" s="83">
        <f t="shared" si="68"/>
        <v>0</v>
      </c>
      <c r="BU142" s="83">
        <f t="shared" si="69"/>
        <v>0</v>
      </c>
      <c r="BV142" s="82">
        <f t="shared" si="50"/>
        <v>2000</v>
      </c>
      <c r="BX142" s="24">
        <f t="shared" si="86"/>
        <v>2000</v>
      </c>
      <c r="BY142" s="24">
        <f t="shared" si="87"/>
        <v>0</v>
      </c>
      <c r="BZ142" s="24">
        <f t="shared" si="88"/>
        <v>0</v>
      </c>
      <c r="CA142" s="24">
        <f t="shared" si="89"/>
        <v>0</v>
      </c>
      <c r="CB142" s="24">
        <f t="shared" si="90"/>
        <v>0</v>
      </c>
      <c r="CC142" s="24">
        <f t="shared" si="70"/>
        <v>0</v>
      </c>
      <c r="CD142" s="24">
        <f t="shared" si="91"/>
        <v>0</v>
      </c>
      <c r="CE142" s="24">
        <f t="shared" si="92"/>
        <v>0</v>
      </c>
      <c r="CF142" s="24">
        <f t="shared" si="93"/>
        <v>0</v>
      </c>
      <c r="CG142" s="24">
        <f t="shared" si="94"/>
        <v>0</v>
      </c>
      <c r="CH142" s="24">
        <f t="shared" si="95"/>
        <v>0</v>
      </c>
      <c r="CI142" s="24">
        <f t="shared" si="96"/>
        <v>0</v>
      </c>
      <c r="CJ142" s="24">
        <f t="shared" si="97"/>
        <v>0</v>
      </c>
      <c r="CK142" s="24">
        <f t="shared" si="98"/>
        <v>0</v>
      </c>
      <c r="CL142" s="24">
        <f t="shared" si="99"/>
        <v>0</v>
      </c>
      <c r="CM142" s="24">
        <f t="shared" si="100"/>
        <v>0</v>
      </c>
      <c r="CN142" s="24">
        <f t="shared" si="101"/>
        <v>0</v>
      </c>
      <c r="CO142" s="24">
        <f t="shared" si="102"/>
        <v>0</v>
      </c>
      <c r="CP142" s="24">
        <f t="shared" si="103"/>
        <v>0</v>
      </c>
      <c r="CQ142" s="24">
        <f t="shared" si="104"/>
        <v>0</v>
      </c>
      <c r="CR142" s="24">
        <f t="shared" si="105"/>
        <v>0</v>
      </c>
      <c r="CS142" s="24">
        <f t="shared" si="106"/>
        <v>2000</v>
      </c>
      <c r="CU142" s="83">
        <f t="shared" si="78"/>
        <v>10000</v>
      </c>
      <c r="CV142" s="84">
        <f t="shared" si="79"/>
        <v>0</v>
      </c>
      <c r="CW142" s="84">
        <f t="shared" si="80"/>
        <v>0</v>
      </c>
      <c r="CX142" s="84">
        <f t="shared" si="81"/>
        <v>0</v>
      </c>
      <c r="CY142" s="24">
        <f t="shared" si="82"/>
        <v>0</v>
      </c>
      <c r="CZ142" s="84">
        <f t="shared" si="83"/>
        <v>0</v>
      </c>
      <c r="DA142" s="82">
        <f t="shared" si="71"/>
        <v>10000</v>
      </c>
      <c r="DC142" s="24">
        <f t="shared" si="72"/>
        <v>3000</v>
      </c>
      <c r="DD142" s="24">
        <f t="shared" si="73"/>
        <v>0</v>
      </c>
      <c r="DE142" s="24">
        <f t="shared" si="74"/>
        <v>0</v>
      </c>
      <c r="DF142" s="24">
        <f t="shared" si="75"/>
        <v>0</v>
      </c>
      <c r="DG142" s="24">
        <f t="shared" si="76"/>
        <v>0</v>
      </c>
      <c r="DH142" s="24">
        <f t="shared" si="77"/>
        <v>0</v>
      </c>
      <c r="DI142" s="24">
        <f t="shared" si="84"/>
        <v>3000</v>
      </c>
    </row>
    <row r="143" spans="1:113" ht="14">
      <c r="A143" s="1"/>
      <c r="B143" s="2"/>
      <c r="C143" s="2"/>
      <c r="D143" s="2"/>
      <c r="E143" s="2"/>
      <c r="F143" s="195">
        <f t="shared" si="85"/>
        <v>82</v>
      </c>
      <c r="G143" s="112">
        <f t="shared" si="85"/>
        <v>1</v>
      </c>
      <c r="H143" s="111">
        <f t="shared" si="85"/>
        <v>0</v>
      </c>
      <c r="I143" s="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5"/>
      <c r="BJ143" s="95"/>
      <c r="BK143" s="95"/>
      <c r="BL143" s="95"/>
      <c r="BM143" s="95"/>
      <c r="BN143" s="65"/>
      <c r="BO143" s="24">
        <f t="shared" si="107"/>
        <v>83</v>
      </c>
      <c r="BP143" s="83">
        <f t="shared" si="64"/>
        <v>3000</v>
      </c>
      <c r="BQ143" s="83">
        <f t="shared" si="65"/>
        <v>0</v>
      </c>
      <c r="BR143" s="83">
        <f t="shared" si="66"/>
        <v>0</v>
      </c>
      <c r="BS143" s="83">
        <f t="shared" si="67"/>
        <v>0</v>
      </c>
      <c r="BT143" s="83">
        <f t="shared" si="68"/>
        <v>0</v>
      </c>
      <c r="BU143" s="83">
        <f t="shared" si="69"/>
        <v>0</v>
      </c>
      <c r="BV143" s="82">
        <f t="shared" si="50"/>
        <v>3000</v>
      </c>
      <c r="BX143" s="24">
        <f t="shared" si="86"/>
        <v>3000</v>
      </c>
      <c r="BY143" s="24">
        <f t="shared" si="87"/>
        <v>0</v>
      </c>
      <c r="BZ143" s="24">
        <f t="shared" si="88"/>
        <v>0</v>
      </c>
      <c r="CA143" s="24">
        <f t="shared" si="89"/>
        <v>0</v>
      </c>
      <c r="CB143" s="24">
        <f t="shared" si="90"/>
        <v>0</v>
      </c>
      <c r="CC143" s="24">
        <f t="shared" si="70"/>
        <v>0</v>
      </c>
      <c r="CD143" s="24">
        <f t="shared" si="91"/>
        <v>0</v>
      </c>
      <c r="CE143" s="24">
        <f t="shared" si="92"/>
        <v>0</v>
      </c>
      <c r="CF143" s="24">
        <f t="shared" si="93"/>
        <v>0</v>
      </c>
      <c r="CG143" s="24">
        <f t="shared" si="94"/>
        <v>0</v>
      </c>
      <c r="CH143" s="24">
        <f t="shared" si="95"/>
        <v>0</v>
      </c>
      <c r="CI143" s="24">
        <f t="shared" si="96"/>
        <v>0</v>
      </c>
      <c r="CJ143" s="24">
        <f t="shared" si="97"/>
        <v>0</v>
      </c>
      <c r="CK143" s="24">
        <f t="shared" si="98"/>
        <v>0</v>
      </c>
      <c r="CL143" s="24">
        <f t="shared" si="99"/>
        <v>0</v>
      </c>
      <c r="CM143" s="24">
        <f t="shared" si="100"/>
        <v>0</v>
      </c>
      <c r="CN143" s="24">
        <f t="shared" si="101"/>
        <v>0</v>
      </c>
      <c r="CO143" s="24">
        <f t="shared" si="102"/>
        <v>0</v>
      </c>
      <c r="CP143" s="24">
        <f t="shared" si="103"/>
        <v>0</v>
      </c>
      <c r="CQ143" s="24">
        <f t="shared" si="104"/>
        <v>0</v>
      </c>
      <c r="CR143" s="24">
        <f t="shared" si="105"/>
        <v>0</v>
      </c>
      <c r="CS143" s="24">
        <f t="shared" si="106"/>
        <v>3000</v>
      </c>
      <c r="CU143" s="83">
        <f t="shared" si="78"/>
        <v>15000</v>
      </c>
      <c r="CV143" s="84">
        <f t="shared" si="79"/>
        <v>0</v>
      </c>
      <c r="CW143" s="84">
        <f t="shared" si="80"/>
        <v>0</v>
      </c>
      <c r="CX143" s="84">
        <f t="shared" si="81"/>
        <v>0</v>
      </c>
      <c r="CY143" s="24">
        <f t="shared" si="82"/>
        <v>0</v>
      </c>
      <c r="CZ143" s="84">
        <f t="shared" si="83"/>
        <v>0</v>
      </c>
      <c r="DA143" s="82">
        <f t="shared" si="71"/>
        <v>15000</v>
      </c>
      <c r="DC143" s="24">
        <f t="shared" si="72"/>
        <v>4500</v>
      </c>
      <c r="DD143" s="24">
        <f t="shared" si="73"/>
        <v>0</v>
      </c>
      <c r="DE143" s="24">
        <f t="shared" si="74"/>
        <v>0</v>
      </c>
      <c r="DF143" s="24">
        <f t="shared" si="75"/>
        <v>0</v>
      </c>
      <c r="DG143" s="24">
        <f t="shared" si="76"/>
        <v>0</v>
      </c>
      <c r="DH143" s="24">
        <f t="shared" si="77"/>
        <v>0</v>
      </c>
      <c r="DI143" s="24">
        <f t="shared" si="84"/>
        <v>4500</v>
      </c>
    </row>
    <row r="144" spans="1:113" ht="14">
      <c r="A144" s="1"/>
      <c r="B144" s="2"/>
      <c r="C144" s="2"/>
      <c r="D144" s="2"/>
      <c r="E144" s="2"/>
      <c r="F144" s="195">
        <f t="shared" si="85"/>
        <v>83</v>
      </c>
      <c r="G144" s="112">
        <f t="shared" si="85"/>
        <v>1</v>
      </c>
      <c r="H144" s="111">
        <f t="shared" si="85"/>
        <v>0</v>
      </c>
      <c r="I144" s="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5"/>
      <c r="BJ144" s="95"/>
      <c r="BK144" s="95"/>
      <c r="BL144" s="95"/>
      <c r="BM144" s="95"/>
      <c r="BN144" s="65"/>
      <c r="BO144" s="24">
        <f t="shared" si="107"/>
        <v>84</v>
      </c>
      <c r="BP144" s="83">
        <f t="shared" si="64"/>
        <v>4500</v>
      </c>
      <c r="BQ144" s="83">
        <f t="shared" si="65"/>
        <v>0</v>
      </c>
      <c r="BR144" s="83">
        <f t="shared" si="66"/>
        <v>0</v>
      </c>
      <c r="BS144" s="83">
        <f t="shared" si="67"/>
        <v>0</v>
      </c>
      <c r="BT144" s="83">
        <f t="shared" si="68"/>
        <v>0</v>
      </c>
      <c r="BU144" s="83">
        <f t="shared" si="69"/>
        <v>0</v>
      </c>
      <c r="BV144" s="82">
        <f t="shared" si="50"/>
        <v>4500</v>
      </c>
      <c r="BX144" s="24">
        <f t="shared" si="86"/>
        <v>4500</v>
      </c>
      <c r="BY144" s="24">
        <f t="shared" si="87"/>
        <v>0</v>
      </c>
      <c r="BZ144" s="24">
        <f t="shared" si="88"/>
        <v>0</v>
      </c>
      <c r="CA144" s="24">
        <f t="shared" si="89"/>
        <v>0</v>
      </c>
      <c r="CB144" s="24">
        <f t="shared" si="90"/>
        <v>0</v>
      </c>
      <c r="CC144" s="24">
        <f t="shared" si="70"/>
        <v>0</v>
      </c>
      <c r="CD144" s="24">
        <f t="shared" si="91"/>
        <v>0</v>
      </c>
      <c r="CE144" s="24">
        <f t="shared" si="92"/>
        <v>0</v>
      </c>
      <c r="CF144" s="24">
        <f t="shared" si="93"/>
        <v>0</v>
      </c>
      <c r="CG144" s="24">
        <f t="shared" si="94"/>
        <v>0</v>
      </c>
      <c r="CH144" s="24">
        <f t="shared" si="95"/>
        <v>0</v>
      </c>
      <c r="CI144" s="24">
        <f t="shared" si="96"/>
        <v>0</v>
      </c>
      <c r="CJ144" s="24">
        <f t="shared" si="97"/>
        <v>0</v>
      </c>
      <c r="CK144" s="24">
        <f t="shared" si="98"/>
        <v>0</v>
      </c>
      <c r="CL144" s="24">
        <f t="shared" si="99"/>
        <v>0</v>
      </c>
      <c r="CM144" s="24">
        <f t="shared" si="100"/>
        <v>0</v>
      </c>
      <c r="CN144" s="24">
        <f t="shared" si="101"/>
        <v>0</v>
      </c>
      <c r="CO144" s="24">
        <f t="shared" si="102"/>
        <v>0</v>
      </c>
      <c r="CP144" s="24">
        <f t="shared" si="103"/>
        <v>0</v>
      </c>
      <c r="CQ144" s="24">
        <f t="shared" si="104"/>
        <v>0</v>
      </c>
      <c r="CR144" s="24">
        <f t="shared" si="105"/>
        <v>0</v>
      </c>
      <c r="CS144" s="24">
        <f t="shared" si="106"/>
        <v>4500</v>
      </c>
      <c r="CU144" s="83">
        <f t="shared" si="78"/>
        <v>22500</v>
      </c>
      <c r="CV144" s="84">
        <f t="shared" si="79"/>
        <v>0</v>
      </c>
      <c r="CW144" s="84">
        <f t="shared" si="80"/>
        <v>0</v>
      </c>
      <c r="CX144" s="84">
        <f t="shared" si="81"/>
        <v>0</v>
      </c>
      <c r="CY144" s="24">
        <f t="shared" si="82"/>
        <v>0</v>
      </c>
      <c r="CZ144" s="84">
        <f t="shared" si="83"/>
        <v>0</v>
      </c>
      <c r="DA144" s="82">
        <f t="shared" si="71"/>
        <v>22500</v>
      </c>
      <c r="DC144" s="24">
        <f t="shared" si="72"/>
        <v>6750</v>
      </c>
      <c r="DD144" s="24">
        <f t="shared" si="73"/>
        <v>0</v>
      </c>
      <c r="DE144" s="24">
        <f t="shared" si="74"/>
        <v>0</v>
      </c>
      <c r="DF144" s="24">
        <f t="shared" si="75"/>
        <v>0</v>
      </c>
      <c r="DG144" s="24">
        <f t="shared" si="76"/>
        <v>0</v>
      </c>
      <c r="DH144" s="24">
        <f t="shared" si="77"/>
        <v>0</v>
      </c>
      <c r="DI144" s="24">
        <f t="shared" si="84"/>
        <v>6750</v>
      </c>
    </row>
    <row r="145" spans="1:113" ht="14">
      <c r="A145" s="1"/>
      <c r="B145" s="2"/>
      <c r="C145" s="2"/>
      <c r="D145" s="2"/>
      <c r="E145" s="2"/>
      <c r="F145" s="195">
        <f t="shared" si="85"/>
        <v>84</v>
      </c>
      <c r="G145" s="112">
        <f t="shared" si="85"/>
        <v>1</v>
      </c>
      <c r="H145" s="111">
        <f t="shared" si="85"/>
        <v>0</v>
      </c>
      <c r="I145" s="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  <c r="BH145" s="95"/>
      <c r="BI145" s="95"/>
      <c r="BJ145" s="95"/>
      <c r="BK145" s="95"/>
      <c r="BL145" s="95"/>
      <c r="BM145" s="95"/>
      <c r="BN145" s="65"/>
      <c r="BO145" s="24">
        <f t="shared" si="107"/>
        <v>85</v>
      </c>
      <c r="BP145" s="83">
        <f t="shared" si="64"/>
        <v>6750</v>
      </c>
      <c r="BQ145" s="83">
        <f t="shared" si="65"/>
        <v>0</v>
      </c>
      <c r="BR145" s="83">
        <f t="shared" si="66"/>
        <v>0</v>
      </c>
      <c r="BS145" s="83">
        <f t="shared" si="67"/>
        <v>0</v>
      </c>
      <c r="BT145" s="83">
        <f t="shared" si="68"/>
        <v>0</v>
      </c>
      <c r="BU145" s="83">
        <f t="shared" si="69"/>
        <v>0</v>
      </c>
      <c r="BV145" s="82">
        <f t="shared" si="50"/>
        <v>6750</v>
      </c>
      <c r="BX145" s="24">
        <f t="shared" si="86"/>
        <v>6750</v>
      </c>
      <c r="BY145" s="24">
        <f t="shared" si="87"/>
        <v>0</v>
      </c>
      <c r="BZ145" s="24">
        <f t="shared" si="88"/>
        <v>0</v>
      </c>
      <c r="CA145" s="24">
        <f t="shared" si="89"/>
        <v>0</v>
      </c>
      <c r="CB145" s="24">
        <f t="shared" si="90"/>
        <v>0</v>
      </c>
      <c r="CC145" s="24">
        <f t="shared" si="70"/>
        <v>0</v>
      </c>
      <c r="CD145" s="24">
        <f t="shared" si="91"/>
        <v>0</v>
      </c>
      <c r="CE145" s="24">
        <f t="shared" si="92"/>
        <v>0</v>
      </c>
      <c r="CF145" s="24">
        <f t="shared" si="93"/>
        <v>0</v>
      </c>
      <c r="CG145" s="24">
        <f t="shared" si="94"/>
        <v>0</v>
      </c>
      <c r="CH145" s="24">
        <f t="shared" si="95"/>
        <v>0</v>
      </c>
      <c r="CI145" s="24">
        <f t="shared" si="96"/>
        <v>0</v>
      </c>
      <c r="CJ145" s="24">
        <f t="shared" si="97"/>
        <v>0</v>
      </c>
      <c r="CK145" s="24">
        <f t="shared" si="98"/>
        <v>0</v>
      </c>
      <c r="CL145" s="24">
        <f t="shared" si="99"/>
        <v>0</v>
      </c>
      <c r="CM145" s="24">
        <f t="shared" si="100"/>
        <v>0</v>
      </c>
      <c r="CN145" s="24">
        <f t="shared" si="101"/>
        <v>0</v>
      </c>
      <c r="CO145" s="24">
        <f t="shared" si="102"/>
        <v>0</v>
      </c>
      <c r="CP145" s="24">
        <f t="shared" si="103"/>
        <v>0</v>
      </c>
      <c r="CQ145" s="24">
        <f t="shared" si="104"/>
        <v>0</v>
      </c>
      <c r="CR145" s="24">
        <f t="shared" si="105"/>
        <v>0</v>
      </c>
      <c r="CS145" s="24">
        <f t="shared" si="106"/>
        <v>6750</v>
      </c>
      <c r="CU145" s="83">
        <f t="shared" si="78"/>
        <v>33750</v>
      </c>
      <c r="CV145" s="84">
        <f t="shared" si="79"/>
        <v>0</v>
      </c>
      <c r="CW145" s="84">
        <f t="shared" si="80"/>
        <v>0</v>
      </c>
      <c r="CX145" s="84">
        <f t="shared" si="81"/>
        <v>0</v>
      </c>
      <c r="CY145" s="24">
        <f t="shared" si="82"/>
        <v>0</v>
      </c>
      <c r="CZ145" s="84">
        <f t="shared" si="83"/>
        <v>0</v>
      </c>
      <c r="DA145" s="82">
        <f t="shared" si="71"/>
        <v>33750</v>
      </c>
      <c r="DC145" s="24">
        <f t="shared" si="72"/>
        <v>10125</v>
      </c>
      <c r="DD145" s="24">
        <f t="shared" si="73"/>
        <v>0</v>
      </c>
      <c r="DE145" s="24">
        <f t="shared" si="74"/>
        <v>0</v>
      </c>
      <c r="DF145" s="24">
        <f t="shared" si="75"/>
        <v>0</v>
      </c>
      <c r="DG145" s="24">
        <f t="shared" si="76"/>
        <v>0</v>
      </c>
      <c r="DH145" s="24">
        <f t="shared" si="77"/>
        <v>0</v>
      </c>
      <c r="DI145" s="24">
        <f t="shared" si="84"/>
        <v>10125</v>
      </c>
    </row>
    <row r="146" spans="1:113" ht="14">
      <c r="A146" s="1"/>
      <c r="B146" s="2"/>
      <c r="C146" s="2"/>
      <c r="D146" s="2"/>
      <c r="E146" s="2"/>
      <c r="F146" s="195">
        <f t="shared" si="85"/>
        <v>85</v>
      </c>
      <c r="G146" s="112">
        <f t="shared" si="85"/>
        <v>1</v>
      </c>
      <c r="H146" s="111">
        <f t="shared" si="85"/>
        <v>0</v>
      </c>
      <c r="I146" s="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  <c r="BH146" s="95"/>
      <c r="BI146" s="95"/>
      <c r="BJ146" s="95"/>
      <c r="BK146" s="95"/>
      <c r="BL146" s="95"/>
      <c r="BM146" s="95"/>
      <c r="BN146" s="65"/>
      <c r="BO146" s="24">
        <f t="shared" si="107"/>
        <v>86</v>
      </c>
      <c r="BP146" s="83">
        <f t="shared" si="64"/>
        <v>2000</v>
      </c>
      <c r="BQ146" s="83">
        <f t="shared" si="65"/>
        <v>0</v>
      </c>
      <c r="BR146" s="83">
        <f t="shared" si="66"/>
        <v>0</v>
      </c>
      <c r="BS146" s="83">
        <f t="shared" si="67"/>
        <v>0</v>
      </c>
      <c r="BT146" s="83">
        <f t="shared" si="68"/>
        <v>0</v>
      </c>
      <c r="BU146" s="83">
        <f t="shared" si="69"/>
        <v>0</v>
      </c>
      <c r="BV146" s="82">
        <f t="shared" si="50"/>
        <v>2000</v>
      </c>
      <c r="BX146" s="24">
        <f t="shared" si="86"/>
        <v>2000</v>
      </c>
      <c r="BY146" s="24">
        <f t="shared" si="87"/>
        <v>0</v>
      </c>
      <c r="BZ146" s="24">
        <f t="shared" si="88"/>
        <v>0</v>
      </c>
      <c r="CA146" s="24">
        <f t="shared" si="89"/>
        <v>0</v>
      </c>
      <c r="CB146" s="24">
        <f t="shared" si="90"/>
        <v>0</v>
      </c>
      <c r="CC146" s="24">
        <f t="shared" si="70"/>
        <v>0</v>
      </c>
      <c r="CD146" s="24">
        <f t="shared" si="91"/>
        <v>0</v>
      </c>
      <c r="CE146" s="24">
        <f t="shared" si="92"/>
        <v>0</v>
      </c>
      <c r="CF146" s="24">
        <f t="shared" si="93"/>
        <v>0</v>
      </c>
      <c r="CG146" s="24">
        <f t="shared" si="94"/>
        <v>0</v>
      </c>
      <c r="CH146" s="24">
        <f t="shared" si="95"/>
        <v>0</v>
      </c>
      <c r="CI146" s="24">
        <f t="shared" si="96"/>
        <v>0</v>
      </c>
      <c r="CJ146" s="24">
        <f t="shared" si="97"/>
        <v>0</v>
      </c>
      <c r="CK146" s="24">
        <f t="shared" si="98"/>
        <v>0</v>
      </c>
      <c r="CL146" s="24">
        <f t="shared" si="99"/>
        <v>0</v>
      </c>
      <c r="CM146" s="24">
        <f t="shared" si="100"/>
        <v>0</v>
      </c>
      <c r="CN146" s="24">
        <f t="shared" si="101"/>
        <v>0</v>
      </c>
      <c r="CO146" s="24">
        <f t="shared" si="102"/>
        <v>0</v>
      </c>
      <c r="CP146" s="24">
        <f t="shared" si="103"/>
        <v>0</v>
      </c>
      <c r="CQ146" s="24">
        <f t="shared" si="104"/>
        <v>0</v>
      </c>
      <c r="CR146" s="24">
        <f t="shared" si="105"/>
        <v>0</v>
      </c>
      <c r="CS146" s="24">
        <f t="shared" si="106"/>
        <v>2000</v>
      </c>
      <c r="CU146" s="83">
        <f t="shared" si="78"/>
        <v>10000</v>
      </c>
      <c r="CV146" s="84">
        <f t="shared" si="79"/>
        <v>0</v>
      </c>
      <c r="CW146" s="84">
        <f t="shared" si="80"/>
        <v>0</v>
      </c>
      <c r="CX146" s="84">
        <f t="shared" si="81"/>
        <v>0</v>
      </c>
      <c r="CY146" s="24">
        <f t="shared" si="82"/>
        <v>0</v>
      </c>
      <c r="CZ146" s="84">
        <f t="shared" si="83"/>
        <v>0</v>
      </c>
      <c r="DA146" s="82">
        <f t="shared" si="71"/>
        <v>10000</v>
      </c>
      <c r="DC146" s="24">
        <f t="shared" si="72"/>
        <v>3000</v>
      </c>
      <c r="DD146" s="24">
        <f t="shared" si="73"/>
        <v>0</v>
      </c>
      <c r="DE146" s="24">
        <f t="shared" si="74"/>
        <v>0</v>
      </c>
      <c r="DF146" s="24">
        <f t="shared" si="75"/>
        <v>0</v>
      </c>
      <c r="DG146" s="24">
        <f t="shared" si="76"/>
        <v>0</v>
      </c>
      <c r="DH146" s="24">
        <f t="shared" si="77"/>
        <v>0</v>
      </c>
      <c r="DI146" s="24">
        <f t="shared" si="84"/>
        <v>3000</v>
      </c>
    </row>
    <row r="147" spans="1:113" ht="14">
      <c r="A147" s="1"/>
      <c r="B147" s="2"/>
      <c r="C147" s="2"/>
      <c r="D147" s="2"/>
      <c r="E147" s="2"/>
      <c r="F147" s="195">
        <f t="shared" si="85"/>
        <v>86</v>
      </c>
      <c r="G147" s="112">
        <f t="shared" si="85"/>
        <v>1</v>
      </c>
      <c r="H147" s="111">
        <f t="shared" si="85"/>
        <v>0</v>
      </c>
      <c r="I147" s="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  <c r="BH147" s="95"/>
      <c r="BI147" s="95"/>
      <c r="BJ147" s="95"/>
      <c r="BK147" s="95"/>
      <c r="BL147" s="95"/>
      <c r="BM147" s="95"/>
      <c r="BN147" s="65"/>
      <c r="BO147" s="24">
        <f t="shared" si="107"/>
        <v>87</v>
      </c>
      <c r="BP147" s="83">
        <f t="shared" si="64"/>
        <v>3000</v>
      </c>
      <c r="BQ147" s="83">
        <f t="shared" si="65"/>
        <v>0</v>
      </c>
      <c r="BR147" s="83">
        <f t="shared" si="66"/>
        <v>0</v>
      </c>
      <c r="BS147" s="83">
        <f t="shared" si="67"/>
        <v>0</v>
      </c>
      <c r="BT147" s="83">
        <f t="shared" si="68"/>
        <v>0</v>
      </c>
      <c r="BU147" s="83">
        <f t="shared" si="69"/>
        <v>0</v>
      </c>
      <c r="BV147" s="82">
        <f t="shared" si="50"/>
        <v>3000</v>
      </c>
      <c r="BX147" s="24">
        <f t="shared" si="86"/>
        <v>3000</v>
      </c>
      <c r="BY147" s="24">
        <f t="shared" si="87"/>
        <v>0</v>
      </c>
      <c r="BZ147" s="24">
        <f t="shared" si="88"/>
        <v>0</v>
      </c>
      <c r="CA147" s="24">
        <f t="shared" si="89"/>
        <v>0</v>
      </c>
      <c r="CB147" s="24">
        <f t="shared" si="90"/>
        <v>0</v>
      </c>
      <c r="CC147" s="24">
        <f t="shared" si="70"/>
        <v>0</v>
      </c>
      <c r="CD147" s="24">
        <f t="shared" si="91"/>
        <v>0</v>
      </c>
      <c r="CE147" s="24">
        <f t="shared" si="92"/>
        <v>0</v>
      </c>
      <c r="CF147" s="24">
        <f t="shared" si="93"/>
        <v>0</v>
      </c>
      <c r="CG147" s="24">
        <f t="shared" si="94"/>
        <v>0</v>
      </c>
      <c r="CH147" s="24">
        <f t="shared" si="95"/>
        <v>0</v>
      </c>
      <c r="CI147" s="24">
        <f t="shared" si="96"/>
        <v>0</v>
      </c>
      <c r="CJ147" s="24">
        <f t="shared" si="97"/>
        <v>0</v>
      </c>
      <c r="CK147" s="24">
        <f t="shared" si="98"/>
        <v>0</v>
      </c>
      <c r="CL147" s="24">
        <f t="shared" si="99"/>
        <v>0</v>
      </c>
      <c r="CM147" s="24">
        <f t="shared" si="100"/>
        <v>0</v>
      </c>
      <c r="CN147" s="24">
        <f t="shared" si="101"/>
        <v>0</v>
      </c>
      <c r="CO147" s="24">
        <f t="shared" si="102"/>
        <v>0</v>
      </c>
      <c r="CP147" s="24">
        <f t="shared" si="103"/>
        <v>0</v>
      </c>
      <c r="CQ147" s="24">
        <f t="shared" si="104"/>
        <v>0</v>
      </c>
      <c r="CR147" s="24">
        <f t="shared" si="105"/>
        <v>0</v>
      </c>
      <c r="CS147" s="24">
        <f t="shared" si="106"/>
        <v>3000</v>
      </c>
      <c r="CU147" s="83">
        <f t="shared" si="78"/>
        <v>15000</v>
      </c>
      <c r="CV147" s="84">
        <f t="shared" si="79"/>
        <v>0</v>
      </c>
      <c r="CW147" s="84">
        <f t="shared" si="80"/>
        <v>0</v>
      </c>
      <c r="CX147" s="84">
        <f t="shared" si="81"/>
        <v>0</v>
      </c>
      <c r="CY147" s="24">
        <f t="shared" si="82"/>
        <v>0</v>
      </c>
      <c r="CZ147" s="84">
        <f t="shared" si="83"/>
        <v>0</v>
      </c>
      <c r="DA147" s="82">
        <f t="shared" si="71"/>
        <v>15000</v>
      </c>
      <c r="DC147" s="24">
        <f t="shared" si="72"/>
        <v>4500</v>
      </c>
      <c r="DD147" s="24">
        <f t="shared" si="73"/>
        <v>0</v>
      </c>
      <c r="DE147" s="24">
        <f t="shared" si="74"/>
        <v>0</v>
      </c>
      <c r="DF147" s="24">
        <f t="shared" si="75"/>
        <v>0</v>
      </c>
      <c r="DG147" s="24">
        <f t="shared" si="76"/>
        <v>0</v>
      </c>
      <c r="DH147" s="24">
        <f t="shared" si="77"/>
        <v>0</v>
      </c>
      <c r="DI147" s="24">
        <f t="shared" si="84"/>
        <v>4500</v>
      </c>
    </row>
    <row r="148" spans="1:113" ht="14">
      <c r="A148" s="1"/>
      <c r="B148" s="2"/>
      <c r="C148" s="2"/>
      <c r="D148" s="2"/>
      <c r="E148" s="2"/>
      <c r="F148" s="195">
        <f t="shared" si="85"/>
        <v>87</v>
      </c>
      <c r="G148" s="112">
        <f t="shared" si="85"/>
        <v>1</v>
      </c>
      <c r="H148" s="111">
        <f t="shared" si="85"/>
        <v>0</v>
      </c>
      <c r="I148" s="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  <c r="BH148" s="95"/>
      <c r="BI148" s="95"/>
      <c r="BJ148" s="95"/>
      <c r="BK148" s="95"/>
      <c r="BL148" s="95"/>
      <c r="BM148" s="95"/>
      <c r="BN148" s="65"/>
      <c r="BO148" s="24">
        <f t="shared" si="107"/>
        <v>88</v>
      </c>
      <c r="BP148" s="83">
        <f t="shared" si="64"/>
        <v>4500</v>
      </c>
      <c r="BQ148" s="83">
        <f t="shared" si="65"/>
        <v>0</v>
      </c>
      <c r="BR148" s="83">
        <f t="shared" si="66"/>
        <v>0</v>
      </c>
      <c r="BS148" s="83">
        <f t="shared" si="67"/>
        <v>0</v>
      </c>
      <c r="BT148" s="83">
        <f t="shared" si="68"/>
        <v>0</v>
      </c>
      <c r="BU148" s="83">
        <f t="shared" si="69"/>
        <v>0</v>
      </c>
      <c r="BV148" s="82">
        <f t="shared" si="50"/>
        <v>4500</v>
      </c>
      <c r="BX148" s="24">
        <f t="shared" si="86"/>
        <v>4500</v>
      </c>
      <c r="BY148" s="24">
        <f t="shared" si="87"/>
        <v>0</v>
      </c>
      <c r="BZ148" s="24">
        <f t="shared" si="88"/>
        <v>0</v>
      </c>
      <c r="CA148" s="24">
        <f t="shared" si="89"/>
        <v>0</v>
      </c>
      <c r="CB148" s="24">
        <f t="shared" si="90"/>
        <v>0</v>
      </c>
      <c r="CC148" s="24">
        <f t="shared" si="70"/>
        <v>0</v>
      </c>
      <c r="CD148" s="24">
        <f t="shared" si="91"/>
        <v>0</v>
      </c>
      <c r="CE148" s="24">
        <f t="shared" si="92"/>
        <v>0</v>
      </c>
      <c r="CF148" s="24">
        <f t="shared" si="93"/>
        <v>0</v>
      </c>
      <c r="CG148" s="24">
        <f t="shared" si="94"/>
        <v>0</v>
      </c>
      <c r="CH148" s="24">
        <f t="shared" si="95"/>
        <v>0</v>
      </c>
      <c r="CI148" s="24">
        <f t="shared" si="96"/>
        <v>0</v>
      </c>
      <c r="CJ148" s="24">
        <f t="shared" si="97"/>
        <v>0</v>
      </c>
      <c r="CK148" s="24">
        <f t="shared" si="98"/>
        <v>0</v>
      </c>
      <c r="CL148" s="24">
        <f t="shared" si="99"/>
        <v>0</v>
      </c>
      <c r="CM148" s="24">
        <f t="shared" si="100"/>
        <v>0</v>
      </c>
      <c r="CN148" s="24">
        <f t="shared" si="101"/>
        <v>0</v>
      </c>
      <c r="CO148" s="24">
        <f t="shared" si="102"/>
        <v>0</v>
      </c>
      <c r="CP148" s="24">
        <f t="shared" si="103"/>
        <v>0</v>
      </c>
      <c r="CQ148" s="24">
        <f t="shared" si="104"/>
        <v>0</v>
      </c>
      <c r="CR148" s="24">
        <f t="shared" si="105"/>
        <v>0</v>
      </c>
      <c r="CS148" s="24">
        <f t="shared" si="106"/>
        <v>4500</v>
      </c>
      <c r="CU148" s="83">
        <f t="shared" si="78"/>
        <v>22500</v>
      </c>
      <c r="CV148" s="84">
        <f t="shared" si="79"/>
        <v>0</v>
      </c>
      <c r="CW148" s="84">
        <f t="shared" si="80"/>
        <v>0</v>
      </c>
      <c r="CX148" s="84">
        <f t="shared" si="81"/>
        <v>0</v>
      </c>
      <c r="CY148" s="24">
        <f t="shared" si="82"/>
        <v>0</v>
      </c>
      <c r="CZ148" s="84">
        <f t="shared" si="83"/>
        <v>0</v>
      </c>
      <c r="DA148" s="82">
        <f t="shared" si="71"/>
        <v>22500</v>
      </c>
      <c r="DC148" s="24">
        <f t="shared" si="72"/>
        <v>6750</v>
      </c>
      <c r="DD148" s="24">
        <f t="shared" si="73"/>
        <v>0</v>
      </c>
      <c r="DE148" s="24">
        <f t="shared" si="74"/>
        <v>0</v>
      </c>
      <c r="DF148" s="24">
        <f t="shared" si="75"/>
        <v>0</v>
      </c>
      <c r="DG148" s="24">
        <f t="shared" si="76"/>
        <v>0</v>
      </c>
      <c r="DH148" s="24">
        <f t="shared" si="77"/>
        <v>0</v>
      </c>
      <c r="DI148" s="24">
        <f t="shared" si="84"/>
        <v>6750</v>
      </c>
    </row>
    <row r="149" spans="1:113" ht="14">
      <c r="A149" s="1"/>
      <c r="B149" s="2"/>
      <c r="C149" s="2"/>
      <c r="D149" s="2"/>
      <c r="E149" s="2"/>
      <c r="F149" s="195">
        <f t="shared" si="85"/>
        <v>88</v>
      </c>
      <c r="G149" s="112">
        <f t="shared" si="85"/>
        <v>1</v>
      </c>
      <c r="H149" s="111">
        <f t="shared" si="85"/>
        <v>0</v>
      </c>
      <c r="I149" s="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5"/>
      <c r="BL149" s="95"/>
      <c r="BM149" s="95"/>
      <c r="BN149" s="65"/>
      <c r="BO149" s="24">
        <f t="shared" si="107"/>
        <v>89</v>
      </c>
      <c r="BP149" s="83">
        <f t="shared" si="64"/>
        <v>6750</v>
      </c>
      <c r="BQ149" s="83">
        <f t="shared" si="65"/>
        <v>0</v>
      </c>
      <c r="BR149" s="83">
        <f t="shared" si="66"/>
        <v>0</v>
      </c>
      <c r="BS149" s="83">
        <f t="shared" si="67"/>
        <v>0</v>
      </c>
      <c r="BT149" s="83">
        <f t="shared" si="68"/>
        <v>0</v>
      </c>
      <c r="BU149" s="83">
        <f t="shared" si="69"/>
        <v>0</v>
      </c>
      <c r="BV149" s="82">
        <f t="shared" si="50"/>
        <v>6750</v>
      </c>
      <c r="BX149" s="24">
        <f t="shared" si="86"/>
        <v>6750</v>
      </c>
      <c r="BY149" s="24">
        <f t="shared" si="87"/>
        <v>0</v>
      </c>
      <c r="BZ149" s="24">
        <f t="shared" si="88"/>
        <v>0</v>
      </c>
      <c r="CA149" s="24">
        <f t="shared" si="89"/>
        <v>0</v>
      </c>
      <c r="CB149" s="24">
        <f t="shared" si="90"/>
        <v>0</v>
      </c>
      <c r="CC149" s="24">
        <f t="shared" si="70"/>
        <v>0</v>
      </c>
      <c r="CD149" s="24">
        <f t="shared" si="91"/>
        <v>0</v>
      </c>
      <c r="CE149" s="24">
        <f t="shared" si="92"/>
        <v>0</v>
      </c>
      <c r="CF149" s="24">
        <f t="shared" si="93"/>
        <v>0</v>
      </c>
      <c r="CG149" s="24">
        <f t="shared" si="94"/>
        <v>0</v>
      </c>
      <c r="CH149" s="24">
        <f t="shared" si="95"/>
        <v>0</v>
      </c>
      <c r="CI149" s="24">
        <f t="shared" si="96"/>
        <v>0</v>
      </c>
      <c r="CJ149" s="24">
        <f t="shared" si="97"/>
        <v>0</v>
      </c>
      <c r="CK149" s="24">
        <f t="shared" si="98"/>
        <v>0</v>
      </c>
      <c r="CL149" s="24">
        <f t="shared" si="99"/>
        <v>0</v>
      </c>
      <c r="CM149" s="24">
        <f t="shared" si="100"/>
        <v>0</v>
      </c>
      <c r="CN149" s="24">
        <f t="shared" si="101"/>
        <v>0</v>
      </c>
      <c r="CO149" s="24">
        <f t="shared" si="102"/>
        <v>0</v>
      </c>
      <c r="CP149" s="24">
        <f t="shared" si="103"/>
        <v>0</v>
      </c>
      <c r="CQ149" s="24">
        <f t="shared" si="104"/>
        <v>0</v>
      </c>
      <c r="CR149" s="24">
        <f t="shared" si="105"/>
        <v>0</v>
      </c>
      <c r="CS149" s="24">
        <f t="shared" si="106"/>
        <v>6750</v>
      </c>
      <c r="CU149" s="83">
        <f t="shared" si="78"/>
        <v>33750</v>
      </c>
      <c r="CV149" s="84">
        <f t="shared" si="79"/>
        <v>0</v>
      </c>
      <c r="CW149" s="84">
        <f t="shared" si="80"/>
        <v>0</v>
      </c>
      <c r="CX149" s="84">
        <f t="shared" si="81"/>
        <v>0</v>
      </c>
      <c r="CY149" s="24">
        <f t="shared" si="82"/>
        <v>0</v>
      </c>
      <c r="CZ149" s="84">
        <f t="shared" si="83"/>
        <v>0</v>
      </c>
      <c r="DA149" s="82">
        <f t="shared" si="71"/>
        <v>33750</v>
      </c>
      <c r="DC149" s="24">
        <f t="shared" si="72"/>
        <v>10125</v>
      </c>
      <c r="DD149" s="24">
        <f t="shared" si="73"/>
        <v>0</v>
      </c>
      <c r="DE149" s="24">
        <f t="shared" si="74"/>
        <v>0</v>
      </c>
      <c r="DF149" s="24">
        <f t="shared" si="75"/>
        <v>0</v>
      </c>
      <c r="DG149" s="24">
        <f t="shared" si="76"/>
        <v>0</v>
      </c>
      <c r="DH149" s="24">
        <f t="shared" si="77"/>
        <v>0</v>
      </c>
      <c r="DI149" s="24">
        <f t="shared" si="84"/>
        <v>10125</v>
      </c>
    </row>
    <row r="150" spans="1:113" ht="14">
      <c r="A150" s="1"/>
      <c r="B150" s="2"/>
      <c r="C150" s="2"/>
      <c r="D150" s="2"/>
      <c r="E150" s="2"/>
      <c r="F150" s="195">
        <f t="shared" si="85"/>
        <v>89</v>
      </c>
      <c r="G150" s="112">
        <f t="shared" si="85"/>
        <v>1</v>
      </c>
      <c r="H150" s="111">
        <f t="shared" si="85"/>
        <v>0</v>
      </c>
      <c r="I150" s="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  <c r="BH150" s="95"/>
      <c r="BI150" s="95"/>
      <c r="BJ150" s="95"/>
      <c r="BK150" s="95"/>
      <c r="BL150" s="95"/>
      <c r="BM150" s="95"/>
      <c r="BN150" s="65"/>
      <c r="BO150" s="24">
        <f t="shared" si="107"/>
        <v>90</v>
      </c>
      <c r="BP150" s="83">
        <f t="shared" si="64"/>
        <v>2000</v>
      </c>
      <c r="BQ150" s="83">
        <f t="shared" si="65"/>
        <v>0</v>
      </c>
      <c r="BR150" s="83">
        <f t="shared" si="66"/>
        <v>0</v>
      </c>
      <c r="BS150" s="83">
        <f t="shared" si="67"/>
        <v>0</v>
      </c>
      <c r="BT150" s="83">
        <f t="shared" si="68"/>
        <v>0</v>
      </c>
      <c r="BU150" s="83">
        <f t="shared" si="69"/>
        <v>0</v>
      </c>
      <c r="BV150" s="82">
        <f t="shared" si="50"/>
        <v>2000</v>
      </c>
      <c r="BX150" s="24">
        <f t="shared" si="86"/>
        <v>2000</v>
      </c>
      <c r="BY150" s="24">
        <f t="shared" si="87"/>
        <v>0</v>
      </c>
      <c r="BZ150" s="24">
        <f t="shared" si="88"/>
        <v>0</v>
      </c>
      <c r="CA150" s="24">
        <f t="shared" si="89"/>
        <v>0</v>
      </c>
      <c r="CB150" s="24">
        <f t="shared" si="90"/>
        <v>0</v>
      </c>
      <c r="CC150" s="24">
        <f t="shared" si="70"/>
        <v>0</v>
      </c>
      <c r="CD150" s="24">
        <f t="shared" si="91"/>
        <v>0</v>
      </c>
      <c r="CE150" s="24">
        <f t="shared" si="92"/>
        <v>0</v>
      </c>
      <c r="CF150" s="24">
        <f t="shared" si="93"/>
        <v>0</v>
      </c>
      <c r="CG150" s="24">
        <f t="shared" si="94"/>
        <v>0</v>
      </c>
      <c r="CH150" s="24">
        <f t="shared" si="95"/>
        <v>0</v>
      </c>
      <c r="CI150" s="24">
        <f t="shared" si="96"/>
        <v>0</v>
      </c>
      <c r="CJ150" s="24">
        <f t="shared" si="97"/>
        <v>0</v>
      </c>
      <c r="CK150" s="24">
        <f t="shared" si="98"/>
        <v>0</v>
      </c>
      <c r="CL150" s="24">
        <f t="shared" si="99"/>
        <v>0</v>
      </c>
      <c r="CM150" s="24">
        <f t="shared" si="100"/>
        <v>0</v>
      </c>
      <c r="CN150" s="24">
        <f t="shared" si="101"/>
        <v>0</v>
      </c>
      <c r="CO150" s="24">
        <f t="shared" si="102"/>
        <v>0</v>
      </c>
      <c r="CP150" s="24">
        <f t="shared" si="103"/>
        <v>0</v>
      </c>
      <c r="CQ150" s="24">
        <f t="shared" si="104"/>
        <v>0</v>
      </c>
      <c r="CR150" s="24">
        <f t="shared" si="105"/>
        <v>0</v>
      </c>
      <c r="CS150" s="24">
        <f t="shared" si="106"/>
        <v>2000</v>
      </c>
      <c r="CU150" s="83">
        <f t="shared" si="78"/>
        <v>10000</v>
      </c>
      <c r="CV150" s="84">
        <f t="shared" si="79"/>
        <v>0</v>
      </c>
      <c r="CW150" s="84">
        <f t="shared" si="80"/>
        <v>0</v>
      </c>
      <c r="CX150" s="84">
        <f t="shared" si="81"/>
        <v>0</v>
      </c>
      <c r="CY150" s="24">
        <f t="shared" si="82"/>
        <v>0</v>
      </c>
      <c r="CZ150" s="84">
        <f t="shared" si="83"/>
        <v>0</v>
      </c>
      <c r="DA150" s="82">
        <f t="shared" si="71"/>
        <v>10000</v>
      </c>
      <c r="DC150" s="24">
        <f t="shared" si="72"/>
        <v>3000</v>
      </c>
      <c r="DD150" s="24">
        <f t="shared" si="73"/>
        <v>0</v>
      </c>
      <c r="DE150" s="24">
        <f t="shared" si="74"/>
        <v>0</v>
      </c>
      <c r="DF150" s="24">
        <f t="shared" si="75"/>
        <v>0</v>
      </c>
      <c r="DG150" s="24">
        <f t="shared" si="76"/>
        <v>0</v>
      </c>
      <c r="DH150" s="24">
        <f t="shared" si="77"/>
        <v>0</v>
      </c>
      <c r="DI150" s="24">
        <f t="shared" si="84"/>
        <v>3000</v>
      </c>
    </row>
    <row r="151" spans="1:113" ht="14">
      <c r="A151" s="1"/>
      <c r="B151" s="2"/>
      <c r="C151" s="2"/>
      <c r="D151" s="2"/>
      <c r="E151" s="2"/>
      <c r="F151" s="195">
        <f t="shared" si="85"/>
        <v>90</v>
      </c>
      <c r="G151" s="112">
        <f t="shared" si="85"/>
        <v>1</v>
      </c>
      <c r="H151" s="111">
        <f t="shared" si="85"/>
        <v>0</v>
      </c>
      <c r="I151" s="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  <c r="BH151" s="95"/>
      <c r="BI151" s="95"/>
      <c r="BJ151" s="95"/>
      <c r="BK151" s="95"/>
      <c r="BL151" s="95"/>
      <c r="BM151" s="95"/>
      <c r="BN151" s="65"/>
      <c r="BO151" s="24">
        <f t="shared" si="107"/>
        <v>91</v>
      </c>
      <c r="BP151" s="83">
        <f t="shared" si="64"/>
        <v>3000</v>
      </c>
      <c r="BQ151" s="83">
        <f t="shared" si="65"/>
        <v>0</v>
      </c>
      <c r="BR151" s="83">
        <f t="shared" si="66"/>
        <v>0</v>
      </c>
      <c r="BS151" s="83">
        <f t="shared" si="67"/>
        <v>0</v>
      </c>
      <c r="BT151" s="83">
        <f t="shared" si="68"/>
        <v>0</v>
      </c>
      <c r="BU151" s="83">
        <f t="shared" si="69"/>
        <v>0</v>
      </c>
      <c r="BV151" s="82">
        <f t="shared" si="50"/>
        <v>3000</v>
      </c>
      <c r="BX151" s="24">
        <f t="shared" si="86"/>
        <v>3000</v>
      </c>
      <c r="BY151" s="24">
        <f t="shared" si="87"/>
        <v>0</v>
      </c>
      <c r="BZ151" s="24">
        <f t="shared" si="88"/>
        <v>0</v>
      </c>
      <c r="CA151" s="24">
        <f t="shared" si="89"/>
        <v>0</v>
      </c>
      <c r="CB151" s="24">
        <f t="shared" si="90"/>
        <v>0</v>
      </c>
      <c r="CC151" s="24">
        <f t="shared" si="70"/>
        <v>0</v>
      </c>
      <c r="CD151" s="24">
        <f t="shared" si="91"/>
        <v>0</v>
      </c>
      <c r="CE151" s="24">
        <f t="shared" si="92"/>
        <v>0</v>
      </c>
      <c r="CF151" s="24">
        <f t="shared" si="93"/>
        <v>0</v>
      </c>
      <c r="CG151" s="24">
        <f t="shared" si="94"/>
        <v>0</v>
      </c>
      <c r="CH151" s="24">
        <f t="shared" si="95"/>
        <v>0</v>
      </c>
      <c r="CI151" s="24">
        <f t="shared" si="96"/>
        <v>0</v>
      </c>
      <c r="CJ151" s="24">
        <f t="shared" si="97"/>
        <v>0</v>
      </c>
      <c r="CK151" s="24">
        <f t="shared" si="98"/>
        <v>0</v>
      </c>
      <c r="CL151" s="24">
        <f t="shared" si="99"/>
        <v>0</v>
      </c>
      <c r="CM151" s="24">
        <f t="shared" si="100"/>
        <v>0</v>
      </c>
      <c r="CN151" s="24">
        <f t="shared" si="101"/>
        <v>0</v>
      </c>
      <c r="CO151" s="24">
        <f t="shared" si="102"/>
        <v>0</v>
      </c>
      <c r="CP151" s="24">
        <f t="shared" si="103"/>
        <v>0</v>
      </c>
      <c r="CQ151" s="24">
        <f t="shared" si="104"/>
        <v>0</v>
      </c>
      <c r="CR151" s="24">
        <f t="shared" si="105"/>
        <v>0</v>
      </c>
      <c r="CS151" s="24">
        <f t="shared" si="106"/>
        <v>3000</v>
      </c>
      <c r="CU151" s="83">
        <f t="shared" si="78"/>
        <v>15000</v>
      </c>
      <c r="CV151" s="84">
        <f t="shared" si="79"/>
        <v>0</v>
      </c>
      <c r="CW151" s="84">
        <f t="shared" si="80"/>
        <v>0</v>
      </c>
      <c r="CX151" s="84">
        <f t="shared" si="81"/>
        <v>0</v>
      </c>
      <c r="CY151" s="24">
        <f t="shared" si="82"/>
        <v>0</v>
      </c>
      <c r="CZ151" s="84">
        <f t="shared" si="83"/>
        <v>0</v>
      </c>
      <c r="DA151" s="82">
        <f t="shared" si="71"/>
        <v>15000</v>
      </c>
      <c r="DC151" s="24">
        <f t="shared" si="72"/>
        <v>4500</v>
      </c>
      <c r="DD151" s="24">
        <f t="shared" si="73"/>
        <v>0</v>
      </c>
      <c r="DE151" s="24">
        <f t="shared" si="74"/>
        <v>0</v>
      </c>
      <c r="DF151" s="24">
        <f t="shared" si="75"/>
        <v>0</v>
      </c>
      <c r="DG151" s="24">
        <f t="shared" si="76"/>
        <v>0</v>
      </c>
      <c r="DH151" s="24">
        <f t="shared" si="77"/>
        <v>0</v>
      </c>
      <c r="DI151" s="24">
        <f t="shared" si="84"/>
        <v>4500</v>
      </c>
    </row>
    <row r="152" spans="1:113" ht="14">
      <c r="A152" s="1"/>
      <c r="B152" s="2"/>
      <c r="C152" s="2"/>
      <c r="D152" s="2"/>
      <c r="E152" s="2"/>
      <c r="F152" s="195">
        <f t="shared" si="85"/>
        <v>91</v>
      </c>
      <c r="G152" s="112">
        <f t="shared" si="85"/>
        <v>1</v>
      </c>
      <c r="H152" s="111">
        <f t="shared" si="85"/>
        <v>0</v>
      </c>
      <c r="I152" s="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  <c r="BH152" s="95"/>
      <c r="BI152" s="95"/>
      <c r="BJ152" s="95"/>
      <c r="BK152" s="95"/>
      <c r="BL152" s="95"/>
      <c r="BM152" s="95"/>
      <c r="BN152" s="65"/>
      <c r="BO152" s="24">
        <f t="shared" si="107"/>
        <v>92</v>
      </c>
      <c r="BP152" s="83">
        <f t="shared" si="64"/>
        <v>4500</v>
      </c>
      <c r="BQ152" s="83">
        <f t="shared" si="65"/>
        <v>0</v>
      </c>
      <c r="BR152" s="83">
        <f t="shared" si="66"/>
        <v>0</v>
      </c>
      <c r="BS152" s="83">
        <f t="shared" si="67"/>
        <v>0</v>
      </c>
      <c r="BT152" s="83">
        <f t="shared" si="68"/>
        <v>0</v>
      </c>
      <c r="BU152" s="83">
        <f t="shared" si="69"/>
        <v>0</v>
      </c>
      <c r="BV152" s="82">
        <f t="shared" si="50"/>
        <v>4500</v>
      </c>
      <c r="BX152" s="24">
        <f t="shared" si="86"/>
        <v>4500</v>
      </c>
      <c r="BY152" s="24">
        <f t="shared" si="87"/>
        <v>0</v>
      </c>
      <c r="BZ152" s="24">
        <f t="shared" si="88"/>
        <v>0</v>
      </c>
      <c r="CA152" s="24">
        <f t="shared" si="89"/>
        <v>0</v>
      </c>
      <c r="CB152" s="24">
        <f t="shared" si="90"/>
        <v>0</v>
      </c>
      <c r="CC152" s="24">
        <f t="shared" si="70"/>
        <v>0</v>
      </c>
      <c r="CD152" s="24">
        <f t="shared" si="91"/>
        <v>0</v>
      </c>
      <c r="CE152" s="24">
        <f t="shared" si="92"/>
        <v>0</v>
      </c>
      <c r="CF152" s="24">
        <f t="shared" si="93"/>
        <v>0</v>
      </c>
      <c r="CG152" s="24">
        <f t="shared" si="94"/>
        <v>0</v>
      </c>
      <c r="CH152" s="24">
        <f t="shared" si="95"/>
        <v>0</v>
      </c>
      <c r="CI152" s="24">
        <f t="shared" si="96"/>
        <v>0</v>
      </c>
      <c r="CJ152" s="24">
        <f t="shared" si="97"/>
        <v>0</v>
      </c>
      <c r="CK152" s="24">
        <f t="shared" si="98"/>
        <v>0</v>
      </c>
      <c r="CL152" s="24">
        <f t="shared" si="99"/>
        <v>0</v>
      </c>
      <c r="CM152" s="24">
        <f t="shared" si="100"/>
        <v>0</v>
      </c>
      <c r="CN152" s="24">
        <f t="shared" si="101"/>
        <v>0</v>
      </c>
      <c r="CO152" s="24">
        <f t="shared" si="102"/>
        <v>0</v>
      </c>
      <c r="CP152" s="24">
        <f t="shared" si="103"/>
        <v>0</v>
      </c>
      <c r="CQ152" s="24">
        <f t="shared" si="104"/>
        <v>0</v>
      </c>
      <c r="CR152" s="24">
        <f t="shared" si="105"/>
        <v>0</v>
      </c>
      <c r="CS152" s="24">
        <f t="shared" si="106"/>
        <v>4500</v>
      </c>
      <c r="CU152" s="83">
        <f t="shared" si="78"/>
        <v>22500</v>
      </c>
      <c r="CV152" s="84">
        <f t="shared" si="79"/>
        <v>0</v>
      </c>
      <c r="CW152" s="84">
        <f t="shared" si="80"/>
        <v>0</v>
      </c>
      <c r="CX152" s="84">
        <f t="shared" si="81"/>
        <v>0</v>
      </c>
      <c r="CY152" s="24">
        <f t="shared" si="82"/>
        <v>0</v>
      </c>
      <c r="CZ152" s="84">
        <f t="shared" si="83"/>
        <v>0</v>
      </c>
      <c r="DA152" s="82">
        <f t="shared" si="71"/>
        <v>22500</v>
      </c>
      <c r="DC152" s="24">
        <f t="shared" si="72"/>
        <v>6750</v>
      </c>
      <c r="DD152" s="24">
        <f t="shared" si="73"/>
        <v>0</v>
      </c>
      <c r="DE152" s="24">
        <f t="shared" si="74"/>
        <v>0</v>
      </c>
      <c r="DF152" s="24">
        <f t="shared" si="75"/>
        <v>0</v>
      </c>
      <c r="DG152" s="24">
        <f t="shared" si="76"/>
        <v>0</v>
      </c>
      <c r="DH152" s="24">
        <f t="shared" si="77"/>
        <v>0</v>
      </c>
      <c r="DI152" s="24">
        <f t="shared" si="84"/>
        <v>6750</v>
      </c>
    </row>
    <row r="153" spans="1:113" ht="14">
      <c r="A153" s="1"/>
      <c r="B153" s="2"/>
      <c r="C153" s="2"/>
      <c r="D153" s="2"/>
      <c r="E153" s="2"/>
      <c r="F153" s="195">
        <f t="shared" si="85"/>
        <v>92</v>
      </c>
      <c r="G153" s="112">
        <f t="shared" si="85"/>
        <v>1</v>
      </c>
      <c r="H153" s="111">
        <f t="shared" si="85"/>
        <v>0</v>
      </c>
      <c r="I153" s="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  <c r="BH153" s="95"/>
      <c r="BI153" s="95"/>
      <c r="BJ153" s="95"/>
      <c r="BK153" s="95"/>
      <c r="BL153" s="95"/>
      <c r="BM153" s="95"/>
      <c r="BN153" s="65"/>
      <c r="BO153" s="24">
        <f t="shared" si="107"/>
        <v>93</v>
      </c>
      <c r="BP153" s="83">
        <f t="shared" si="64"/>
        <v>6750</v>
      </c>
      <c r="BQ153" s="83">
        <f t="shared" si="65"/>
        <v>0</v>
      </c>
      <c r="BR153" s="83">
        <f t="shared" si="66"/>
        <v>0</v>
      </c>
      <c r="BS153" s="83">
        <f t="shared" si="67"/>
        <v>0</v>
      </c>
      <c r="BT153" s="83">
        <f t="shared" si="68"/>
        <v>0</v>
      </c>
      <c r="BU153" s="83">
        <f t="shared" si="69"/>
        <v>0</v>
      </c>
      <c r="BV153" s="82">
        <f t="shared" si="50"/>
        <v>6750</v>
      </c>
      <c r="BX153" s="24">
        <f t="shared" si="86"/>
        <v>6750</v>
      </c>
      <c r="BY153" s="24">
        <f t="shared" si="87"/>
        <v>0</v>
      </c>
      <c r="BZ153" s="24">
        <f t="shared" si="88"/>
        <v>0</v>
      </c>
      <c r="CA153" s="24">
        <f t="shared" si="89"/>
        <v>0</v>
      </c>
      <c r="CB153" s="24">
        <f t="shared" si="90"/>
        <v>0</v>
      </c>
      <c r="CC153" s="24">
        <f t="shared" si="70"/>
        <v>0</v>
      </c>
      <c r="CD153" s="24">
        <f t="shared" si="91"/>
        <v>0</v>
      </c>
      <c r="CE153" s="24">
        <f t="shared" si="92"/>
        <v>0</v>
      </c>
      <c r="CF153" s="24">
        <f t="shared" si="93"/>
        <v>0</v>
      </c>
      <c r="CG153" s="24">
        <f t="shared" si="94"/>
        <v>0</v>
      </c>
      <c r="CH153" s="24">
        <f t="shared" si="95"/>
        <v>0</v>
      </c>
      <c r="CI153" s="24">
        <f t="shared" si="96"/>
        <v>0</v>
      </c>
      <c r="CJ153" s="24">
        <f t="shared" si="97"/>
        <v>0</v>
      </c>
      <c r="CK153" s="24">
        <f t="shared" si="98"/>
        <v>0</v>
      </c>
      <c r="CL153" s="24">
        <f t="shared" si="99"/>
        <v>0</v>
      </c>
      <c r="CM153" s="24">
        <f t="shared" si="100"/>
        <v>0</v>
      </c>
      <c r="CN153" s="24">
        <f t="shared" si="101"/>
        <v>0</v>
      </c>
      <c r="CO153" s="24">
        <f t="shared" si="102"/>
        <v>0</v>
      </c>
      <c r="CP153" s="24">
        <f t="shared" si="103"/>
        <v>0</v>
      </c>
      <c r="CQ153" s="24">
        <f t="shared" si="104"/>
        <v>0</v>
      </c>
      <c r="CR153" s="24">
        <f t="shared" si="105"/>
        <v>0</v>
      </c>
      <c r="CS153" s="24">
        <f t="shared" si="106"/>
        <v>6750</v>
      </c>
      <c r="CU153" s="83">
        <f t="shared" si="78"/>
        <v>33750</v>
      </c>
      <c r="CV153" s="84">
        <f t="shared" si="79"/>
        <v>0</v>
      </c>
      <c r="CW153" s="84">
        <f t="shared" si="80"/>
        <v>0</v>
      </c>
      <c r="CX153" s="84">
        <f t="shared" si="81"/>
        <v>0</v>
      </c>
      <c r="CY153" s="24">
        <f t="shared" si="82"/>
        <v>0</v>
      </c>
      <c r="CZ153" s="84">
        <f t="shared" si="83"/>
        <v>0</v>
      </c>
      <c r="DA153" s="82">
        <f t="shared" si="71"/>
        <v>33750</v>
      </c>
      <c r="DC153" s="24">
        <f t="shared" si="72"/>
        <v>10125</v>
      </c>
      <c r="DD153" s="24">
        <f t="shared" si="73"/>
        <v>0</v>
      </c>
      <c r="DE153" s="24">
        <f t="shared" si="74"/>
        <v>0</v>
      </c>
      <c r="DF153" s="24">
        <f t="shared" si="75"/>
        <v>0</v>
      </c>
      <c r="DG153" s="24">
        <f t="shared" si="76"/>
        <v>0</v>
      </c>
      <c r="DH153" s="24">
        <f t="shared" si="77"/>
        <v>0</v>
      </c>
      <c r="DI153" s="24">
        <f t="shared" si="84"/>
        <v>10125</v>
      </c>
    </row>
    <row r="154" spans="1:113" ht="14">
      <c r="A154" s="1"/>
      <c r="B154" s="2"/>
      <c r="C154" s="2"/>
      <c r="D154" s="2"/>
      <c r="E154" s="2"/>
      <c r="F154" s="195">
        <f t="shared" si="85"/>
        <v>93</v>
      </c>
      <c r="G154" s="112">
        <f t="shared" si="85"/>
        <v>1</v>
      </c>
      <c r="H154" s="111">
        <f t="shared" si="85"/>
        <v>0</v>
      </c>
      <c r="I154" s="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  <c r="BH154" s="95"/>
      <c r="BI154" s="95"/>
      <c r="BJ154" s="95"/>
      <c r="BK154" s="95"/>
      <c r="BL154" s="95"/>
      <c r="BM154" s="95"/>
      <c r="BN154" s="65"/>
      <c r="BO154" s="24">
        <f t="shared" si="107"/>
        <v>94</v>
      </c>
      <c r="BP154" s="83">
        <f t="shared" si="64"/>
        <v>2000</v>
      </c>
      <c r="BQ154" s="83">
        <f t="shared" si="65"/>
        <v>0</v>
      </c>
      <c r="BR154" s="83">
        <f t="shared" si="66"/>
        <v>0</v>
      </c>
      <c r="BS154" s="83">
        <f t="shared" si="67"/>
        <v>0</v>
      </c>
      <c r="BT154" s="83">
        <f t="shared" si="68"/>
        <v>0</v>
      </c>
      <c r="BU154" s="83">
        <f t="shared" si="69"/>
        <v>0</v>
      </c>
      <c r="BV154" s="82">
        <f t="shared" si="50"/>
        <v>2000</v>
      </c>
      <c r="BX154" s="24">
        <f t="shared" si="86"/>
        <v>2000</v>
      </c>
      <c r="BY154" s="24">
        <f t="shared" si="87"/>
        <v>0</v>
      </c>
      <c r="BZ154" s="24">
        <f t="shared" si="88"/>
        <v>0</v>
      </c>
      <c r="CA154" s="24">
        <f t="shared" si="89"/>
        <v>0</v>
      </c>
      <c r="CB154" s="24">
        <f t="shared" si="90"/>
        <v>0</v>
      </c>
      <c r="CC154" s="24">
        <f t="shared" si="70"/>
        <v>0</v>
      </c>
      <c r="CD154" s="24">
        <f t="shared" si="91"/>
        <v>0</v>
      </c>
      <c r="CE154" s="24">
        <f t="shared" si="92"/>
        <v>0</v>
      </c>
      <c r="CF154" s="24">
        <f t="shared" si="93"/>
        <v>0</v>
      </c>
      <c r="CG154" s="24">
        <f t="shared" si="94"/>
        <v>0</v>
      </c>
      <c r="CH154" s="24">
        <f t="shared" si="95"/>
        <v>0</v>
      </c>
      <c r="CI154" s="24">
        <f t="shared" si="96"/>
        <v>0</v>
      </c>
      <c r="CJ154" s="24">
        <f t="shared" si="97"/>
        <v>0</v>
      </c>
      <c r="CK154" s="24">
        <f t="shared" si="98"/>
        <v>0</v>
      </c>
      <c r="CL154" s="24">
        <f t="shared" si="99"/>
        <v>0</v>
      </c>
      <c r="CM154" s="24">
        <f t="shared" si="100"/>
        <v>0</v>
      </c>
      <c r="CN154" s="24">
        <f t="shared" si="101"/>
        <v>0</v>
      </c>
      <c r="CO154" s="24">
        <f t="shared" si="102"/>
        <v>0</v>
      </c>
      <c r="CP154" s="24">
        <f t="shared" si="103"/>
        <v>0</v>
      </c>
      <c r="CQ154" s="24">
        <f t="shared" si="104"/>
        <v>0</v>
      </c>
      <c r="CR154" s="24">
        <f t="shared" si="105"/>
        <v>0</v>
      </c>
      <c r="CS154" s="24">
        <f t="shared" si="106"/>
        <v>2000</v>
      </c>
      <c r="CU154" s="83">
        <f t="shared" si="78"/>
        <v>10000</v>
      </c>
      <c r="CV154" s="84">
        <f t="shared" si="79"/>
        <v>0</v>
      </c>
      <c r="CW154" s="84">
        <f t="shared" si="80"/>
        <v>0</v>
      </c>
      <c r="CX154" s="84">
        <f t="shared" si="81"/>
        <v>0</v>
      </c>
      <c r="CY154" s="24">
        <f t="shared" si="82"/>
        <v>0</v>
      </c>
      <c r="CZ154" s="84">
        <f t="shared" si="83"/>
        <v>0</v>
      </c>
      <c r="DA154" s="82">
        <f t="shared" si="71"/>
        <v>10000</v>
      </c>
      <c r="DC154" s="24">
        <f t="shared" si="72"/>
        <v>3000</v>
      </c>
      <c r="DD154" s="24">
        <f t="shared" si="73"/>
        <v>0</v>
      </c>
      <c r="DE154" s="24">
        <f t="shared" si="74"/>
        <v>0</v>
      </c>
      <c r="DF154" s="24">
        <f t="shared" si="75"/>
        <v>0</v>
      </c>
      <c r="DG154" s="24">
        <f t="shared" si="76"/>
        <v>0</v>
      </c>
      <c r="DH154" s="24">
        <f t="shared" si="77"/>
        <v>0</v>
      </c>
      <c r="DI154" s="24">
        <f t="shared" si="84"/>
        <v>3000</v>
      </c>
    </row>
    <row r="155" spans="1:113" ht="14">
      <c r="A155" s="1"/>
      <c r="B155" s="2"/>
      <c r="C155" s="2"/>
      <c r="D155" s="2"/>
      <c r="E155" s="2"/>
      <c r="F155" s="195">
        <f t="shared" si="85"/>
        <v>94</v>
      </c>
      <c r="G155" s="112">
        <f t="shared" si="85"/>
        <v>1</v>
      </c>
      <c r="H155" s="111">
        <f t="shared" si="85"/>
        <v>0</v>
      </c>
      <c r="I155" s="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5"/>
      <c r="BJ155" s="95"/>
      <c r="BK155" s="95"/>
      <c r="BL155" s="95"/>
      <c r="BM155" s="95"/>
      <c r="BN155" s="65"/>
      <c r="BO155" s="24">
        <f t="shared" si="107"/>
        <v>95</v>
      </c>
      <c r="BP155" s="83">
        <f t="shared" si="64"/>
        <v>3000</v>
      </c>
      <c r="BQ155" s="83">
        <f t="shared" si="65"/>
        <v>0</v>
      </c>
      <c r="BR155" s="83">
        <f t="shared" si="66"/>
        <v>0</v>
      </c>
      <c r="BS155" s="83">
        <f t="shared" si="67"/>
        <v>0</v>
      </c>
      <c r="BT155" s="83">
        <f t="shared" si="68"/>
        <v>0</v>
      </c>
      <c r="BU155" s="83">
        <f t="shared" si="69"/>
        <v>0</v>
      </c>
      <c r="BV155" s="82">
        <f t="shared" si="50"/>
        <v>3000</v>
      </c>
      <c r="BX155" s="24">
        <f t="shared" si="86"/>
        <v>3000</v>
      </c>
      <c r="BY155" s="24">
        <f t="shared" si="87"/>
        <v>0</v>
      </c>
      <c r="BZ155" s="24">
        <f t="shared" si="88"/>
        <v>0</v>
      </c>
      <c r="CA155" s="24">
        <f t="shared" si="89"/>
        <v>0</v>
      </c>
      <c r="CB155" s="24">
        <f t="shared" si="90"/>
        <v>0</v>
      </c>
      <c r="CC155" s="24">
        <f t="shared" si="70"/>
        <v>0</v>
      </c>
      <c r="CD155" s="24">
        <f t="shared" si="91"/>
        <v>0</v>
      </c>
      <c r="CE155" s="24">
        <f t="shared" si="92"/>
        <v>0</v>
      </c>
      <c r="CF155" s="24">
        <f t="shared" si="93"/>
        <v>0</v>
      </c>
      <c r="CG155" s="24">
        <f t="shared" si="94"/>
        <v>0</v>
      </c>
      <c r="CH155" s="24">
        <f t="shared" si="95"/>
        <v>0</v>
      </c>
      <c r="CI155" s="24">
        <f t="shared" si="96"/>
        <v>0</v>
      </c>
      <c r="CJ155" s="24">
        <f t="shared" si="97"/>
        <v>0</v>
      </c>
      <c r="CK155" s="24">
        <f t="shared" si="98"/>
        <v>0</v>
      </c>
      <c r="CL155" s="24">
        <f t="shared" si="99"/>
        <v>0</v>
      </c>
      <c r="CM155" s="24">
        <f t="shared" si="100"/>
        <v>0</v>
      </c>
      <c r="CN155" s="24">
        <f t="shared" si="101"/>
        <v>0</v>
      </c>
      <c r="CO155" s="24">
        <f t="shared" si="102"/>
        <v>0</v>
      </c>
      <c r="CP155" s="24">
        <f t="shared" si="103"/>
        <v>0</v>
      </c>
      <c r="CQ155" s="24">
        <f t="shared" si="104"/>
        <v>0</v>
      </c>
      <c r="CR155" s="24">
        <f t="shared" si="105"/>
        <v>0</v>
      </c>
      <c r="CS155" s="24">
        <f t="shared" si="106"/>
        <v>3000</v>
      </c>
      <c r="CU155" s="83">
        <f t="shared" si="78"/>
        <v>15000</v>
      </c>
      <c r="CV155" s="84">
        <f t="shared" si="79"/>
        <v>0</v>
      </c>
      <c r="CW155" s="84">
        <f t="shared" si="80"/>
        <v>0</v>
      </c>
      <c r="CX155" s="84">
        <f t="shared" si="81"/>
        <v>0</v>
      </c>
      <c r="CY155" s="24">
        <f t="shared" si="82"/>
        <v>0</v>
      </c>
      <c r="CZ155" s="84">
        <f t="shared" si="83"/>
        <v>0</v>
      </c>
      <c r="DA155" s="82">
        <f t="shared" si="71"/>
        <v>15000</v>
      </c>
      <c r="DC155" s="24">
        <f t="shared" si="72"/>
        <v>4500</v>
      </c>
      <c r="DD155" s="24">
        <f t="shared" si="73"/>
        <v>0</v>
      </c>
      <c r="DE155" s="24">
        <f t="shared" si="74"/>
        <v>0</v>
      </c>
      <c r="DF155" s="24">
        <f t="shared" si="75"/>
        <v>0</v>
      </c>
      <c r="DG155" s="24">
        <f t="shared" si="76"/>
        <v>0</v>
      </c>
      <c r="DH155" s="24">
        <f t="shared" si="77"/>
        <v>0</v>
      </c>
      <c r="DI155" s="24">
        <f t="shared" si="84"/>
        <v>4500</v>
      </c>
    </row>
    <row r="156" spans="1:113" ht="14">
      <c r="A156" s="1"/>
      <c r="B156" s="2"/>
      <c r="C156" s="2"/>
      <c r="D156" s="2"/>
      <c r="E156" s="2"/>
      <c r="F156" s="195">
        <f t="shared" si="85"/>
        <v>95</v>
      </c>
      <c r="G156" s="112">
        <f t="shared" si="85"/>
        <v>1</v>
      </c>
      <c r="H156" s="111">
        <f t="shared" si="85"/>
        <v>0</v>
      </c>
      <c r="I156" s="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  <c r="BH156" s="95"/>
      <c r="BI156" s="95"/>
      <c r="BJ156" s="95"/>
      <c r="BK156" s="95"/>
      <c r="BL156" s="95"/>
      <c r="BM156" s="95"/>
      <c r="BN156" s="65"/>
      <c r="BO156" s="24">
        <f t="shared" si="107"/>
        <v>96</v>
      </c>
      <c r="BP156" s="83">
        <f t="shared" si="64"/>
        <v>4500</v>
      </c>
      <c r="BQ156" s="83">
        <f t="shared" si="65"/>
        <v>0</v>
      </c>
      <c r="BR156" s="83">
        <f t="shared" si="66"/>
        <v>0</v>
      </c>
      <c r="BS156" s="83">
        <f t="shared" si="67"/>
        <v>0</v>
      </c>
      <c r="BT156" s="83">
        <f t="shared" si="68"/>
        <v>0</v>
      </c>
      <c r="BU156" s="83">
        <f t="shared" si="69"/>
        <v>0</v>
      </c>
      <c r="BV156" s="82">
        <f t="shared" si="50"/>
        <v>4500</v>
      </c>
      <c r="BX156" s="24">
        <f t="shared" si="86"/>
        <v>4500</v>
      </c>
      <c r="BY156" s="24">
        <f t="shared" si="87"/>
        <v>0</v>
      </c>
      <c r="BZ156" s="24">
        <f t="shared" si="88"/>
        <v>0</v>
      </c>
      <c r="CA156" s="24">
        <f t="shared" si="89"/>
        <v>0</v>
      </c>
      <c r="CB156" s="24">
        <f t="shared" si="90"/>
        <v>0</v>
      </c>
      <c r="CC156" s="24">
        <f t="shared" si="70"/>
        <v>0</v>
      </c>
      <c r="CD156" s="24">
        <f t="shared" si="91"/>
        <v>0</v>
      </c>
      <c r="CE156" s="24">
        <f t="shared" si="92"/>
        <v>0</v>
      </c>
      <c r="CF156" s="24">
        <f t="shared" si="93"/>
        <v>0</v>
      </c>
      <c r="CG156" s="24">
        <f t="shared" si="94"/>
        <v>0</v>
      </c>
      <c r="CH156" s="24">
        <f t="shared" si="95"/>
        <v>0</v>
      </c>
      <c r="CI156" s="24">
        <f t="shared" si="96"/>
        <v>0</v>
      </c>
      <c r="CJ156" s="24">
        <f t="shared" si="97"/>
        <v>0</v>
      </c>
      <c r="CK156" s="24">
        <f t="shared" si="98"/>
        <v>0</v>
      </c>
      <c r="CL156" s="24">
        <f t="shared" si="99"/>
        <v>0</v>
      </c>
      <c r="CM156" s="24">
        <f t="shared" si="100"/>
        <v>0</v>
      </c>
      <c r="CN156" s="24">
        <f t="shared" si="101"/>
        <v>0</v>
      </c>
      <c r="CO156" s="24">
        <f t="shared" si="102"/>
        <v>0</v>
      </c>
      <c r="CP156" s="24">
        <f t="shared" si="103"/>
        <v>0</v>
      </c>
      <c r="CQ156" s="24">
        <f t="shared" si="104"/>
        <v>0</v>
      </c>
      <c r="CR156" s="24">
        <f t="shared" si="105"/>
        <v>0</v>
      </c>
      <c r="CS156" s="24">
        <f t="shared" si="106"/>
        <v>4500</v>
      </c>
      <c r="CU156" s="83">
        <f t="shared" si="78"/>
        <v>22500</v>
      </c>
      <c r="CV156" s="84">
        <f t="shared" si="79"/>
        <v>0</v>
      </c>
      <c r="CW156" s="84">
        <f t="shared" si="80"/>
        <v>0</v>
      </c>
      <c r="CX156" s="84">
        <f t="shared" si="81"/>
        <v>0</v>
      </c>
      <c r="CY156" s="24">
        <f t="shared" si="82"/>
        <v>0</v>
      </c>
      <c r="CZ156" s="84">
        <f t="shared" si="83"/>
        <v>0</v>
      </c>
      <c r="DA156" s="82">
        <f t="shared" si="71"/>
        <v>22500</v>
      </c>
      <c r="DC156" s="24">
        <f t="shared" si="72"/>
        <v>6750</v>
      </c>
      <c r="DD156" s="24">
        <f t="shared" si="73"/>
        <v>0</v>
      </c>
      <c r="DE156" s="24">
        <f t="shared" si="74"/>
        <v>0</v>
      </c>
      <c r="DF156" s="24">
        <f t="shared" si="75"/>
        <v>0</v>
      </c>
      <c r="DG156" s="24">
        <f t="shared" si="76"/>
        <v>0</v>
      </c>
      <c r="DH156" s="24">
        <f t="shared" si="77"/>
        <v>0</v>
      </c>
      <c r="DI156" s="24">
        <f t="shared" si="84"/>
        <v>6750</v>
      </c>
    </row>
    <row r="157" spans="1:113" ht="14">
      <c r="A157" s="1"/>
      <c r="B157" s="2"/>
      <c r="C157" s="2"/>
      <c r="D157" s="2"/>
      <c r="E157" s="2"/>
      <c r="F157" s="195">
        <f t="shared" si="85"/>
        <v>96</v>
      </c>
      <c r="G157" s="112">
        <f t="shared" si="85"/>
        <v>1</v>
      </c>
      <c r="H157" s="111">
        <f t="shared" si="85"/>
        <v>0</v>
      </c>
      <c r="I157" s="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5"/>
      <c r="BJ157" s="95"/>
      <c r="BK157" s="95"/>
      <c r="BL157" s="95"/>
      <c r="BM157" s="95"/>
      <c r="BN157" s="65"/>
      <c r="BO157" s="24">
        <f t="shared" si="107"/>
        <v>97</v>
      </c>
      <c r="BP157" s="83">
        <f t="shared" si="64"/>
        <v>6750</v>
      </c>
      <c r="BQ157" s="83">
        <f t="shared" si="65"/>
        <v>0</v>
      </c>
      <c r="BR157" s="83">
        <f t="shared" si="66"/>
        <v>0</v>
      </c>
      <c r="BS157" s="83">
        <f t="shared" si="67"/>
        <v>0</v>
      </c>
      <c r="BT157" s="83">
        <f t="shared" si="68"/>
        <v>0</v>
      </c>
      <c r="BU157" s="83">
        <f t="shared" si="69"/>
        <v>0</v>
      </c>
      <c r="BV157" s="82">
        <f>SUM(BP157:BU157)</f>
        <v>6750</v>
      </c>
      <c r="BX157" s="24">
        <f t="shared" si="86"/>
        <v>6750</v>
      </c>
      <c r="BY157" s="24">
        <f t="shared" si="87"/>
        <v>0</v>
      </c>
      <c r="BZ157" s="24">
        <f t="shared" si="88"/>
        <v>0</v>
      </c>
      <c r="CA157" s="24">
        <f t="shared" si="89"/>
        <v>0</v>
      </c>
      <c r="CB157" s="24">
        <f t="shared" si="90"/>
        <v>0</v>
      </c>
      <c r="CC157" s="24">
        <f t="shared" si="70"/>
        <v>0</v>
      </c>
      <c r="CD157" s="24">
        <f t="shared" si="91"/>
        <v>0</v>
      </c>
      <c r="CE157" s="24">
        <f t="shared" si="92"/>
        <v>0</v>
      </c>
      <c r="CF157" s="24">
        <f t="shared" si="93"/>
        <v>0</v>
      </c>
      <c r="CG157" s="24">
        <f t="shared" si="94"/>
        <v>0</v>
      </c>
      <c r="CH157" s="24">
        <f t="shared" si="95"/>
        <v>0</v>
      </c>
      <c r="CI157" s="24">
        <f t="shared" si="96"/>
        <v>0</v>
      </c>
      <c r="CJ157" s="24">
        <f t="shared" si="97"/>
        <v>0</v>
      </c>
      <c r="CK157" s="24">
        <f t="shared" si="98"/>
        <v>0</v>
      </c>
      <c r="CL157" s="24">
        <f t="shared" si="99"/>
        <v>0</v>
      </c>
      <c r="CM157" s="24">
        <f t="shared" si="100"/>
        <v>0</v>
      </c>
      <c r="CN157" s="24">
        <f t="shared" si="101"/>
        <v>0</v>
      </c>
      <c r="CO157" s="24">
        <f t="shared" si="102"/>
        <v>0</v>
      </c>
      <c r="CP157" s="24">
        <f t="shared" si="103"/>
        <v>0</v>
      </c>
      <c r="CQ157" s="24">
        <f t="shared" si="104"/>
        <v>0</v>
      </c>
      <c r="CR157" s="24">
        <f t="shared" si="105"/>
        <v>0</v>
      </c>
      <c r="CS157" s="24">
        <f t="shared" si="106"/>
        <v>6750</v>
      </c>
      <c r="CU157" s="83">
        <f t="shared" si="78"/>
        <v>33750</v>
      </c>
      <c r="CV157" s="84">
        <f t="shared" si="79"/>
        <v>0</v>
      </c>
      <c r="CW157" s="84">
        <f t="shared" si="80"/>
        <v>0</v>
      </c>
      <c r="CX157" s="84">
        <f t="shared" si="81"/>
        <v>0</v>
      </c>
      <c r="CY157" s="24">
        <f t="shared" si="82"/>
        <v>0</v>
      </c>
      <c r="CZ157" s="84">
        <f t="shared" si="83"/>
        <v>0</v>
      </c>
      <c r="DA157" s="82">
        <f t="shared" si="71"/>
        <v>33750</v>
      </c>
      <c r="DC157" s="24">
        <f t="shared" si="72"/>
        <v>10125</v>
      </c>
      <c r="DD157" s="24">
        <f t="shared" si="73"/>
        <v>0</v>
      </c>
      <c r="DE157" s="24">
        <f t="shared" si="74"/>
        <v>0</v>
      </c>
      <c r="DF157" s="24">
        <f t="shared" si="75"/>
        <v>0</v>
      </c>
      <c r="DG157" s="24">
        <f t="shared" si="76"/>
        <v>0</v>
      </c>
      <c r="DH157" s="24">
        <f t="shared" si="77"/>
        <v>0</v>
      </c>
      <c r="DI157" s="24">
        <f t="shared" si="84"/>
        <v>10125</v>
      </c>
    </row>
    <row r="158" spans="1:113" ht="14">
      <c r="A158" s="1"/>
      <c r="B158" s="2"/>
      <c r="C158" s="2"/>
      <c r="D158" s="2"/>
      <c r="E158" s="2"/>
      <c r="F158" s="195">
        <f t="shared" ref="F158:H162" si="108">BO261</f>
        <v>97</v>
      </c>
      <c r="G158" s="112">
        <f t="shared" si="108"/>
        <v>1</v>
      </c>
      <c r="H158" s="111">
        <f t="shared" si="108"/>
        <v>0</v>
      </c>
      <c r="I158" s="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  <c r="BH158" s="95"/>
      <c r="BI158" s="95"/>
      <c r="BJ158" s="95"/>
      <c r="BK158" s="95"/>
      <c r="BL158" s="95"/>
      <c r="BM158" s="95"/>
      <c r="BN158" s="65"/>
      <c r="BO158" s="24">
        <f t="shared" si="107"/>
        <v>98</v>
      </c>
      <c r="BP158" s="83">
        <f t="shared" si="64"/>
        <v>2000</v>
      </c>
      <c r="BQ158" s="83">
        <f t="shared" si="65"/>
        <v>0</v>
      </c>
      <c r="BR158" s="83">
        <f t="shared" si="66"/>
        <v>0</v>
      </c>
      <c r="BS158" s="83">
        <f t="shared" si="67"/>
        <v>0</v>
      </c>
      <c r="BT158" s="83">
        <f t="shared" si="68"/>
        <v>0</v>
      </c>
      <c r="BU158" s="83">
        <f t="shared" si="69"/>
        <v>0</v>
      </c>
      <c r="BV158" s="82">
        <f>SUM(BP158:BU158)</f>
        <v>2000</v>
      </c>
      <c r="BX158" s="24">
        <f t="shared" si="86"/>
        <v>2000</v>
      </c>
      <c r="BY158" s="24">
        <f t="shared" si="87"/>
        <v>0</v>
      </c>
      <c r="BZ158" s="24">
        <f t="shared" si="88"/>
        <v>0</v>
      </c>
      <c r="CA158" s="24">
        <f t="shared" si="89"/>
        <v>0</v>
      </c>
      <c r="CB158" s="24">
        <f t="shared" si="90"/>
        <v>0</v>
      </c>
      <c r="CC158" s="24">
        <f t="shared" si="70"/>
        <v>0</v>
      </c>
      <c r="CD158" s="24">
        <f t="shared" si="91"/>
        <v>0</v>
      </c>
      <c r="CE158" s="24">
        <f t="shared" si="92"/>
        <v>0</v>
      </c>
      <c r="CF158" s="24">
        <f t="shared" si="93"/>
        <v>0</v>
      </c>
      <c r="CG158" s="24">
        <f t="shared" si="94"/>
        <v>0</v>
      </c>
      <c r="CH158" s="24">
        <f t="shared" si="95"/>
        <v>0</v>
      </c>
      <c r="CI158" s="24">
        <f t="shared" si="96"/>
        <v>0</v>
      </c>
      <c r="CJ158" s="24">
        <f t="shared" si="97"/>
        <v>0</v>
      </c>
      <c r="CK158" s="24">
        <f t="shared" si="98"/>
        <v>0</v>
      </c>
      <c r="CL158" s="24">
        <f t="shared" si="99"/>
        <v>0</v>
      </c>
      <c r="CM158" s="24">
        <f t="shared" si="100"/>
        <v>0</v>
      </c>
      <c r="CN158" s="24">
        <f t="shared" si="101"/>
        <v>0</v>
      </c>
      <c r="CO158" s="24">
        <f t="shared" si="102"/>
        <v>0</v>
      </c>
      <c r="CP158" s="24">
        <f t="shared" si="103"/>
        <v>0</v>
      </c>
      <c r="CQ158" s="24">
        <f t="shared" si="104"/>
        <v>0</v>
      </c>
      <c r="CR158" s="24">
        <f t="shared" si="105"/>
        <v>0</v>
      </c>
      <c r="CS158" s="24">
        <f t="shared" si="106"/>
        <v>2000</v>
      </c>
      <c r="CU158" s="83">
        <f t="shared" si="78"/>
        <v>10000</v>
      </c>
      <c r="CV158" s="84">
        <f t="shared" si="79"/>
        <v>0</v>
      </c>
      <c r="CW158" s="84">
        <f t="shared" si="80"/>
        <v>0</v>
      </c>
      <c r="CX158" s="84">
        <f t="shared" si="81"/>
        <v>0</v>
      </c>
      <c r="CY158" s="24">
        <f t="shared" si="82"/>
        <v>0</v>
      </c>
      <c r="CZ158" s="84">
        <f t="shared" si="83"/>
        <v>0</v>
      </c>
      <c r="DA158" s="82">
        <f t="shared" si="71"/>
        <v>10000</v>
      </c>
      <c r="DC158" s="24">
        <f t="shared" si="72"/>
        <v>3000</v>
      </c>
      <c r="DD158" s="24">
        <f t="shared" si="73"/>
        <v>0</v>
      </c>
      <c r="DE158" s="24">
        <f t="shared" si="74"/>
        <v>0</v>
      </c>
      <c r="DF158" s="24">
        <f t="shared" si="75"/>
        <v>0</v>
      </c>
      <c r="DG158" s="24">
        <f t="shared" si="76"/>
        <v>0</v>
      </c>
      <c r="DH158" s="24">
        <f t="shared" si="77"/>
        <v>0</v>
      </c>
      <c r="DI158" s="24">
        <f t="shared" si="84"/>
        <v>3000</v>
      </c>
    </row>
    <row r="159" spans="1:113" ht="14">
      <c r="A159" s="1"/>
      <c r="B159" s="2"/>
      <c r="C159" s="2"/>
      <c r="D159" s="2"/>
      <c r="E159" s="2"/>
      <c r="F159" s="195">
        <f t="shared" si="108"/>
        <v>98</v>
      </c>
      <c r="G159" s="112">
        <f t="shared" si="108"/>
        <v>1</v>
      </c>
      <c r="H159" s="111">
        <f t="shared" si="108"/>
        <v>0</v>
      </c>
      <c r="I159" s="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5"/>
      <c r="BJ159" s="95"/>
      <c r="BK159" s="95"/>
      <c r="BL159" s="95"/>
      <c r="BM159" s="95"/>
      <c r="BN159" s="65"/>
      <c r="BO159" s="24">
        <f t="shared" si="107"/>
        <v>99</v>
      </c>
      <c r="BP159" s="83">
        <f t="shared" si="64"/>
        <v>3000</v>
      </c>
      <c r="BQ159" s="83">
        <f t="shared" si="65"/>
        <v>0</v>
      </c>
      <c r="BR159" s="83">
        <f t="shared" si="66"/>
        <v>0</v>
      </c>
      <c r="BS159" s="83">
        <f t="shared" si="67"/>
        <v>0</v>
      </c>
      <c r="BT159" s="83">
        <f t="shared" si="68"/>
        <v>0</v>
      </c>
      <c r="BU159" s="83">
        <f t="shared" si="69"/>
        <v>0</v>
      </c>
      <c r="BV159" s="82">
        <f>SUM(BP159:BU159)</f>
        <v>3000</v>
      </c>
      <c r="BX159" s="24">
        <f t="shared" si="86"/>
        <v>3000</v>
      </c>
      <c r="BY159" s="24">
        <f t="shared" si="87"/>
        <v>0</v>
      </c>
      <c r="BZ159" s="24">
        <f t="shared" si="88"/>
        <v>0</v>
      </c>
      <c r="CA159" s="24">
        <f t="shared" si="89"/>
        <v>0</v>
      </c>
      <c r="CB159" s="24">
        <f t="shared" si="90"/>
        <v>0</v>
      </c>
      <c r="CC159" s="24">
        <f t="shared" si="70"/>
        <v>0</v>
      </c>
      <c r="CD159" s="24">
        <f t="shared" si="91"/>
        <v>0</v>
      </c>
      <c r="CE159" s="24">
        <f t="shared" si="92"/>
        <v>0</v>
      </c>
      <c r="CF159" s="24">
        <f t="shared" si="93"/>
        <v>0</v>
      </c>
      <c r="CG159" s="24">
        <f t="shared" si="94"/>
        <v>0</v>
      </c>
      <c r="CH159" s="24">
        <f t="shared" si="95"/>
        <v>0</v>
      </c>
      <c r="CI159" s="24">
        <f t="shared" si="96"/>
        <v>0</v>
      </c>
      <c r="CJ159" s="24">
        <f t="shared" si="97"/>
        <v>0</v>
      </c>
      <c r="CK159" s="24">
        <f t="shared" si="98"/>
        <v>0</v>
      </c>
      <c r="CL159" s="24">
        <f t="shared" si="99"/>
        <v>0</v>
      </c>
      <c r="CM159" s="24">
        <f t="shared" si="100"/>
        <v>0</v>
      </c>
      <c r="CN159" s="24">
        <f t="shared" si="101"/>
        <v>0</v>
      </c>
      <c r="CO159" s="24">
        <f t="shared" si="102"/>
        <v>0</v>
      </c>
      <c r="CP159" s="24">
        <f t="shared" si="103"/>
        <v>0</v>
      </c>
      <c r="CQ159" s="24">
        <f t="shared" si="104"/>
        <v>0</v>
      </c>
      <c r="CR159" s="24">
        <f t="shared" si="105"/>
        <v>0</v>
      </c>
      <c r="CS159" s="24">
        <f t="shared" si="106"/>
        <v>3000</v>
      </c>
      <c r="CU159" s="83">
        <f t="shared" si="78"/>
        <v>15000</v>
      </c>
      <c r="CV159" s="84">
        <f t="shared" si="79"/>
        <v>0</v>
      </c>
      <c r="CW159" s="84">
        <f t="shared" si="80"/>
        <v>0</v>
      </c>
      <c r="CX159" s="84">
        <f t="shared" si="81"/>
        <v>0</v>
      </c>
      <c r="CY159" s="24">
        <f t="shared" si="82"/>
        <v>0</v>
      </c>
      <c r="CZ159" s="84">
        <f t="shared" si="83"/>
        <v>0</v>
      </c>
      <c r="DA159" s="82">
        <f t="shared" si="71"/>
        <v>15000</v>
      </c>
      <c r="DC159" s="24">
        <f t="shared" si="72"/>
        <v>4500</v>
      </c>
      <c r="DD159" s="24">
        <f t="shared" si="73"/>
        <v>0</v>
      </c>
      <c r="DE159" s="24">
        <f t="shared" si="74"/>
        <v>0</v>
      </c>
      <c r="DF159" s="24">
        <f t="shared" si="75"/>
        <v>0</v>
      </c>
      <c r="DG159" s="24">
        <f t="shared" si="76"/>
        <v>0</v>
      </c>
      <c r="DH159" s="24">
        <f t="shared" si="77"/>
        <v>0</v>
      </c>
      <c r="DI159" s="24">
        <f t="shared" si="84"/>
        <v>4500</v>
      </c>
    </row>
    <row r="160" spans="1:113" ht="14">
      <c r="A160" s="1"/>
      <c r="B160" s="2"/>
      <c r="C160" s="2"/>
      <c r="D160" s="2"/>
      <c r="E160" s="2"/>
      <c r="F160" s="195">
        <f t="shared" si="108"/>
        <v>99</v>
      </c>
      <c r="G160" s="112">
        <f t="shared" si="108"/>
        <v>1</v>
      </c>
      <c r="H160" s="111">
        <f t="shared" si="108"/>
        <v>0</v>
      </c>
      <c r="I160" s="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  <c r="BH160" s="95"/>
      <c r="BI160" s="95"/>
      <c r="BJ160" s="95"/>
      <c r="BK160" s="95"/>
      <c r="BL160" s="95"/>
      <c r="BM160" s="95"/>
      <c r="BN160" s="65"/>
      <c r="BO160" s="24">
        <f t="shared" si="107"/>
        <v>100</v>
      </c>
      <c r="BP160" s="83">
        <f t="shared" si="64"/>
        <v>4500</v>
      </c>
      <c r="BQ160" s="83">
        <f t="shared" si="65"/>
        <v>0</v>
      </c>
      <c r="BR160" s="83">
        <f t="shared" si="66"/>
        <v>0</v>
      </c>
      <c r="BS160" s="83">
        <f t="shared" si="67"/>
        <v>0</v>
      </c>
      <c r="BT160" s="83">
        <f t="shared" si="68"/>
        <v>0</v>
      </c>
      <c r="BU160" s="83">
        <f t="shared" si="69"/>
        <v>0</v>
      </c>
      <c r="BV160" s="82">
        <f>SUM(BP160:BU160)</f>
        <v>4500</v>
      </c>
      <c r="BX160" s="24">
        <f t="shared" si="86"/>
        <v>4500</v>
      </c>
      <c r="BY160" s="24">
        <f t="shared" si="87"/>
        <v>0</v>
      </c>
      <c r="BZ160" s="24">
        <f t="shared" si="88"/>
        <v>0</v>
      </c>
      <c r="CA160" s="24">
        <f t="shared" si="89"/>
        <v>0</v>
      </c>
      <c r="CB160" s="24">
        <f t="shared" si="90"/>
        <v>0</v>
      </c>
      <c r="CC160" s="24">
        <f t="shared" si="70"/>
        <v>0</v>
      </c>
      <c r="CD160" s="24">
        <f t="shared" si="91"/>
        <v>0</v>
      </c>
      <c r="CE160" s="24">
        <f t="shared" si="92"/>
        <v>0</v>
      </c>
      <c r="CF160" s="24">
        <f t="shared" si="93"/>
        <v>0</v>
      </c>
      <c r="CG160" s="24">
        <f t="shared" si="94"/>
        <v>0</v>
      </c>
      <c r="CH160" s="24">
        <f t="shared" si="95"/>
        <v>0</v>
      </c>
      <c r="CI160" s="24">
        <f t="shared" si="96"/>
        <v>0</v>
      </c>
      <c r="CJ160" s="24">
        <f t="shared" si="97"/>
        <v>0</v>
      </c>
      <c r="CK160" s="24">
        <f t="shared" si="98"/>
        <v>0</v>
      </c>
      <c r="CL160" s="24">
        <f t="shared" si="99"/>
        <v>0</v>
      </c>
      <c r="CM160" s="24">
        <f t="shared" si="100"/>
        <v>0</v>
      </c>
      <c r="CN160" s="24">
        <f t="shared" si="101"/>
        <v>0</v>
      </c>
      <c r="CO160" s="24">
        <f t="shared" si="102"/>
        <v>0</v>
      </c>
      <c r="CP160" s="24">
        <f t="shared" si="103"/>
        <v>0</v>
      </c>
      <c r="CQ160" s="24">
        <f t="shared" si="104"/>
        <v>0</v>
      </c>
      <c r="CR160" s="24">
        <f t="shared" si="105"/>
        <v>0</v>
      </c>
      <c r="CS160" s="24">
        <f t="shared" si="106"/>
        <v>4500</v>
      </c>
      <c r="CU160" s="83">
        <f t="shared" si="78"/>
        <v>22500</v>
      </c>
      <c r="CV160" s="84">
        <f t="shared" si="79"/>
        <v>0</v>
      </c>
      <c r="CW160" s="84">
        <f t="shared" si="80"/>
        <v>0</v>
      </c>
      <c r="CX160" s="84">
        <f t="shared" si="81"/>
        <v>0</v>
      </c>
      <c r="CY160" s="24">
        <f t="shared" si="82"/>
        <v>0</v>
      </c>
      <c r="CZ160" s="84">
        <f t="shared" si="83"/>
        <v>0</v>
      </c>
      <c r="DA160" s="82">
        <f t="shared" si="71"/>
        <v>22500</v>
      </c>
      <c r="DC160" s="24">
        <f t="shared" si="72"/>
        <v>6750</v>
      </c>
      <c r="DD160" s="24">
        <f t="shared" si="73"/>
        <v>0</v>
      </c>
      <c r="DE160" s="24">
        <f t="shared" si="74"/>
        <v>0</v>
      </c>
      <c r="DF160" s="24">
        <f t="shared" si="75"/>
        <v>0</v>
      </c>
      <c r="DG160" s="24">
        <f t="shared" si="76"/>
        <v>0</v>
      </c>
      <c r="DH160" s="24">
        <f t="shared" si="77"/>
        <v>0</v>
      </c>
      <c r="DI160" s="24">
        <f t="shared" si="84"/>
        <v>6750</v>
      </c>
    </row>
    <row r="161" spans="1:115" ht="14">
      <c r="A161" s="1"/>
      <c r="B161" s="2"/>
      <c r="C161" s="2"/>
      <c r="D161" s="2"/>
      <c r="E161" s="2"/>
      <c r="F161" s="195">
        <f t="shared" si="108"/>
        <v>100</v>
      </c>
      <c r="G161" s="112">
        <f t="shared" si="108"/>
        <v>1</v>
      </c>
      <c r="H161" s="111">
        <f t="shared" si="108"/>
        <v>0</v>
      </c>
      <c r="I161" s="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  <c r="BH161" s="95"/>
      <c r="BI161" s="95"/>
      <c r="BJ161" s="95"/>
      <c r="BK161" s="95"/>
      <c r="BL161" s="95"/>
      <c r="BM161" s="95"/>
      <c r="BN161" s="65"/>
      <c r="BO161" s="24">
        <f t="shared" si="107"/>
        <v>101</v>
      </c>
      <c r="BP161" s="83">
        <f t="shared" si="64"/>
        <v>6750</v>
      </c>
      <c r="BQ161" s="83">
        <f t="shared" si="65"/>
        <v>0</v>
      </c>
      <c r="BR161" s="83">
        <f t="shared" si="66"/>
        <v>0</v>
      </c>
      <c r="BS161" s="83">
        <f t="shared" si="67"/>
        <v>0</v>
      </c>
      <c r="BT161" s="83">
        <f t="shared" si="68"/>
        <v>0</v>
      </c>
      <c r="BU161" s="83">
        <f t="shared" si="69"/>
        <v>0</v>
      </c>
      <c r="BV161" s="82">
        <f>SUM(BP161:BU161)</f>
        <v>6750</v>
      </c>
      <c r="BX161" s="24">
        <f t="shared" si="86"/>
        <v>6750</v>
      </c>
      <c r="BY161" s="24">
        <f t="shared" si="87"/>
        <v>0</v>
      </c>
      <c r="BZ161" s="24">
        <f t="shared" si="88"/>
        <v>0</v>
      </c>
      <c r="CA161" s="24">
        <f t="shared" si="89"/>
        <v>0</v>
      </c>
      <c r="CB161" s="24">
        <f t="shared" si="90"/>
        <v>0</v>
      </c>
      <c r="CC161" s="24">
        <f t="shared" si="70"/>
        <v>0</v>
      </c>
      <c r="CD161" s="24">
        <f t="shared" si="91"/>
        <v>0</v>
      </c>
      <c r="CE161" s="24">
        <f t="shared" si="92"/>
        <v>0</v>
      </c>
      <c r="CF161" s="24">
        <f t="shared" si="93"/>
        <v>0</v>
      </c>
      <c r="CG161" s="24">
        <f t="shared" si="94"/>
        <v>0</v>
      </c>
      <c r="CH161" s="24">
        <f t="shared" si="95"/>
        <v>0</v>
      </c>
      <c r="CI161" s="24">
        <f t="shared" si="96"/>
        <v>0</v>
      </c>
      <c r="CJ161" s="24">
        <f t="shared" si="97"/>
        <v>0</v>
      </c>
      <c r="CK161" s="24">
        <f t="shared" si="98"/>
        <v>0</v>
      </c>
      <c r="CL161" s="24">
        <f t="shared" si="99"/>
        <v>0</v>
      </c>
      <c r="CM161" s="24">
        <f t="shared" si="100"/>
        <v>0</v>
      </c>
      <c r="CN161" s="24">
        <f t="shared" si="101"/>
        <v>0</v>
      </c>
      <c r="CO161" s="24">
        <f t="shared" si="102"/>
        <v>0</v>
      </c>
      <c r="CP161" s="24">
        <f t="shared" si="103"/>
        <v>0</v>
      </c>
      <c r="CQ161" s="24">
        <f t="shared" si="104"/>
        <v>0</v>
      </c>
      <c r="CR161" s="24">
        <f t="shared" si="105"/>
        <v>0</v>
      </c>
      <c r="CS161" s="24">
        <f t="shared" si="106"/>
        <v>6750</v>
      </c>
      <c r="CU161" s="83">
        <f t="shared" si="78"/>
        <v>33750</v>
      </c>
      <c r="CV161" s="84">
        <f t="shared" si="79"/>
        <v>0</v>
      </c>
      <c r="CW161" s="84">
        <f t="shared" si="80"/>
        <v>0</v>
      </c>
      <c r="CX161" s="84">
        <f t="shared" si="81"/>
        <v>0</v>
      </c>
      <c r="CY161" s="24">
        <f t="shared" si="82"/>
        <v>0</v>
      </c>
      <c r="CZ161" s="84">
        <f t="shared" si="83"/>
        <v>0</v>
      </c>
      <c r="DA161" s="82">
        <f t="shared" si="71"/>
        <v>33750</v>
      </c>
      <c r="DC161" s="24">
        <f t="shared" si="72"/>
        <v>10125</v>
      </c>
      <c r="DD161" s="24">
        <f t="shared" si="73"/>
        <v>0</v>
      </c>
      <c r="DE161" s="24">
        <f t="shared" si="74"/>
        <v>0</v>
      </c>
      <c r="DF161" s="24">
        <f t="shared" si="75"/>
        <v>0</v>
      </c>
      <c r="DG161" s="24">
        <f t="shared" si="76"/>
        <v>0</v>
      </c>
      <c r="DH161" s="24">
        <f t="shared" si="77"/>
        <v>0</v>
      </c>
      <c r="DI161" s="24">
        <f t="shared" si="84"/>
        <v>10125</v>
      </c>
    </row>
    <row r="162" spans="1:115" ht="14">
      <c r="A162" s="1"/>
      <c r="B162" s="2"/>
      <c r="C162" s="2"/>
      <c r="D162" s="2"/>
      <c r="E162" s="2"/>
      <c r="F162" s="196">
        <f t="shared" si="108"/>
        <v>101</v>
      </c>
      <c r="G162" s="118">
        <f t="shared" si="108"/>
        <v>1</v>
      </c>
      <c r="H162" s="119">
        <f t="shared" si="108"/>
        <v>0</v>
      </c>
      <c r="I162" s="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  <c r="BH162" s="95"/>
      <c r="BI162" s="95"/>
      <c r="BJ162" s="95"/>
      <c r="BK162" s="95"/>
      <c r="BL162" s="95"/>
      <c r="BM162" s="95"/>
      <c r="BN162" s="65"/>
      <c r="BU162" s="24" t="s">
        <v>76</v>
      </c>
    </row>
    <row r="163" spans="1:115" ht="15" thickBot="1">
      <c r="A163" s="6"/>
      <c r="B163" s="7"/>
      <c r="C163" s="7"/>
      <c r="D163" s="7"/>
      <c r="E163" s="7"/>
      <c r="F163" s="7"/>
      <c r="G163" s="7"/>
      <c r="H163" s="7"/>
      <c r="I163" s="8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  <c r="BH163" s="95"/>
      <c r="BI163" s="95"/>
      <c r="BJ163" s="95"/>
      <c r="BK163" s="95"/>
      <c r="BL163" s="95"/>
      <c r="BM163" s="95"/>
      <c r="BN163" s="65"/>
      <c r="BO163" s="38" t="s">
        <v>77</v>
      </c>
      <c r="BS163" s="24" t="s">
        <v>170</v>
      </c>
      <c r="BT163" s="68" t="s">
        <v>70</v>
      </c>
      <c r="BU163" s="68" t="s">
        <v>71</v>
      </c>
      <c r="BV163" s="68" t="s">
        <v>72</v>
      </c>
      <c r="DK163" s="24"/>
    </row>
    <row r="164" spans="1:115"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  <c r="BH164" s="95"/>
      <c r="BI164" s="95"/>
      <c r="BJ164" s="95"/>
      <c r="BK164" s="95"/>
      <c r="BL164" s="95"/>
      <c r="BM164" s="95"/>
      <c r="BN164" s="65"/>
      <c r="BO164" s="38" t="s">
        <v>96</v>
      </c>
      <c r="BP164" s="68" t="s">
        <v>97</v>
      </c>
      <c r="BQ164" s="68" t="s">
        <v>98</v>
      </c>
      <c r="BR164" s="68" t="s">
        <v>99</v>
      </c>
      <c r="BS164" s="38" t="s">
        <v>170</v>
      </c>
      <c r="BT164" s="68" t="str">
        <f>D8</f>
        <v>Red</v>
      </c>
      <c r="BU164" s="68" t="str">
        <f>F8</f>
        <v>Orange</v>
      </c>
      <c r="BV164" s="68" t="str">
        <f>H8</f>
        <v>Yellow</v>
      </c>
      <c r="BW164" s="68" t="s">
        <v>73</v>
      </c>
      <c r="BX164" s="68" t="s">
        <v>74</v>
      </c>
      <c r="BY164" s="68" t="s">
        <v>75</v>
      </c>
      <c r="BZ164" s="38" t="s">
        <v>171</v>
      </c>
    </row>
    <row r="165" spans="1:115"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  <c r="BH165" s="95"/>
      <c r="BI165" s="95"/>
      <c r="BJ165" s="95"/>
      <c r="BK165" s="95"/>
      <c r="BL165" s="95"/>
      <c r="BM165" s="95"/>
      <c r="BN165" s="65"/>
      <c r="BO165" s="24">
        <f>BO61</f>
        <v>1</v>
      </c>
      <c r="BP165" s="85">
        <f>(2*BP61 + BQ61 +BR61)/ (2*BV61)</f>
        <v>0.1</v>
      </c>
      <c r="BQ165" s="85">
        <f>(2*BS61 + BQ61 +BT61)/ (2*BV61)</f>
        <v>0.9</v>
      </c>
      <c r="BR165" s="85">
        <f>(2*BU61 + BT61 +BR61)/ (2*BV61)</f>
        <v>0</v>
      </c>
      <c r="BT165" s="85">
        <f>BP61/$BV61</f>
        <v>0.01</v>
      </c>
      <c r="BU165" s="85">
        <f>BQ61/$BV61</f>
        <v>0.18</v>
      </c>
      <c r="BV165" s="85">
        <f>BS61/$BV61</f>
        <v>0.81</v>
      </c>
      <c r="BW165" s="85">
        <f>BR61/$BV61</f>
        <v>0</v>
      </c>
      <c r="BX165" s="85">
        <f>BT61/$BV61</f>
        <v>0</v>
      </c>
      <c r="BY165" s="85">
        <f>BU61/$BV61</f>
        <v>0</v>
      </c>
      <c r="BZ165" s="245">
        <f>BT165*F$33 +BU165*G$33 + BV165*H$33</f>
        <v>0.72700000000000009</v>
      </c>
      <c r="CA165" s="85">
        <f>SUM(BT165:BY165)</f>
        <v>1</v>
      </c>
    </row>
    <row r="166" spans="1:115"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  <c r="BH166" s="95"/>
      <c r="BI166" s="95"/>
      <c r="BJ166" s="95"/>
      <c r="BK166" s="95"/>
      <c r="BL166" s="95"/>
      <c r="BM166" s="95"/>
      <c r="BN166" s="65"/>
      <c r="BO166" s="24">
        <f t="shared" ref="BO166:BO229" si="109">BO62</f>
        <v>2</v>
      </c>
      <c r="BP166" s="85">
        <f t="shared" ref="BP166:BP229" si="110">(2*BP62 + BQ62 +BR62)/ (2*BV62)</f>
        <v>0.11691884456671252</v>
      </c>
      <c r="BQ166" s="85">
        <f t="shared" ref="BQ166:BQ229" si="111">(2*BS62 + BQ62 +BT62)/ (2*BV62)</f>
        <v>0.88308115543328747</v>
      </c>
      <c r="BR166" s="85">
        <f t="shared" ref="BR166:BR229" si="112">(2*BU62 + BT62 +BR62)/ (2*BV62)</f>
        <v>0</v>
      </c>
      <c r="BT166" s="85">
        <f t="shared" ref="BT166:BU181" si="113">BP62/$BV62</f>
        <v>1.3755158184319119E-2</v>
      </c>
      <c r="BU166" s="85">
        <f t="shared" si="113"/>
        <v>0.2063273727647868</v>
      </c>
      <c r="BV166" s="85">
        <f t="shared" ref="BV166:BV229" si="114">BS62/$BV62</f>
        <v>0.7799174690508941</v>
      </c>
      <c r="BW166" s="85">
        <f t="shared" ref="BW166:BW229" si="115">BR62/$BV62</f>
        <v>0</v>
      </c>
      <c r="BX166" s="85">
        <f t="shared" ref="BX166:BY181" si="116">BT62/$BV62</f>
        <v>0</v>
      </c>
      <c r="BY166" s="85">
        <f t="shared" si="116"/>
        <v>0</v>
      </c>
      <c r="BZ166" s="245">
        <f t="shared" ref="BZ166:BZ229" si="117">BT166*F$33 +BU166*G$33 + BV166*H$33</f>
        <v>0.731636863823934</v>
      </c>
      <c r="CA166" s="85">
        <f t="shared" ref="CA166:CA229" si="118">SUM(BT166:BY166)</f>
        <v>1</v>
      </c>
    </row>
    <row r="167" spans="1:115" ht="14">
      <c r="D167" s="230"/>
      <c r="E167" s="230"/>
      <c r="F167" s="230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  <c r="BH167" s="95"/>
      <c r="BI167" s="95"/>
      <c r="BJ167" s="95"/>
      <c r="BK167" s="95"/>
      <c r="BL167" s="95"/>
      <c r="BM167" s="95"/>
      <c r="BN167" s="65"/>
      <c r="BO167" s="24">
        <f t="shared" si="109"/>
        <v>3</v>
      </c>
      <c r="BP167" s="85">
        <f t="shared" si="110"/>
        <v>0.13563134219060571</v>
      </c>
      <c r="BQ167" s="85">
        <f t="shared" si="111"/>
        <v>0.86436865780939431</v>
      </c>
      <c r="BR167" s="85">
        <f t="shared" si="112"/>
        <v>0</v>
      </c>
      <c r="BT167" s="85">
        <f t="shared" si="113"/>
        <v>1.8202740872476201E-2</v>
      </c>
      <c r="BU167" s="85">
        <f t="shared" si="113"/>
        <v>0.23485720263625903</v>
      </c>
      <c r="BV167" s="85">
        <f t="shared" si="114"/>
        <v>0.74694005649126483</v>
      </c>
      <c r="BW167" s="85">
        <f t="shared" si="115"/>
        <v>0</v>
      </c>
      <c r="BX167" s="85">
        <f t="shared" si="116"/>
        <v>0</v>
      </c>
      <c r="BY167" s="85">
        <f t="shared" si="116"/>
        <v>0</v>
      </c>
      <c r="BZ167" s="245">
        <f t="shared" si="117"/>
        <v>0.73677511594657752</v>
      </c>
      <c r="CA167" s="85">
        <f t="shared" si="118"/>
        <v>1</v>
      </c>
    </row>
    <row r="168" spans="1:115" ht="14">
      <c r="D168" s="230"/>
      <c r="E168" s="230"/>
      <c r="F168" s="230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  <c r="BH168" s="95"/>
      <c r="BI168" s="95"/>
      <c r="BJ168" s="95"/>
      <c r="BK168" s="95"/>
      <c r="BL168" s="95"/>
      <c r="BM168" s="95"/>
      <c r="BN168" s="65"/>
      <c r="BO168" s="24">
        <f t="shared" si="109"/>
        <v>4</v>
      </c>
      <c r="BP168" s="85">
        <f t="shared" si="110"/>
        <v>0.15685698584449792</v>
      </c>
      <c r="BQ168" s="85">
        <f t="shared" si="111"/>
        <v>0.84314301415550208</v>
      </c>
      <c r="BR168" s="85">
        <f t="shared" si="112"/>
        <v>0</v>
      </c>
      <c r="BT168" s="85">
        <f t="shared" si="113"/>
        <v>2.4445244547194479E-2</v>
      </c>
      <c r="BU168" s="85">
        <f t="shared" si="113"/>
        <v>0.26482348259460686</v>
      </c>
      <c r="BV168" s="85">
        <f t="shared" si="114"/>
        <v>0.71073127285819859</v>
      </c>
      <c r="BW168" s="85">
        <f t="shared" si="115"/>
        <v>0</v>
      </c>
      <c r="BX168" s="85">
        <f t="shared" si="116"/>
        <v>0</v>
      </c>
      <c r="BY168" s="85">
        <f t="shared" si="116"/>
        <v>0</v>
      </c>
      <c r="BZ168" s="245">
        <f t="shared" si="117"/>
        <v>0.74264337104343925</v>
      </c>
      <c r="CA168" s="85">
        <f t="shared" si="118"/>
        <v>1</v>
      </c>
    </row>
    <row r="169" spans="1:115"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  <c r="BH169" s="95"/>
      <c r="BI169" s="95"/>
      <c r="BJ169" s="95"/>
      <c r="BK169" s="95"/>
      <c r="BL169" s="95"/>
      <c r="BM169" s="95"/>
      <c r="BN169" s="65"/>
      <c r="BO169" s="24">
        <f t="shared" si="109"/>
        <v>5</v>
      </c>
      <c r="BP169" s="85">
        <f t="shared" si="110"/>
        <v>0.18193640513042816</v>
      </c>
      <c r="BQ169" s="85">
        <f t="shared" si="111"/>
        <v>0.81806359486957181</v>
      </c>
      <c r="BR169" s="85">
        <f t="shared" si="112"/>
        <v>0</v>
      </c>
      <c r="BT169" s="85">
        <f t="shared" si="113"/>
        <v>3.3403880969987511E-2</v>
      </c>
      <c r="BU169" s="85">
        <f t="shared" si="113"/>
        <v>0.29706504832088126</v>
      </c>
      <c r="BV169" s="85">
        <f t="shared" si="114"/>
        <v>0.66953107070913132</v>
      </c>
      <c r="BW169" s="85">
        <f t="shared" si="115"/>
        <v>0</v>
      </c>
      <c r="BX169" s="85">
        <f t="shared" si="116"/>
        <v>0</v>
      </c>
      <c r="BY169" s="85">
        <f t="shared" si="116"/>
        <v>0</v>
      </c>
      <c r="BZ169" s="245">
        <f t="shared" si="117"/>
        <v>0.7496298374004472</v>
      </c>
      <c r="CA169" s="85">
        <f t="shared" si="118"/>
        <v>1</v>
      </c>
    </row>
    <row r="170" spans="1:115"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  <c r="BH170" s="95"/>
      <c r="BI170" s="95"/>
      <c r="BJ170" s="95"/>
      <c r="BK170" s="95"/>
      <c r="BL170" s="95"/>
      <c r="BM170" s="95"/>
      <c r="BN170" s="65"/>
      <c r="BO170" s="24">
        <f t="shared" si="109"/>
        <v>6</v>
      </c>
      <c r="BP170" s="85">
        <f t="shared" si="110"/>
        <v>0.2099202031193326</v>
      </c>
      <c r="BQ170" s="85">
        <f t="shared" si="111"/>
        <v>0.79007979688066743</v>
      </c>
      <c r="BR170" s="85">
        <f t="shared" si="112"/>
        <v>0</v>
      </c>
      <c r="BT170" s="85">
        <f t="shared" si="113"/>
        <v>4.4432354007979687E-2</v>
      </c>
      <c r="BU170" s="85">
        <f t="shared" si="113"/>
        <v>0.33097569822270584</v>
      </c>
      <c r="BV170" s="85">
        <f t="shared" si="114"/>
        <v>0.62459194776931448</v>
      </c>
      <c r="BW170" s="85">
        <f t="shared" si="115"/>
        <v>0</v>
      </c>
      <c r="BX170" s="85">
        <f t="shared" si="116"/>
        <v>0</v>
      </c>
      <c r="BY170" s="85">
        <f t="shared" si="116"/>
        <v>0</v>
      </c>
      <c r="BZ170" s="245">
        <f t="shared" si="117"/>
        <v>0.75745979929875473</v>
      </c>
      <c r="CA170" s="85">
        <f t="shared" si="118"/>
        <v>1</v>
      </c>
    </row>
    <row r="171" spans="1:115"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  <c r="BH171" s="95"/>
      <c r="BI171" s="95"/>
      <c r="BJ171" s="95"/>
      <c r="BK171" s="95"/>
      <c r="BL171" s="95"/>
      <c r="BM171" s="95"/>
      <c r="BN171" s="65"/>
      <c r="BO171" s="24">
        <f t="shared" si="109"/>
        <v>7</v>
      </c>
      <c r="BP171" s="85">
        <f t="shared" si="110"/>
        <v>0.24065611717518409</v>
      </c>
      <c r="BQ171" s="85">
        <f t="shared" si="111"/>
        <v>0.75934388282481591</v>
      </c>
      <c r="BR171" s="85">
        <f t="shared" si="112"/>
        <v>0</v>
      </c>
      <c r="BT171" s="85">
        <f t="shared" si="113"/>
        <v>5.8068764592022031E-2</v>
      </c>
      <c r="BU171" s="85">
        <f t="shared" si="113"/>
        <v>0.36517470516632411</v>
      </c>
      <c r="BV171" s="85">
        <f t="shared" si="114"/>
        <v>0.57675653024165385</v>
      </c>
      <c r="BW171" s="85">
        <f t="shared" si="115"/>
        <v>0</v>
      </c>
      <c r="BX171" s="85">
        <f t="shared" si="116"/>
        <v>0</v>
      </c>
      <c r="BY171" s="85">
        <f t="shared" si="116"/>
        <v>0</v>
      </c>
      <c r="BZ171" s="245">
        <f t="shared" si="117"/>
        <v>0.76611059006644988</v>
      </c>
      <c r="CA171" s="85">
        <f t="shared" si="118"/>
        <v>1</v>
      </c>
    </row>
    <row r="172" spans="1:115"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5"/>
      <c r="BJ172" s="95"/>
      <c r="BK172" s="95"/>
      <c r="BL172" s="95"/>
      <c r="BM172" s="95"/>
      <c r="BN172" s="65"/>
      <c r="BO172" s="24">
        <f t="shared" si="109"/>
        <v>8</v>
      </c>
      <c r="BP172" s="85">
        <f t="shared" si="110"/>
        <v>0.27439465386061851</v>
      </c>
      <c r="BQ172" s="85">
        <f t="shared" si="111"/>
        <v>0.72560534613938155</v>
      </c>
      <c r="BR172" s="85">
        <f t="shared" si="112"/>
        <v>0</v>
      </c>
      <c r="BT172" s="85">
        <f t="shared" si="113"/>
        <v>7.55055399658634E-2</v>
      </c>
      <c r="BU172" s="85">
        <f t="shared" si="113"/>
        <v>0.39777822778951022</v>
      </c>
      <c r="BV172" s="85">
        <f t="shared" si="114"/>
        <v>0.52671623224462638</v>
      </c>
      <c r="BW172" s="85">
        <f t="shared" si="115"/>
        <v>0</v>
      </c>
      <c r="BX172" s="85">
        <f t="shared" si="116"/>
        <v>0</v>
      </c>
      <c r="BY172" s="85">
        <f t="shared" si="116"/>
        <v>0</v>
      </c>
      <c r="BZ172" s="245">
        <f t="shared" si="117"/>
        <v>0.77568875902836043</v>
      </c>
      <c r="CA172" s="85">
        <f t="shared" si="118"/>
        <v>1</v>
      </c>
    </row>
    <row r="173" spans="1:115"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  <c r="BH173" s="95"/>
      <c r="BI173" s="95"/>
      <c r="BJ173" s="95"/>
      <c r="BK173" s="95"/>
      <c r="BL173" s="95"/>
      <c r="BM173" s="95"/>
      <c r="BN173" s="65"/>
      <c r="BO173" s="24">
        <f t="shared" si="109"/>
        <v>9</v>
      </c>
      <c r="BP173" s="85">
        <f t="shared" si="110"/>
        <v>0.31097991624307414</v>
      </c>
      <c r="BQ173" s="85">
        <f t="shared" si="111"/>
        <v>0.68902008375692581</v>
      </c>
      <c r="BR173" s="85">
        <f t="shared" si="112"/>
        <v>0</v>
      </c>
      <c r="BT173" s="85">
        <f t="shared" si="113"/>
        <v>9.6986939092202254E-2</v>
      </c>
      <c r="BU173" s="85">
        <f t="shared" si="113"/>
        <v>0.4279859543017438</v>
      </c>
      <c r="BV173" s="85">
        <f t="shared" si="114"/>
        <v>0.47502710660605396</v>
      </c>
      <c r="BW173" s="85">
        <f t="shared" si="115"/>
        <v>0</v>
      </c>
      <c r="BX173" s="85">
        <f t="shared" si="116"/>
        <v>0</v>
      </c>
      <c r="BY173" s="85">
        <f t="shared" si="116"/>
        <v>0</v>
      </c>
      <c r="BZ173" s="245">
        <f t="shared" si="117"/>
        <v>0.78616087563455994</v>
      </c>
      <c r="CA173" s="85">
        <f t="shared" si="118"/>
        <v>1</v>
      </c>
    </row>
    <row r="174" spans="1:115"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  <c r="BH174" s="95"/>
      <c r="BI174" s="95"/>
      <c r="BJ174" s="95"/>
      <c r="BK174" s="95"/>
      <c r="BL174" s="95"/>
      <c r="BM174" s="95"/>
      <c r="BN174" s="65"/>
      <c r="BO174" s="24">
        <f t="shared" si="109"/>
        <v>10</v>
      </c>
      <c r="BP174" s="85">
        <f t="shared" si="110"/>
        <v>0.35034277474681896</v>
      </c>
      <c r="BQ174" s="85">
        <f t="shared" si="111"/>
        <v>0.64965722525318115</v>
      </c>
      <c r="BR174" s="85">
        <f t="shared" si="112"/>
        <v>0</v>
      </c>
      <c r="BT174" s="85">
        <f t="shared" si="113"/>
        <v>0.12319653262051927</v>
      </c>
      <c r="BU174" s="85">
        <f t="shared" si="113"/>
        <v>0.45429248425259933</v>
      </c>
      <c r="BV174" s="85">
        <f t="shared" si="114"/>
        <v>0.42251098312688146</v>
      </c>
      <c r="BW174" s="85">
        <f t="shared" si="115"/>
        <v>0</v>
      </c>
      <c r="BX174" s="85">
        <f t="shared" si="116"/>
        <v>0</v>
      </c>
      <c r="BY174" s="85">
        <f t="shared" si="116"/>
        <v>0</v>
      </c>
      <c r="BZ174" s="245">
        <f t="shared" si="117"/>
        <v>0.79753129101983578</v>
      </c>
      <c r="CA174" s="85">
        <f t="shared" si="118"/>
        <v>1</v>
      </c>
    </row>
    <row r="175" spans="1:115"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  <c r="BH175" s="95"/>
      <c r="BI175" s="95"/>
      <c r="BJ175" s="95"/>
      <c r="BK175" s="95"/>
      <c r="BL175" s="95"/>
      <c r="BM175" s="95"/>
      <c r="BN175" s="65"/>
      <c r="BO175" s="24">
        <f t="shared" si="109"/>
        <v>11</v>
      </c>
      <c r="BP175" s="85">
        <f t="shared" si="110"/>
        <v>0.39180445722501794</v>
      </c>
      <c r="BQ175" s="85">
        <f t="shared" si="111"/>
        <v>0.608195542774982</v>
      </c>
      <c r="BR175" s="85">
        <f t="shared" si="112"/>
        <v>0</v>
      </c>
      <c r="BT175" s="85">
        <f t="shared" si="113"/>
        <v>0.15393073117097306</v>
      </c>
      <c r="BU175" s="85">
        <f t="shared" si="113"/>
        <v>0.47574745210808977</v>
      </c>
      <c r="BV175" s="85">
        <f t="shared" si="114"/>
        <v>0.37032181672093706</v>
      </c>
      <c r="BW175" s="85">
        <f t="shared" si="115"/>
        <v>0</v>
      </c>
      <c r="BX175" s="85">
        <f t="shared" si="116"/>
        <v>0</v>
      </c>
      <c r="BY175" s="85">
        <f t="shared" si="116"/>
        <v>0</v>
      </c>
      <c r="BZ175" s="245">
        <f t="shared" si="117"/>
        <v>0.80961221296570374</v>
      </c>
      <c r="CA175" s="85">
        <f t="shared" si="118"/>
        <v>0.99999999999999978</v>
      </c>
    </row>
    <row r="176" spans="1:115"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  <c r="BH176" s="95"/>
      <c r="BI176" s="95"/>
      <c r="BJ176" s="95"/>
      <c r="BK176" s="95"/>
      <c r="BL176" s="95"/>
      <c r="BM176" s="95"/>
      <c r="BN176" s="65"/>
      <c r="BO176" s="24">
        <f t="shared" si="109"/>
        <v>12</v>
      </c>
      <c r="BP176" s="85">
        <f t="shared" si="110"/>
        <v>0.43497375270960836</v>
      </c>
      <c r="BQ176" s="85">
        <f t="shared" si="111"/>
        <v>0.56502624729039164</v>
      </c>
      <c r="BR176" s="85">
        <f t="shared" si="112"/>
        <v>0</v>
      </c>
      <c r="BT176" s="85">
        <f t="shared" si="113"/>
        <v>0.18969434747407918</v>
      </c>
      <c r="BU176" s="85">
        <f t="shared" si="113"/>
        <v>0.49055881047105837</v>
      </c>
      <c r="BV176" s="85">
        <f t="shared" si="114"/>
        <v>0.31974684205486248</v>
      </c>
      <c r="BW176" s="85">
        <f t="shared" si="115"/>
        <v>0</v>
      </c>
      <c r="BX176" s="85">
        <f t="shared" si="116"/>
        <v>0</v>
      </c>
      <c r="BY176" s="85">
        <f t="shared" si="116"/>
        <v>0</v>
      </c>
      <c r="BZ176" s="245">
        <f t="shared" si="117"/>
        <v>0.82231614563836486</v>
      </c>
      <c r="CA176" s="85">
        <f t="shared" si="118"/>
        <v>1</v>
      </c>
    </row>
    <row r="177" spans="10:79"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  <c r="BH177" s="95"/>
      <c r="BI177" s="95"/>
      <c r="BJ177" s="95"/>
      <c r="BK177" s="95"/>
      <c r="BL177" s="95"/>
      <c r="BM177" s="95"/>
      <c r="BN177" s="65"/>
      <c r="BO177" s="24">
        <f t="shared" si="109"/>
        <v>13</v>
      </c>
      <c r="BP177" s="85">
        <f t="shared" si="110"/>
        <v>0.47924179445742149</v>
      </c>
      <c r="BQ177" s="85">
        <f t="shared" si="111"/>
        <v>0.52075820554257846</v>
      </c>
      <c r="BR177" s="85">
        <f t="shared" si="112"/>
        <v>0</v>
      </c>
      <c r="BT177" s="85">
        <f t="shared" si="113"/>
        <v>0.23012921391925364</v>
      </c>
      <c r="BU177" s="85">
        <f t="shared" si="113"/>
        <v>0.49822516107633569</v>
      </c>
      <c r="BV177" s="85">
        <f t="shared" si="114"/>
        <v>0.27164562500441064</v>
      </c>
      <c r="BW177" s="85">
        <f t="shared" si="115"/>
        <v>0</v>
      </c>
      <c r="BX177" s="85">
        <f t="shared" si="116"/>
        <v>0</v>
      </c>
      <c r="BY177" s="85">
        <f t="shared" si="116"/>
        <v>0</v>
      </c>
      <c r="BZ177" s="245">
        <f t="shared" si="117"/>
        <v>0.83546878565262084</v>
      </c>
      <c r="CA177" s="85">
        <f t="shared" si="118"/>
        <v>1</v>
      </c>
    </row>
    <row r="178" spans="10:79"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  <c r="BH178" s="95"/>
      <c r="BI178" s="95"/>
      <c r="BJ178" s="95"/>
      <c r="BK178" s="95"/>
      <c r="BL178" s="95"/>
      <c r="BM178" s="95"/>
      <c r="BN178" s="65"/>
      <c r="BO178" s="24">
        <f t="shared" si="109"/>
        <v>14</v>
      </c>
      <c r="BP178" s="85">
        <f t="shared" si="110"/>
        <v>0.52384948549994081</v>
      </c>
      <c r="BQ178" s="85">
        <f t="shared" si="111"/>
        <v>0.47615051450005907</v>
      </c>
      <c r="BR178" s="85">
        <f t="shared" si="112"/>
        <v>0</v>
      </c>
      <c r="BT178" s="85">
        <f t="shared" si="113"/>
        <v>0.27490692815022161</v>
      </c>
      <c r="BU178" s="85">
        <f t="shared" si="113"/>
        <v>0.49788511469943847</v>
      </c>
      <c r="BV178" s="85">
        <f t="shared" si="114"/>
        <v>0.22720795715033987</v>
      </c>
      <c r="BW178" s="85">
        <f t="shared" si="115"/>
        <v>0</v>
      </c>
      <c r="BX178" s="85">
        <f t="shared" si="116"/>
        <v>0</v>
      </c>
      <c r="BY178" s="85">
        <f t="shared" si="116"/>
        <v>0</v>
      </c>
      <c r="BZ178" s="245">
        <f t="shared" si="117"/>
        <v>0.84885676040499158</v>
      </c>
      <c r="CA178" s="85">
        <f t="shared" si="118"/>
        <v>1</v>
      </c>
    </row>
    <row r="179" spans="10:79"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  <c r="BH179" s="95"/>
      <c r="BI179" s="95"/>
      <c r="BJ179" s="95"/>
      <c r="BK179" s="95"/>
      <c r="BL179" s="95"/>
      <c r="BM179" s="95"/>
      <c r="BN179" s="65"/>
      <c r="BO179" s="24">
        <f t="shared" si="109"/>
        <v>15</v>
      </c>
      <c r="BP179" s="85">
        <f t="shared" si="110"/>
        <v>0.56815366830436398</v>
      </c>
      <c r="BQ179" s="85">
        <f t="shared" si="111"/>
        <v>0.43184633169563597</v>
      </c>
      <c r="BR179" s="85">
        <f t="shared" si="112"/>
        <v>0</v>
      </c>
      <c r="BT179" s="85">
        <f t="shared" si="113"/>
        <v>0.32327319268403448</v>
      </c>
      <c r="BU179" s="85">
        <f t="shared" si="113"/>
        <v>0.48976095124065894</v>
      </c>
      <c r="BV179" s="85">
        <f t="shared" si="114"/>
        <v>0.18696585607530652</v>
      </c>
      <c r="BW179" s="85">
        <f t="shared" si="115"/>
        <v>0</v>
      </c>
      <c r="BX179" s="85">
        <f t="shared" si="116"/>
        <v>0</v>
      </c>
      <c r="BY179" s="85">
        <f t="shared" si="116"/>
        <v>0</v>
      </c>
      <c r="BZ179" s="245">
        <f t="shared" si="117"/>
        <v>0.86228341797063146</v>
      </c>
      <c r="CA179" s="85">
        <f t="shared" si="118"/>
        <v>1</v>
      </c>
    </row>
    <row r="180" spans="10:79"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  <c r="BH180" s="95"/>
      <c r="BI180" s="95"/>
      <c r="BJ180" s="95"/>
      <c r="BK180" s="95"/>
      <c r="BL180" s="95"/>
      <c r="BM180" s="95"/>
      <c r="BN180" s="65"/>
      <c r="BO180" s="24">
        <f t="shared" si="109"/>
        <v>16</v>
      </c>
      <c r="BP180" s="85">
        <f t="shared" si="110"/>
        <v>0.61148081305799695</v>
      </c>
      <c r="BQ180" s="85">
        <f t="shared" si="111"/>
        <v>0.38851918694200316</v>
      </c>
      <c r="BR180" s="85">
        <f t="shared" si="112"/>
        <v>0</v>
      </c>
      <c r="BT180" s="85">
        <f t="shared" si="113"/>
        <v>0.37434459768358963</v>
      </c>
      <c r="BU180" s="85">
        <f t="shared" si="113"/>
        <v>0.47427243074881464</v>
      </c>
      <c r="BV180" s="85">
        <f t="shared" si="114"/>
        <v>0.15138297156759578</v>
      </c>
      <c r="BW180" s="85">
        <f t="shared" si="115"/>
        <v>0</v>
      </c>
      <c r="BX180" s="85">
        <f t="shared" si="116"/>
        <v>0</v>
      </c>
      <c r="BY180" s="85">
        <f t="shared" si="116"/>
        <v>0</v>
      </c>
      <c r="BZ180" s="245">
        <f t="shared" si="117"/>
        <v>0.87553970340491893</v>
      </c>
      <c r="CA180" s="85">
        <f t="shared" si="118"/>
        <v>1</v>
      </c>
    </row>
    <row r="181" spans="10:79"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  <c r="BH181" s="95"/>
      <c r="BI181" s="95"/>
      <c r="BJ181" s="95"/>
      <c r="BK181" s="95"/>
      <c r="BL181" s="95"/>
      <c r="BM181" s="95"/>
      <c r="BN181" s="65"/>
      <c r="BO181" s="24">
        <f t="shared" si="109"/>
        <v>17</v>
      </c>
      <c r="BP181" s="85">
        <f t="shared" si="110"/>
        <v>0.65308540915104851</v>
      </c>
      <c r="BQ181" s="85">
        <f t="shared" si="111"/>
        <v>0.34691459084895154</v>
      </c>
      <c r="BR181" s="85">
        <f t="shared" si="112"/>
        <v>0</v>
      </c>
      <c r="BT181" s="85">
        <f t="shared" si="113"/>
        <v>0.42690297832646418</v>
      </c>
      <c r="BU181" s="85">
        <f t="shared" si="113"/>
        <v>0.45236486164916856</v>
      </c>
      <c r="BV181" s="85">
        <f t="shared" si="114"/>
        <v>0.12073216002436725</v>
      </c>
      <c r="BW181" s="85">
        <f t="shared" si="115"/>
        <v>0</v>
      </c>
      <c r="BX181" s="85">
        <f t="shared" si="116"/>
        <v>0</v>
      </c>
      <c r="BY181" s="85">
        <f t="shared" si="116"/>
        <v>0</v>
      </c>
      <c r="BZ181" s="245">
        <f t="shared" si="117"/>
        <v>0.88838620838449511</v>
      </c>
      <c r="CA181" s="85">
        <f t="shared" si="118"/>
        <v>1</v>
      </c>
    </row>
    <row r="182" spans="10:79"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  <c r="BH182" s="95"/>
      <c r="BI182" s="95"/>
      <c r="BJ182" s="95"/>
      <c r="BK182" s="95"/>
      <c r="BL182" s="95"/>
      <c r="BM182" s="95"/>
      <c r="BN182" s="65"/>
      <c r="BO182" s="24">
        <f t="shared" si="109"/>
        <v>18</v>
      </c>
      <c r="BP182" s="85">
        <f t="shared" si="110"/>
        <v>0.6927234214314546</v>
      </c>
      <c r="BQ182" s="85">
        <f t="shared" si="111"/>
        <v>0.3072765785685454</v>
      </c>
      <c r="BR182" s="85">
        <f t="shared" si="112"/>
        <v>0</v>
      </c>
      <c r="BT182" s="85">
        <f t="shared" ref="BT182:BU197" si="119">BP78/$BV78</f>
        <v>0.48018774580018792</v>
      </c>
      <c r="BU182" s="85">
        <f t="shared" si="119"/>
        <v>0.42507135126253337</v>
      </c>
      <c r="BV182" s="85">
        <f t="shared" si="114"/>
        <v>9.4740902937278756E-2</v>
      </c>
      <c r="BW182" s="85">
        <f t="shared" si="115"/>
        <v>0</v>
      </c>
      <c r="BX182" s="85">
        <f t="shared" ref="BX182:BY197" si="120">BT78/$BV78</f>
        <v>0</v>
      </c>
      <c r="BY182" s="85">
        <f t="shared" si="120"/>
        <v>0</v>
      </c>
      <c r="BZ182" s="245">
        <f t="shared" si="117"/>
        <v>0.90073250390839421</v>
      </c>
      <c r="CA182" s="85">
        <f t="shared" si="118"/>
        <v>1</v>
      </c>
    </row>
    <row r="183" spans="10:79"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  <c r="BH183" s="95"/>
      <c r="BI183" s="95"/>
      <c r="BJ183" s="95"/>
      <c r="BK183" s="95"/>
      <c r="BL183" s="95"/>
      <c r="BM183" s="95"/>
      <c r="BN183" s="65"/>
      <c r="BO183" s="24">
        <f t="shared" si="109"/>
        <v>19</v>
      </c>
      <c r="BP183" s="85">
        <f t="shared" si="110"/>
        <v>0.72979297215832473</v>
      </c>
      <c r="BQ183" s="85">
        <f t="shared" si="111"/>
        <v>0.27020702784167527</v>
      </c>
      <c r="BR183" s="85">
        <f t="shared" si="112"/>
        <v>0</v>
      </c>
      <c r="BT183" s="85">
        <f t="shared" si="119"/>
        <v>0.53287855953041963</v>
      </c>
      <c r="BU183" s="85">
        <f t="shared" si="119"/>
        <v>0.39382882525581026</v>
      </c>
      <c r="BV183" s="85">
        <f t="shared" si="114"/>
        <v>7.3292615213770132E-2</v>
      </c>
      <c r="BW183" s="85">
        <f t="shared" si="115"/>
        <v>0</v>
      </c>
      <c r="BX183" s="85">
        <f t="shared" si="120"/>
        <v>0</v>
      </c>
      <c r="BY183" s="85">
        <f t="shared" si="120"/>
        <v>0</v>
      </c>
      <c r="BZ183" s="245">
        <f t="shared" si="117"/>
        <v>0.91237407789323388</v>
      </c>
      <c r="CA183" s="85">
        <f t="shared" si="118"/>
        <v>1</v>
      </c>
    </row>
    <row r="184" spans="10:79"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  <c r="BH184" s="95"/>
      <c r="BI184" s="95"/>
      <c r="BJ184" s="95"/>
      <c r="BK184" s="95"/>
      <c r="BL184" s="95"/>
      <c r="BM184" s="95"/>
      <c r="BN184" s="65"/>
      <c r="BO184" s="24">
        <f t="shared" si="109"/>
        <v>20</v>
      </c>
      <c r="BP184" s="85">
        <f t="shared" si="110"/>
        <v>0.76391157047633584</v>
      </c>
      <c r="BQ184" s="85">
        <f t="shared" si="111"/>
        <v>0.2360884295236641</v>
      </c>
      <c r="BR184" s="85">
        <f t="shared" si="112"/>
        <v>0</v>
      </c>
      <c r="BT184" s="85">
        <f t="shared" si="119"/>
        <v>0.5837902398203425</v>
      </c>
      <c r="BU184" s="85">
        <f t="shared" si="119"/>
        <v>0.36024266131198673</v>
      </c>
      <c r="BV184" s="85">
        <f t="shared" si="114"/>
        <v>5.5967098867670734E-2</v>
      </c>
      <c r="BW184" s="85">
        <f t="shared" si="115"/>
        <v>0</v>
      </c>
      <c r="BX184" s="85">
        <f t="shared" si="120"/>
        <v>0</v>
      </c>
      <c r="BY184" s="85">
        <f t="shared" si="120"/>
        <v>0</v>
      </c>
      <c r="BZ184" s="245">
        <f t="shared" si="117"/>
        <v>0.92316942678770109</v>
      </c>
      <c r="CA184" s="85">
        <f t="shared" si="118"/>
        <v>0.99999999999999989</v>
      </c>
    </row>
    <row r="185" spans="10:79"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  <c r="BH185" s="95"/>
      <c r="BI185" s="95"/>
      <c r="BJ185" s="95"/>
      <c r="BK185" s="95"/>
      <c r="BL185" s="95"/>
      <c r="BM185" s="95"/>
      <c r="BN185" s="65"/>
      <c r="BO185" s="24">
        <f t="shared" si="109"/>
        <v>21</v>
      </c>
      <c r="BP185" s="85">
        <f t="shared" si="110"/>
        <v>0.79493475114145362</v>
      </c>
      <c r="BQ185" s="85">
        <f t="shared" si="111"/>
        <v>0.20506524885854627</v>
      </c>
      <c r="BR185" s="85">
        <f t="shared" si="112"/>
        <v>0</v>
      </c>
      <c r="BT185" s="85">
        <f t="shared" si="119"/>
        <v>0.63210922222020594</v>
      </c>
      <c r="BU185" s="85">
        <f t="shared" si="119"/>
        <v>0.32565105784249543</v>
      </c>
      <c r="BV185" s="85">
        <f t="shared" si="114"/>
        <v>4.223971993729856E-2</v>
      </c>
      <c r="BW185" s="85">
        <f t="shared" si="115"/>
        <v>0</v>
      </c>
      <c r="BX185" s="85">
        <f t="shared" si="120"/>
        <v>0</v>
      </c>
      <c r="BY185" s="85">
        <f t="shared" si="120"/>
        <v>0</v>
      </c>
      <c r="BZ185" s="245">
        <f t="shared" si="117"/>
        <v>0.93305290771172789</v>
      </c>
      <c r="CA185" s="85">
        <f t="shared" si="118"/>
        <v>1</v>
      </c>
    </row>
    <row r="186" spans="10:79"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  <c r="BH186" s="95"/>
      <c r="BI186" s="95"/>
      <c r="BJ186" s="95"/>
      <c r="BK186" s="95"/>
      <c r="BL186" s="95"/>
      <c r="BM186" s="95"/>
      <c r="BN186" s="65"/>
      <c r="BO186" s="24">
        <f t="shared" si="109"/>
        <v>22</v>
      </c>
      <c r="BP186" s="85">
        <f t="shared" si="110"/>
        <v>0.82286945871764594</v>
      </c>
      <c r="BQ186" s="85">
        <f t="shared" si="111"/>
        <v>0.17713054128235409</v>
      </c>
      <c r="BR186" s="85">
        <f t="shared" si="112"/>
        <v>0</v>
      </c>
      <c r="BT186" s="85">
        <f t="shared" si="119"/>
        <v>0.67728114128873707</v>
      </c>
      <c r="BU186" s="85">
        <f t="shared" si="119"/>
        <v>0.29117663485781764</v>
      </c>
      <c r="BV186" s="85">
        <f t="shared" si="114"/>
        <v>3.1542223853445246E-2</v>
      </c>
      <c r="BW186" s="85">
        <f t="shared" si="115"/>
        <v>0</v>
      </c>
      <c r="BX186" s="85">
        <f t="shared" si="120"/>
        <v>0</v>
      </c>
      <c r="BY186" s="85">
        <f t="shared" si="120"/>
        <v>0</v>
      </c>
      <c r="BZ186" s="245">
        <f t="shared" si="117"/>
        <v>0.9420078937009968</v>
      </c>
      <c r="CA186" s="85">
        <f t="shared" si="118"/>
        <v>1</v>
      </c>
    </row>
    <row r="187" spans="10:79"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  <c r="BH187" s="95"/>
      <c r="BI187" s="95"/>
      <c r="BJ187" s="95"/>
      <c r="BK187" s="95"/>
      <c r="BL187" s="95"/>
      <c r="BM187" s="95"/>
      <c r="BN187" s="65"/>
      <c r="BO187" s="24">
        <f t="shared" si="109"/>
        <v>23</v>
      </c>
      <c r="BP187" s="85">
        <f t="shared" si="110"/>
        <v>0.84765030609717251</v>
      </c>
      <c r="BQ187" s="85">
        <f t="shared" si="111"/>
        <v>0.1523496939028274</v>
      </c>
      <c r="BR187" s="85">
        <f t="shared" si="112"/>
        <v>0</v>
      </c>
      <c r="BT187" s="85">
        <f t="shared" si="119"/>
        <v>0.71870908383169962</v>
      </c>
      <c r="BU187" s="85">
        <f t="shared" si="119"/>
        <v>0.25788244453094589</v>
      </c>
      <c r="BV187" s="85">
        <f t="shared" si="114"/>
        <v>2.3408471637354468E-2</v>
      </c>
      <c r="BW187" s="85">
        <f t="shared" si="115"/>
        <v>0</v>
      </c>
      <c r="BX187" s="85">
        <f t="shared" si="120"/>
        <v>0</v>
      </c>
      <c r="BY187" s="85">
        <f t="shared" si="120"/>
        <v>0</v>
      </c>
      <c r="BZ187" s="245">
        <f t="shared" si="117"/>
        <v>0.9499970510869693</v>
      </c>
      <c r="CA187" s="85">
        <f t="shared" si="118"/>
        <v>1</v>
      </c>
    </row>
    <row r="188" spans="10:79"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  <c r="BH188" s="95"/>
      <c r="BI188" s="95"/>
      <c r="BJ188" s="95"/>
      <c r="BK188" s="95"/>
      <c r="BL188" s="95"/>
      <c r="BM188" s="95"/>
      <c r="BN188" s="65"/>
      <c r="BO188" s="24">
        <f t="shared" si="109"/>
        <v>24</v>
      </c>
      <c r="BP188" s="85">
        <f t="shared" si="110"/>
        <v>0.86953553608221823</v>
      </c>
      <c r="BQ188" s="85">
        <f t="shared" si="111"/>
        <v>0.13046446391778169</v>
      </c>
      <c r="BR188" s="85">
        <f t="shared" si="112"/>
        <v>0</v>
      </c>
      <c r="BT188" s="85">
        <f t="shared" si="119"/>
        <v>0.75627435891070671</v>
      </c>
      <c r="BU188" s="85">
        <f t="shared" si="119"/>
        <v>0.22652235434302309</v>
      </c>
      <c r="BV188" s="85">
        <f t="shared" si="114"/>
        <v>1.7203286746270138E-2</v>
      </c>
      <c r="BW188" s="85">
        <f t="shared" si="115"/>
        <v>0</v>
      </c>
      <c r="BX188" s="85">
        <f t="shared" si="120"/>
        <v>0</v>
      </c>
      <c r="BY188" s="85">
        <f t="shared" si="120"/>
        <v>0</v>
      </c>
      <c r="BZ188" s="245">
        <f t="shared" si="117"/>
        <v>0.95708528825228179</v>
      </c>
      <c r="CA188" s="85">
        <f t="shared" si="118"/>
        <v>1</v>
      </c>
    </row>
    <row r="189" spans="10:79"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  <c r="BH189" s="95"/>
      <c r="BI189" s="95"/>
      <c r="BJ189" s="95"/>
      <c r="BK189" s="95"/>
      <c r="BL189" s="95"/>
      <c r="BM189" s="95"/>
      <c r="BN189" s="65"/>
      <c r="BO189" s="24">
        <f t="shared" si="109"/>
        <v>25</v>
      </c>
      <c r="BP189" s="85">
        <f t="shared" si="110"/>
        <v>0.88882308056452008</v>
      </c>
      <c r="BQ189" s="85">
        <f t="shared" si="111"/>
        <v>0.11117691943547986</v>
      </c>
      <c r="BR189" s="85">
        <f t="shared" si="112"/>
        <v>0</v>
      </c>
      <c r="BT189" s="85">
        <f t="shared" si="119"/>
        <v>0.79003854110150162</v>
      </c>
      <c r="BU189" s="85">
        <f t="shared" si="119"/>
        <v>0.19756907892603695</v>
      </c>
      <c r="BV189" s="85">
        <f t="shared" si="114"/>
        <v>1.2392379972461376E-2</v>
      </c>
      <c r="BW189" s="85">
        <f t="shared" si="115"/>
        <v>0</v>
      </c>
      <c r="BX189" s="85">
        <f t="shared" si="120"/>
        <v>0</v>
      </c>
      <c r="BY189" s="85">
        <f t="shared" si="120"/>
        <v>0</v>
      </c>
      <c r="BZ189" s="245">
        <f t="shared" si="117"/>
        <v>0.96335410618725537</v>
      </c>
      <c r="CA189" s="85">
        <f t="shared" si="118"/>
        <v>0.99999999999999989</v>
      </c>
    </row>
    <row r="190" spans="10:79"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  <c r="BG190" s="95"/>
      <c r="BH190" s="95"/>
      <c r="BI190" s="95"/>
      <c r="BJ190" s="95"/>
      <c r="BK190" s="95"/>
      <c r="BL190" s="95"/>
      <c r="BM190" s="95"/>
      <c r="BN190" s="65"/>
      <c r="BO190" s="24">
        <f t="shared" si="109"/>
        <v>26</v>
      </c>
      <c r="BP190" s="85">
        <f t="shared" si="110"/>
        <v>0.90555133330141702</v>
      </c>
      <c r="BQ190" s="85">
        <f t="shared" si="111"/>
        <v>9.4448666698582914E-2</v>
      </c>
      <c r="BR190" s="85">
        <f t="shared" si="112"/>
        <v>0</v>
      </c>
      <c r="BT190" s="85">
        <f t="shared" si="119"/>
        <v>0.82008808885484485</v>
      </c>
      <c r="BU190" s="85">
        <f t="shared" si="119"/>
        <v>0.17092648889314438</v>
      </c>
      <c r="BV190" s="85">
        <f t="shared" si="114"/>
        <v>8.9854222520107229E-3</v>
      </c>
      <c r="BW190" s="85">
        <f t="shared" si="115"/>
        <v>0</v>
      </c>
      <c r="BX190" s="85">
        <f t="shared" si="120"/>
        <v>0</v>
      </c>
      <c r="BY190" s="85">
        <f t="shared" si="120"/>
        <v>0</v>
      </c>
      <c r="BZ190" s="245">
        <f t="shared" si="117"/>
        <v>0.96881662517553935</v>
      </c>
      <c r="CA190" s="85">
        <f t="shared" si="118"/>
        <v>1</v>
      </c>
    </row>
    <row r="191" spans="10:79"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  <c r="BG191" s="95"/>
      <c r="BH191" s="95"/>
      <c r="BI191" s="95"/>
      <c r="BJ191" s="95"/>
      <c r="BK191" s="95"/>
      <c r="BL191" s="95"/>
      <c r="BM191" s="95"/>
      <c r="BN191" s="65"/>
      <c r="BO191" s="24">
        <f t="shared" si="109"/>
        <v>27</v>
      </c>
      <c r="BP191" s="85">
        <f t="shared" si="110"/>
        <v>0.91995428900877152</v>
      </c>
      <c r="BQ191" s="85">
        <f t="shared" si="111"/>
        <v>8.0045710991228425E-2</v>
      </c>
      <c r="BR191" s="85">
        <f t="shared" si="112"/>
        <v>0</v>
      </c>
      <c r="BT191" s="85">
        <f t="shared" si="119"/>
        <v>0.84639459704319897</v>
      </c>
      <c r="BU191" s="85">
        <f t="shared" si="119"/>
        <v>0.14711938393114524</v>
      </c>
      <c r="BV191" s="85">
        <f t="shared" si="114"/>
        <v>6.4860190256558082E-3</v>
      </c>
      <c r="BW191" s="85">
        <f t="shared" si="115"/>
        <v>0</v>
      </c>
      <c r="BX191" s="85">
        <f t="shared" si="120"/>
        <v>0</v>
      </c>
      <c r="BY191" s="85">
        <f t="shared" si="120"/>
        <v>0</v>
      </c>
      <c r="BZ191" s="245">
        <f t="shared" si="117"/>
        <v>0.97353429697044569</v>
      </c>
      <c r="CA191" s="85">
        <f t="shared" si="118"/>
        <v>1</v>
      </c>
    </row>
    <row r="192" spans="10:79"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  <c r="BG192" s="95"/>
      <c r="BH192" s="95"/>
      <c r="BI192" s="95"/>
      <c r="BJ192" s="95"/>
      <c r="BK192" s="95"/>
      <c r="BL192" s="95"/>
      <c r="BM192" s="95"/>
      <c r="BN192" s="65"/>
      <c r="BO192" s="24">
        <f t="shared" si="109"/>
        <v>28</v>
      </c>
      <c r="BP192" s="85">
        <f t="shared" si="110"/>
        <v>0.93239489666211572</v>
      </c>
      <c r="BQ192" s="85">
        <f t="shared" si="111"/>
        <v>6.7605103337884276E-2</v>
      </c>
      <c r="BR192" s="85">
        <f t="shared" si="112"/>
        <v>0</v>
      </c>
      <c r="BT192" s="85">
        <f t="shared" si="119"/>
        <v>0.86937355286303086</v>
      </c>
      <c r="BU192" s="85">
        <f t="shared" si="119"/>
        <v>0.12604268759816992</v>
      </c>
      <c r="BV192" s="85">
        <f t="shared" si="114"/>
        <v>4.58375953879932E-3</v>
      </c>
      <c r="BW192" s="85">
        <f t="shared" si="115"/>
        <v>0</v>
      </c>
      <c r="BX192" s="85">
        <f t="shared" si="120"/>
        <v>0</v>
      </c>
      <c r="BY192" s="85">
        <f t="shared" si="120"/>
        <v>0</v>
      </c>
      <c r="BZ192" s="245">
        <f t="shared" si="117"/>
        <v>0.97761775753866531</v>
      </c>
      <c r="CA192" s="85">
        <f t="shared" si="118"/>
        <v>1.0000000000000002</v>
      </c>
    </row>
    <row r="193" spans="10:79"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65"/>
      <c r="BO193" s="24">
        <f t="shared" si="109"/>
        <v>29</v>
      </c>
      <c r="BP193" s="85">
        <f t="shared" si="110"/>
        <v>0.94315573698687749</v>
      </c>
      <c r="BQ193" s="85">
        <f t="shared" si="111"/>
        <v>5.6844263013122627E-2</v>
      </c>
      <c r="BR193" s="85">
        <f t="shared" si="112"/>
        <v>0</v>
      </c>
      <c r="BT193" s="85">
        <f t="shared" si="119"/>
        <v>0.88950014892163221</v>
      </c>
      <c r="BU193" s="85">
        <f t="shared" si="119"/>
        <v>0.1073111761304904</v>
      </c>
      <c r="BV193" s="85">
        <f t="shared" si="114"/>
        <v>3.1886749478774292E-3</v>
      </c>
      <c r="BW193" s="85">
        <f t="shared" si="115"/>
        <v>0</v>
      </c>
      <c r="BX193" s="85">
        <f t="shared" si="120"/>
        <v>0</v>
      </c>
      <c r="BY193" s="85">
        <f t="shared" si="120"/>
        <v>0</v>
      </c>
      <c r="BZ193" s="245">
        <f t="shared" si="117"/>
        <v>0.98115820149388844</v>
      </c>
      <c r="CA193" s="85">
        <f t="shared" si="118"/>
        <v>1</v>
      </c>
    </row>
    <row r="194" spans="10:79"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  <c r="BG194" s="95"/>
      <c r="BH194" s="95"/>
      <c r="BI194" s="95"/>
      <c r="BJ194" s="95"/>
      <c r="BK194" s="95"/>
      <c r="BL194" s="95"/>
      <c r="BM194" s="95"/>
      <c r="BN194" s="65"/>
      <c r="BO194" s="24">
        <f t="shared" si="109"/>
        <v>30</v>
      </c>
      <c r="BP194" s="85">
        <f t="shared" si="110"/>
        <v>0.95221605961086253</v>
      </c>
      <c r="BQ194" s="85">
        <f t="shared" si="111"/>
        <v>4.778394038913749E-2</v>
      </c>
      <c r="BR194" s="85">
        <f t="shared" si="112"/>
        <v>0</v>
      </c>
      <c r="BT194" s="85">
        <f t="shared" si="119"/>
        <v>0.90672408147876216</v>
      </c>
      <c r="BU194" s="85">
        <f t="shared" si="119"/>
        <v>9.0983956264200735E-2</v>
      </c>
      <c r="BV194" s="85">
        <f t="shared" si="114"/>
        <v>2.291962257037118E-3</v>
      </c>
      <c r="BW194" s="85">
        <f t="shared" si="115"/>
        <v>0</v>
      </c>
      <c r="BX194" s="85">
        <f t="shared" si="120"/>
        <v>0</v>
      </c>
      <c r="BY194" s="85">
        <f t="shared" si="120"/>
        <v>0</v>
      </c>
      <c r="BZ194" s="245">
        <f t="shared" si="117"/>
        <v>0.98414841861218871</v>
      </c>
      <c r="CA194" s="85">
        <f t="shared" si="118"/>
        <v>1</v>
      </c>
    </row>
    <row r="195" spans="10:79"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5"/>
      <c r="BH195" s="95"/>
      <c r="BI195" s="95"/>
      <c r="BJ195" s="95"/>
      <c r="BK195" s="95"/>
      <c r="BL195" s="95"/>
      <c r="BM195" s="95"/>
      <c r="BN195" s="65"/>
      <c r="BO195" s="24">
        <f t="shared" si="109"/>
        <v>31</v>
      </c>
      <c r="BP195" s="85">
        <f t="shared" si="110"/>
        <v>0.95984933418291218</v>
      </c>
      <c r="BQ195" s="85">
        <f t="shared" si="111"/>
        <v>4.015066581708783E-2</v>
      </c>
      <c r="BR195" s="85">
        <f t="shared" si="112"/>
        <v>0</v>
      </c>
      <c r="BT195" s="85">
        <f t="shared" si="119"/>
        <v>0.921335989611479</v>
      </c>
      <c r="BU195" s="85">
        <f t="shared" si="119"/>
        <v>7.7026689142866353E-2</v>
      </c>
      <c r="BV195" s="85">
        <f t="shared" si="114"/>
        <v>1.6373212456546461E-3</v>
      </c>
      <c r="BW195" s="85">
        <f t="shared" si="115"/>
        <v>0</v>
      </c>
      <c r="BX195" s="85">
        <f t="shared" si="120"/>
        <v>0</v>
      </c>
      <c r="BY195" s="85">
        <f t="shared" si="120"/>
        <v>0</v>
      </c>
      <c r="BZ195" s="245">
        <f t="shared" si="117"/>
        <v>0.98667102210249247</v>
      </c>
      <c r="CA195" s="85">
        <f t="shared" si="118"/>
        <v>1</v>
      </c>
    </row>
    <row r="196" spans="10:79"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  <c r="BH196" s="95"/>
      <c r="BI196" s="95"/>
      <c r="BJ196" s="95"/>
      <c r="BK196" s="95"/>
      <c r="BL196" s="95"/>
      <c r="BM196" s="95"/>
      <c r="BN196" s="65"/>
      <c r="BO196" s="24">
        <f t="shared" si="109"/>
        <v>32</v>
      </c>
      <c r="BP196" s="85">
        <f t="shared" si="110"/>
        <v>0.96633296969113425</v>
      </c>
      <c r="BQ196" s="85">
        <f t="shared" si="111"/>
        <v>3.366703030886576E-2</v>
      </c>
      <c r="BR196" s="85">
        <f t="shared" si="112"/>
        <v>0</v>
      </c>
      <c r="BT196" s="85">
        <f t="shared" si="119"/>
        <v>0.93379138322407418</v>
      </c>
      <c r="BU196" s="85">
        <f t="shared" si="119"/>
        <v>6.508317293412022E-2</v>
      </c>
      <c r="BV196" s="85">
        <f t="shared" si="114"/>
        <v>1.1254438418056515E-3</v>
      </c>
      <c r="BW196" s="85">
        <f t="shared" si="115"/>
        <v>0</v>
      </c>
      <c r="BX196" s="85">
        <f t="shared" si="120"/>
        <v>0</v>
      </c>
      <c r="BY196" s="85">
        <f t="shared" si="120"/>
        <v>0</v>
      </c>
      <c r="BZ196" s="245">
        <f t="shared" si="117"/>
        <v>0.98881517135843833</v>
      </c>
      <c r="CA196" s="85">
        <f t="shared" si="118"/>
        <v>1</v>
      </c>
    </row>
    <row r="197" spans="10:79"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  <c r="BH197" s="95"/>
      <c r="BI197" s="95"/>
      <c r="BJ197" s="95"/>
      <c r="BK197" s="95"/>
      <c r="BL197" s="95"/>
      <c r="BM197" s="95"/>
      <c r="BN197" s="65"/>
      <c r="BO197" s="24">
        <f t="shared" si="109"/>
        <v>33</v>
      </c>
      <c r="BP197" s="85">
        <f t="shared" si="110"/>
        <v>0.97199622288359233</v>
      </c>
      <c r="BQ197" s="85">
        <f t="shared" si="111"/>
        <v>2.8003777116407693E-2</v>
      </c>
      <c r="BR197" s="85">
        <f t="shared" si="112"/>
        <v>0</v>
      </c>
      <c r="BT197" s="85">
        <f t="shared" si="119"/>
        <v>0.944700655093627</v>
      </c>
      <c r="BU197" s="85">
        <f t="shared" si="119"/>
        <v>5.45911355799307E-2</v>
      </c>
      <c r="BV197" s="85">
        <f t="shared" si="114"/>
        <v>7.0820932644234419E-4</v>
      </c>
      <c r="BW197" s="85">
        <f t="shared" si="115"/>
        <v>0</v>
      </c>
      <c r="BX197" s="85">
        <f t="shared" si="120"/>
        <v>0</v>
      </c>
      <c r="BY197" s="85">
        <f t="shared" si="120"/>
        <v>0</v>
      </c>
      <c r="BZ197" s="245">
        <f t="shared" si="117"/>
        <v>0.99068901460541214</v>
      </c>
      <c r="CA197" s="85">
        <f t="shared" si="118"/>
        <v>1</v>
      </c>
    </row>
    <row r="198" spans="10:79"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  <c r="BH198" s="95"/>
      <c r="BI198" s="95"/>
      <c r="BJ198" s="95"/>
      <c r="BK198" s="95"/>
      <c r="BL198" s="95"/>
      <c r="BM198" s="95"/>
      <c r="BN198" s="65"/>
      <c r="BO198" s="24">
        <f t="shared" si="109"/>
        <v>34</v>
      </c>
      <c r="BP198" s="85">
        <f t="shared" si="110"/>
        <v>0.97655529676103359</v>
      </c>
      <c r="BQ198" s="85">
        <f t="shared" si="111"/>
        <v>2.344470323896632E-2</v>
      </c>
      <c r="BR198" s="85">
        <f t="shared" si="112"/>
        <v>0</v>
      </c>
      <c r="BT198" s="85">
        <f t="shared" ref="BT198:BU213" si="121">BP94/$BV94</f>
        <v>0.95364678046690809</v>
      </c>
      <c r="BU198" s="85">
        <f t="shared" si="121"/>
        <v>4.5817032588250976E-2</v>
      </c>
      <c r="BV198" s="85">
        <f t="shared" si="114"/>
        <v>5.3618694484083189E-4</v>
      </c>
      <c r="BW198" s="85">
        <f t="shared" si="115"/>
        <v>0</v>
      </c>
      <c r="BX198" s="85">
        <f t="shared" ref="BX198:BY213" si="122">BT94/$BV94</f>
        <v>0</v>
      </c>
      <c r="BY198" s="85">
        <f t="shared" si="122"/>
        <v>0</v>
      </c>
      <c r="BZ198" s="245">
        <f t="shared" si="117"/>
        <v>0.99220297181850592</v>
      </c>
      <c r="CA198" s="85">
        <f t="shared" si="118"/>
        <v>0.99999999999999989</v>
      </c>
    </row>
    <row r="199" spans="10:79"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  <c r="BL199" s="95"/>
      <c r="BM199" s="95"/>
      <c r="BN199" s="65"/>
      <c r="BO199" s="24">
        <f t="shared" si="109"/>
        <v>35</v>
      </c>
      <c r="BP199" s="85">
        <f t="shared" si="110"/>
        <v>0.98038692410774708</v>
      </c>
      <c r="BQ199" s="85">
        <f t="shared" si="111"/>
        <v>1.9613075892252942E-2</v>
      </c>
      <c r="BR199" s="85">
        <f t="shared" si="112"/>
        <v>0</v>
      </c>
      <c r="BT199" s="85">
        <f t="shared" si="121"/>
        <v>0.96113412339710902</v>
      </c>
      <c r="BU199" s="85">
        <f t="shared" si="121"/>
        <v>3.8505601421276056E-2</v>
      </c>
      <c r="BV199" s="85">
        <f t="shared" si="114"/>
        <v>3.6027518161490965E-4</v>
      </c>
      <c r="BW199" s="85">
        <f t="shared" si="115"/>
        <v>0</v>
      </c>
      <c r="BX199" s="85">
        <f t="shared" si="122"/>
        <v>0</v>
      </c>
      <c r="BY199" s="85">
        <f t="shared" si="122"/>
        <v>0</v>
      </c>
      <c r="BZ199" s="245">
        <f t="shared" si="117"/>
        <v>0.9934743172086361</v>
      </c>
      <c r="CA199" s="85">
        <f t="shared" si="118"/>
        <v>0.99999999999999989</v>
      </c>
    </row>
    <row r="200" spans="10:79"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  <c r="BH200" s="95"/>
      <c r="BI200" s="95"/>
      <c r="BJ200" s="95"/>
      <c r="BK200" s="95"/>
      <c r="BL200" s="95"/>
      <c r="BM200" s="95"/>
      <c r="BN200" s="65"/>
      <c r="BO200" s="24">
        <f t="shared" si="109"/>
        <v>36</v>
      </c>
      <c r="BP200" s="85">
        <f t="shared" si="110"/>
        <v>0.9835831777135402</v>
      </c>
      <c r="BQ200" s="85">
        <f t="shared" si="111"/>
        <v>1.6416822286459798E-2</v>
      </c>
      <c r="BR200" s="85">
        <f t="shared" si="112"/>
        <v>0</v>
      </c>
      <c r="BT200" s="85">
        <f t="shared" si="121"/>
        <v>0.96743495945358271</v>
      </c>
      <c r="BU200" s="85">
        <f t="shared" si="121"/>
        <v>3.2296436519915067E-2</v>
      </c>
      <c r="BV200" s="85">
        <f t="shared" si="114"/>
        <v>2.6860402650226396E-4</v>
      </c>
      <c r="BW200" s="85">
        <f t="shared" si="115"/>
        <v>0</v>
      </c>
      <c r="BX200" s="85">
        <f t="shared" si="122"/>
        <v>0</v>
      </c>
      <c r="BY200" s="85">
        <f t="shared" si="122"/>
        <v>0</v>
      </c>
      <c r="BZ200" s="245">
        <f t="shared" si="117"/>
        <v>0.99453667937206347</v>
      </c>
      <c r="CA200" s="85">
        <f t="shared" si="118"/>
        <v>1</v>
      </c>
    </row>
    <row r="201" spans="10:79"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  <c r="BH201" s="95"/>
      <c r="BI201" s="95"/>
      <c r="BJ201" s="95"/>
      <c r="BK201" s="95"/>
      <c r="BL201" s="95"/>
      <c r="BM201" s="95"/>
      <c r="BN201" s="65"/>
      <c r="BO201" s="24">
        <f t="shared" si="109"/>
        <v>37</v>
      </c>
      <c r="BP201" s="85">
        <f t="shared" si="110"/>
        <v>0.98629496896327029</v>
      </c>
      <c r="BQ201" s="85">
        <f t="shared" si="111"/>
        <v>1.3705031036729655E-2</v>
      </c>
      <c r="BR201" s="85">
        <f t="shared" si="112"/>
        <v>0</v>
      </c>
      <c r="BT201" s="85">
        <f t="shared" si="121"/>
        <v>0.97276998525326652</v>
      </c>
      <c r="BU201" s="85">
        <f t="shared" si="121"/>
        <v>2.7049967420007547E-2</v>
      </c>
      <c r="BV201" s="85">
        <f t="shared" si="114"/>
        <v>1.8004732672588224E-4</v>
      </c>
      <c r="BW201" s="85">
        <f t="shared" si="115"/>
        <v>0</v>
      </c>
      <c r="BX201" s="85">
        <f t="shared" si="122"/>
        <v>0</v>
      </c>
      <c r="BY201" s="85">
        <f t="shared" si="122"/>
        <v>0</v>
      </c>
      <c r="BZ201" s="245">
        <f t="shared" si="117"/>
        <v>0.99543765789864758</v>
      </c>
      <c r="CA201" s="85">
        <f t="shared" si="118"/>
        <v>0.99999999999999989</v>
      </c>
    </row>
    <row r="202" spans="10:79"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  <c r="BH202" s="95"/>
      <c r="BI202" s="95"/>
      <c r="BJ202" s="95"/>
      <c r="BK202" s="95"/>
      <c r="BL202" s="95"/>
      <c r="BM202" s="95"/>
      <c r="BN202" s="65"/>
      <c r="BO202" s="24">
        <f t="shared" si="109"/>
        <v>38</v>
      </c>
      <c r="BP202" s="85">
        <f t="shared" si="110"/>
        <v>0.98861082160302383</v>
      </c>
      <c r="BQ202" s="85">
        <f t="shared" si="111"/>
        <v>1.1389178396976282E-2</v>
      </c>
      <c r="BR202" s="85">
        <f t="shared" si="112"/>
        <v>0</v>
      </c>
      <c r="BT202" s="85">
        <f t="shared" si="121"/>
        <v>0.97730954204703846</v>
      </c>
      <c r="BU202" s="85">
        <f t="shared" si="121"/>
        <v>2.2602559111970569E-2</v>
      </c>
      <c r="BV202" s="85">
        <f t="shared" si="114"/>
        <v>8.7898840990996655E-5</v>
      </c>
      <c r="BW202" s="85">
        <f t="shared" si="115"/>
        <v>0</v>
      </c>
      <c r="BX202" s="85">
        <f t="shared" si="122"/>
        <v>0</v>
      </c>
      <c r="BY202" s="85">
        <f t="shared" si="122"/>
        <v>0</v>
      </c>
      <c r="BZ202" s="245">
        <f t="shared" si="117"/>
        <v>0.99620653716237428</v>
      </c>
      <c r="CA202" s="85">
        <f t="shared" si="118"/>
        <v>1</v>
      </c>
    </row>
    <row r="203" spans="10:79"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  <c r="BH203" s="95"/>
      <c r="BI203" s="95"/>
      <c r="BJ203" s="95"/>
      <c r="BK203" s="95"/>
      <c r="BL203" s="95"/>
      <c r="BM203" s="95"/>
      <c r="BN203" s="65"/>
      <c r="BO203" s="24">
        <f t="shared" si="109"/>
        <v>39</v>
      </c>
      <c r="BP203" s="85">
        <f t="shared" si="110"/>
        <v>0.9903602175532541</v>
      </c>
      <c r="BQ203" s="85">
        <f t="shared" si="111"/>
        <v>9.6397824467459436E-3</v>
      </c>
      <c r="BR203" s="85">
        <f t="shared" si="112"/>
        <v>0</v>
      </c>
      <c r="BT203" s="85">
        <f t="shared" si="121"/>
        <v>0.98083806173717736</v>
      </c>
      <c r="BU203" s="85">
        <f t="shared" si="121"/>
        <v>1.9044311632153522E-2</v>
      </c>
      <c r="BV203" s="85">
        <f t="shared" si="114"/>
        <v>1.1762663066918352E-4</v>
      </c>
      <c r="BW203" s="85">
        <f t="shared" si="115"/>
        <v>0</v>
      </c>
      <c r="BX203" s="85">
        <f t="shared" si="122"/>
        <v>0</v>
      </c>
      <c r="BY203" s="85">
        <f t="shared" si="122"/>
        <v>0</v>
      </c>
      <c r="BZ203" s="245">
        <f t="shared" si="117"/>
        <v>0.99679066007210704</v>
      </c>
      <c r="CA203" s="85">
        <f t="shared" si="118"/>
        <v>1</v>
      </c>
    </row>
    <row r="204" spans="10:79"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  <c r="BH204" s="95"/>
      <c r="BI204" s="95"/>
      <c r="BJ204" s="95"/>
      <c r="BK204" s="95"/>
      <c r="BL204" s="95"/>
      <c r="BM204" s="95"/>
      <c r="BN204" s="65"/>
      <c r="BO204" s="24">
        <f t="shared" si="109"/>
        <v>40</v>
      </c>
      <c r="BP204" s="85">
        <f t="shared" si="110"/>
        <v>0.99191500359582885</v>
      </c>
      <c r="BQ204" s="85">
        <f t="shared" si="111"/>
        <v>8.0849964041711624E-3</v>
      </c>
      <c r="BR204" s="85">
        <f t="shared" si="112"/>
        <v>0</v>
      </c>
      <c r="BT204" s="85">
        <f t="shared" si="121"/>
        <v>0.98390866594750093</v>
      </c>
      <c r="BU204" s="85">
        <f t="shared" si="121"/>
        <v>1.6012675296655881E-2</v>
      </c>
      <c r="BV204" s="85">
        <f t="shared" si="114"/>
        <v>7.8658755843221865E-5</v>
      </c>
      <c r="BW204" s="85">
        <f t="shared" si="115"/>
        <v>0</v>
      </c>
      <c r="BX204" s="85">
        <f t="shared" si="122"/>
        <v>0</v>
      </c>
      <c r="BY204" s="85">
        <f t="shared" si="122"/>
        <v>0</v>
      </c>
      <c r="BZ204" s="245">
        <f t="shared" si="117"/>
        <v>0.99730762315713772</v>
      </c>
      <c r="CA204" s="85">
        <f t="shared" si="118"/>
        <v>1</v>
      </c>
    </row>
    <row r="205" spans="10:79"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  <c r="BH205" s="95"/>
      <c r="BI205" s="95"/>
      <c r="BJ205" s="95"/>
      <c r="BK205" s="95"/>
      <c r="BL205" s="95"/>
      <c r="BM205" s="95"/>
      <c r="BN205" s="65"/>
      <c r="BO205" s="24">
        <f t="shared" si="109"/>
        <v>41</v>
      </c>
      <c r="BP205" s="85">
        <f t="shared" si="110"/>
        <v>0.99324921562195612</v>
      </c>
      <c r="BQ205" s="85">
        <f t="shared" si="111"/>
        <v>6.7507843780439261E-3</v>
      </c>
      <c r="BR205" s="85">
        <f t="shared" si="112"/>
        <v>0</v>
      </c>
      <c r="BT205" s="85">
        <f t="shared" si="121"/>
        <v>0.98655101524685684</v>
      </c>
      <c r="BU205" s="85">
        <f t="shared" si="121"/>
        <v>1.3396400750198443E-2</v>
      </c>
      <c r="BV205" s="85">
        <f t="shared" si="114"/>
        <v>5.258400294470417E-5</v>
      </c>
      <c r="BW205" s="85">
        <f t="shared" si="115"/>
        <v>0</v>
      </c>
      <c r="BX205" s="85">
        <f t="shared" si="122"/>
        <v>0</v>
      </c>
      <c r="BY205" s="85">
        <f t="shared" si="122"/>
        <v>0</v>
      </c>
      <c r="BZ205" s="245">
        <f t="shared" si="117"/>
        <v>0.99775149134075014</v>
      </c>
      <c r="CA205" s="85">
        <f t="shared" si="118"/>
        <v>1</v>
      </c>
    </row>
    <row r="206" spans="10:79"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  <c r="BH206" s="95"/>
      <c r="BI206" s="95"/>
      <c r="BJ206" s="95"/>
      <c r="BK206" s="95"/>
      <c r="BL206" s="95"/>
      <c r="BM206" s="95"/>
      <c r="BN206" s="65"/>
      <c r="BO206" s="24">
        <f t="shared" si="109"/>
        <v>42</v>
      </c>
      <c r="BP206" s="85">
        <f t="shared" si="110"/>
        <v>0.99435996192012266</v>
      </c>
      <c r="BQ206" s="85">
        <f t="shared" si="111"/>
        <v>5.6400380798773955E-3</v>
      </c>
      <c r="BR206" s="85">
        <f t="shared" si="112"/>
        <v>0</v>
      </c>
      <c r="BT206" s="85">
        <f t="shared" si="121"/>
        <v>0.9887550590522528</v>
      </c>
      <c r="BU206" s="85">
        <f t="shared" si="121"/>
        <v>1.1209805735739707E-2</v>
      </c>
      <c r="BV206" s="85">
        <f t="shared" si="114"/>
        <v>3.5135212007542356E-5</v>
      </c>
      <c r="BW206" s="85">
        <f t="shared" si="115"/>
        <v>0</v>
      </c>
      <c r="BX206" s="85">
        <f t="shared" si="122"/>
        <v>0</v>
      </c>
      <c r="BY206" s="85">
        <f t="shared" si="122"/>
        <v>0</v>
      </c>
      <c r="BZ206" s="245">
        <f t="shared" si="117"/>
        <v>0.99812115848044125</v>
      </c>
      <c r="CA206" s="85">
        <f t="shared" si="118"/>
        <v>1</v>
      </c>
    </row>
    <row r="207" spans="10:79"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  <c r="BG207" s="95"/>
      <c r="BH207" s="95"/>
      <c r="BI207" s="95"/>
      <c r="BJ207" s="95"/>
      <c r="BK207" s="95"/>
      <c r="BL207" s="95"/>
      <c r="BM207" s="95"/>
      <c r="BN207" s="65"/>
      <c r="BO207" s="24">
        <f t="shared" si="109"/>
        <v>43</v>
      </c>
      <c r="BP207" s="85">
        <f t="shared" si="110"/>
        <v>0.99540594721015707</v>
      </c>
      <c r="BQ207" s="85">
        <f t="shared" si="111"/>
        <v>4.5940527898429666E-3</v>
      </c>
      <c r="BR207" s="85">
        <f t="shared" si="112"/>
        <v>0</v>
      </c>
      <c r="BT207" s="85">
        <f t="shared" si="121"/>
        <v>0.99081189442031403</v>
      </c>
      <c r="BU207" s="85">
        <f t="shared" si="121"/>
        <v>9.1881055796859332E-3</v>
      </c>
      <c r="BV207" s="85">
        <f t="shared" si="114"/>
        <v>0</v>
      </c>
      <c r="BW207" s="85">
        <f t="shared" si="115"/>
        <v>0</v>
      </c>
      <c r="BX207" s="85">
        <f t="shared" si="122"/>
        <v>0</v>
      </c>
      <c r="BY207" s="85">
        <f t="shared" si="122"/>
        <v>0</v>
      </c>
      <c r="BZ207" s="245">
        <f t="shared" si="117"/>
        <v>0.99846864907005228</v>
      </c>
      <c r="CA207" s="85">
        <f t="shared" si="118"/>
        <v>1</v>
      </c>
    </row>
    <row r="208" spans="10:79"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  <c r="BH208" s="95"/>
      <c r="BI208" s="95"/>
      <c r="BJ208" s="95"/>
      <c r="BK208" s="95"/>
      <c r="BL208" s="95"/>
      <c r="BM208" s="95"/>
      <c r="BN208" s="65"/>
      <c r="BO208" s="24">
        <f t="shared" si="109"/>
        <v>44</v>
      </c>
      <c r="BP208" s="85">
        <f t="shared" si="110"/>
        <v>0.99623430962343096</v>
      </c>
      <c r="BQ208" s="85">
        <f t="shared" si="111"/>
        <v>3.7656903765690376E-3</v>
      </c>
      <c r="BR208" s="85">
        <f t="shared" si="112"/>
        <v>0</v>
      </c>
      <c r="BT208" s="85">
        <f t="shared" si="121"/>
        <v>0.99246861924686192</v>
      </c>
      <c r="BU208" s="85">
        <f t="shared" si="121"/>
        <v>7.5313807531380752E-3</v>
      </c>
      <c r="BV208" s="85">
        <f t="shared" si="114"/>
        <v>0</v>
      </c>
      <c r="BW208" s="85">
        <f t="shared" si="115"/>
        <v>0</v>
      </c>
      <c r="BX208" s="85">
        <f t="shared" si="122"/>
        <v>0</v>
      </c>
      <c r="BY208" s="85">
        <f t="shared" si="122"/>
        <v>0</v>
      </c>
      <c r="BZ208" s="245">
        <f t="shared" si="117"/>
        <v>0.99874476987447702</v>
      </c>
      <c r="CA208" s="85">
        <f t="shared" si="118"/>
        <v>1</v>
      </c>
    </row>
    <row r="209" spans="10:79"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  <c r="BH209" s="95"/>
      <c r="BI209" s="95"/>
      <c r="BJ209" s="95"/>
      <c r="BK209" s="95"/>
      <c r="BL209" s="95"/>
      <c r="BM209" s="95"/>
      <c r="BN209" s="65"/>
      <c r="BO209" s="24">
        <f t="shared" si="109"/>
        <v>45</v>
      </c>
      <c r="BP209" s="85">
        <f t="shared" si="110"/>
        <v>0.99688110976631594</v>
      </c>
      <c r="BQ209" s="85">
        <f t="shared" si="111"/>
        <v>3.1188902336840144E-3</v>
      </c>
      <c r="BR209" s="85">
        <f t="shared" si="112"/>
        <v>0</v>
      </c>
      <c r="BT209" s="85">
        <f t="shared" si="121"/>
        <v>0.993762219532632</v>
      </c>
      <c r="BU209" s="85">
        <f t="shared" si="121"/>
        <v>6.2377804673680289E-3</v>
      </c>
      <c r="BV209" s="85">
        <f t="shared" si="114"/>
        <v>0</v>
      </c>
      <c r="BW209" s="85">
        <f t="shared" si="115"/>
        <v>0</v>
      </c>
      <c r="BX209" s="85">
        <f t="shared" si="122"/>
        <v>0</v>
      </c>
      <c r="BY209" s="85">
        <f t="shared" si="122"/>
        <v>0</v>
      </c>
      <c r="BZ209" s="245">
        <f t="shared" si="117"/>
        <v>0.99896036992210535</v>
      </c>
      <c r="CA209" s="85">
        <f t="shared" si="118"/>
        <v>1</v>
      </c>
    </row>
    <row r="210" spans="10:79"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  <c r="BG210" s="95"/>
      <c r="BH210" s="95"/>
      <c r="BI210" s="95"/>
      <c r="BJ210" s="95"/>
      <c r="BK210" s="95"/>
      <c r="BL210" s="95"/>
      <c r="BM210" s="95"/>
      <c r="BN210" s="65"/>
      <c r="BO210" s="24">
        <f t="shared" si="109"/>
        <v>46</v>
      </c>
      <c r="BP210" s="85">
        <f t="shared" si="110"/>
        <v>0.99742149540839786</v>
      </c>
      <c r="BQ210" s="85">
        <f t="shared" si="111"/>
        <v>2.5785045916021519E-3</v>
      </c>
      <c r="BR210" s="85">
        <f t="shared" si="112"/>
        <v>0</v>
      </c>
      <c r="BT210" s="85">
        <f t="shared" si="121"/>
        <v>0.99484299081679572</v>
      </c>
      <c r="BU210" s="85">
        <f t="shared" si="121"/>
        <v>5.1570091832043039E-3</v>
      </c>
      <c r="BV210" s="85">
        <f t="shared" si="114"/>
        <v>0</v>
      </c>
      <c r="BW210" s="85">
        <f t="shared" si="115"/>
        <v>0</v>
      </c>
      <c r="BX210" s="85">
        <f t="shared" si="122"/>
        <v>0</v>
      </c>
      <c r="BY210" s="85">
        <f t="shared" si="122"/>
        <v>0</v>
      </c>
      <c r="BZ210" s="245">
        <f t="shared" si="117"/>
        <v>0.99914049846946595</v>
      </c>
      <c r="CA210" s="85">
        <f t="shared" si="118"/>
        <v>1</v>
      </c>
    </row>
    <row r="211" spans="10:79"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  <c r="BG211" s="95"/>
      <c r="BH211" s="95"/>
      <c r="BI211" s="95"/>
      <c r="BJ211" s="95"/>
      <c r="BK211" s="95"/>
      <c r="BL211" s="95"/>
      <c r="BM211" s="95"/>
      <c r="BN211" s="65"/>
      <c r="BO211" s="24">
        <f t="shared" si="109"/>
        <v>47</v>
      </c>
      <c r="BP211" s="85">
        <f t="shared" si="110"/>
        <v>0.99781058426122859</v>
      </c>
      <c r="BQ211" s="85">
        <f t="shared" si="111"/>
        <v>2.1894157387714248E-3</v>
      </c>
      <c r="BR211" s="85">
        <f t="shared" si="112"/>
        <v>0</v>
      </c>
      <c r="BT211" s="85">
        <f t="shared" si="121"/>
        <v>0.99562116852245719</v>
      </c>
      <c r="BU211" s="85">
        <f t="shared" si="121"/>
        <v>4.3788314775428496E-3</v>
      </c>
      <c r="BV211" s="85">
        <f t="shared" si="114"/>
        <v>0</v>
      </c>
      <c r="BW211" s="85">
        <f t="shared" si="115"/>
        <v>0</v>
      </c>
      <c r="BX211" s="85">
        <f t="shared" si="122"/>
        <v>0</v>
      </c>
      <c r="BY211" s="85">
        <f t="shared" si="122"/>
        <v>0</v>
      </c>
      <c r="BZ211" s="245">
        <f t="shared" si="117"/>
        <v>0.9992701947537429</v>
      </c>
      <c r="CA211" s="85">
        <f t="shared" si="118"/>
        <v>1</v>
      </c>
    </row>
    <row r="212" spans="10:79"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  <c r="BG212" s="95"/>
      <c r="BH212" s="95"/>
      <c r="BI212" s="95"/>
      <c r="BJ212" s="95"/>
      <c r="BK212" s="95"/>
      <c r="BL212" s="95"/>
      <c r="BM212" s="95"/>
      <c r="BN212" s="65"/>
      <c r="BO212" s="24">
        <f t="shared" si="109"/>
        <v>48</v>
      </c>
      <c r="BP212" s="85">
        <f t="shared" si="110"/>
        <v>0.99819132951193723</v>
      </c>
      <c r="BQ212" s="85">
        <f t="shared" si="111"/>
        <v>1.8086704880627747E-3</v>
      </c>
      <c r="BR212" s="85">
        <f t="shared" si="112"/>
        <v>0</v>
      </c>
      <c r="BT212" s="85">
        <f t="shared" si="121"/>
        <v>0.99638265902387446</v>
      </c>
      <c r="BU212" s="85">
        <f t="shared" si="121"/>
        <v>3.6173409761255495E-3</v>
      </c>
      <c r="BV212" s="85">
        <f t="shared" si="114"/>
        <v>0</v>
      </c>
      <c r="BW212" s="85">
        <f t="shared" si="115"/>
        <v>0</v>
      </c>
      <c r="BX212" s="85">
        <f t="shared" si="122"/>
        <v>0</v>
      </c>
      <c r="BY212" s="85">
        <f t="shared" si="122"/>
        <v>0</v>
      </c>
      <c r="BZ212" s="245">
        <f t="shared" si="117"/>
        <v>0.99939710983731245</v>
      </c>
      <c r="CA212" s="85">
        <f t="shared" si="118"/>
        <v>1</v>
      </c>
    </row>
    <row r="213" spans="10:79"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  <c r="BG213" s="95"/>
      <c r="BH213" s="95"/>
      <c r="BI213" s="95"/>
      <c r="BJ213" s="95"/>
      <c r="BK213" s="95"/>
      <c r="BL213" s="95"/>
      <c r="BM213" s="95"/>
      <c r="BN213" s="65"/>
      <c r="BO213" s="24">
        <f t="shared" si="109"/>
        <v>49</v>
      </c>
      <c r="BP213" s="85">
        <f t="shared" si="110"/>
        <v>0.99851499851499848</v>
      </c>
      <c r="BQ213" s="85">
        <f t="shared" si="111"/>
        <v>1.4850014850014851E-3</v>
      </c>
      <c r="BR213" s="85">
        <f t="shared" si="112"/>
        <v>0</v>
      </c>
      <c r="BT213" s="85">
        <f t="shared" si="121"/>
        <v>0.99702999702999706</v>
      </c>
      <c r="BU213" s="85">
        <f t="shared" si="121"/>
        <v>2.9700029700029701E-3</v>
      </c>
      <c r="BV213" s="85">
        <f t="shared" si="114"/>
        <v>0</v>
      </c>
      <c r="BW213" s="85">
        <f t="shared" si="115"/>
        <v>0</v>
      </c>
      <c r="BX213" s="85">
        <f t="shared" si="122"/>
        <v>0</v>
      </c>
      <c r="BY213" s="85">
        <f t="shared" si="122"/>
        <v>0</v>
      </c>
      <c r="BZ213" s="245">
        <f t="shared" si="117"/>
        <v>0.99950499950499949</v>
      </c>
      <c r="CA213" s="85">
        <f t="shared" si="118"/>
        <v>1</v>
      </c>
    </row>
    <row r="214" spans="10:79"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  <c r="BG214" s="95"/>
      <c r="BH214" s="95"/>
      <c r="BI214" s="95"/>
      <c r="BJ214" s="95"/>
      <c r="BK214" s="95"/>
      <c r="BL214" s="95"/>
      <c r="BM214" s="95"/>
      <c r="BN214" s="65"/>
      <c r="BO214" s="24">
        <f t="shared" si="109"/>
        <v>50</v>
      </c>
      <c r="BP214" s="85">
        <f t="shared" si="110"/>
        <v>0.99876188589540416</v>
      </c>
      <c r="BQ214" s="85">
        <f t="shared" si="111"/>
        <v>1.2381141045958797E-3</v>
      </c>
      <c r="BR214" s="85">
        <f t="shared" si="112"/>
        <v>0</v>
      </c>
      <c r="BT214" s="85">
        <f t="shared" ref="BT214:BU229" si="123">BP110/$BV110</f>
        <v>0.99752377179080831</v>
      </c>
      <c r="BU214" s="85">
        <f t="shared" si="123"/>
        <v>2.4762282091917594E-3</v>
      </c>
      <c r="BV214" s="85">
        <f t="shared" si="114"/>
        <v>0</v>
      </c>
      <c r="BW214" s="85">
        <f t="shared" si="115"/>
        <v>0</v>
      </c>
      <c r="BX214" s="85">
        <f t="shared" ref="BX214:BY229" si="124">BT110/$BV110</f>
        <v>0</v>
      </c>
      <c r="BY214" s="85">
        <f t="shared" si="124"/>
        <v>0</v>
      </c>
      <c r="BZ214" s="245">
        <f t="shared" si="117"/>
        <v>0.99958729529846813</v>
      </c>
      <c r="CA214" s="85">
        <f t="shared" si="118"/>
        <v>1</v>
      </c>
    </row>
    <row r="215" spans="10:79"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  <c r="BG215" s="95"/>
      <c r="BH215" s="95"/>
      <c r="BI215" s="95"/>
      <c r="BJ215" s="95"/>
      <c r="BK215" s="95"/>
      <c r="BL215" s="95"/>
      <c r="BM215" s="95"/>
      <c r="BN215" s="65"/>
      <c r="BO215" s="24">
        <f t="shared" si="109"/>
        <v>51</v>
      </c>
      <c r="BP215" s="85">
        <f t="shared" si="110"/>
        <v>0.99895789912463528</v>
      </c>
      <c r="BQ215" s="85">
        <f t="shared" si="111"/>
        <v>1.0421008753647354E-3</v>
      </c>
      <c r="BR215" s="85">
        <f t="shared" si="112"/>
        <v>0</v>
      </c>
      <c r="BT215" s="85">
        <f t="shared" si="123"/>
        <v>0.99791579824927057</v>
      </c>
      <c r="BU215" s="85">
        <f t="shared" si="123"/>
        <v>2.0842017507294707E-3</v>
      </c>
      <c r="BV215" s="85">
        <f t="shared" si="114"/>
        <v>0</v>
      </c>
      <c r="BW215" s="85">
        <f t="shared" si="115"/>
        <v>0</v>
      </c>
      <c r="BX215" s="85">
        <f t="shared" si="124"/>
        <v>0</v>
      </c>
      <c r="BY215" s="85">
        <f t="shared" si="124"/>
        <v>0</v>
      </c>
      <c r="BZ215" s="245">
        <f t="shared" si="117"/>
        <v>0.99965263304154517</v>
      </c>
      <c r="CA215" s="85">
        <f t="shared" si="118"/>
        <v>1</v>
      </c>
    </row>
    <row r="216" spans="10:79"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  <c r="BH216" s="95"/>
      <c r="BI216" s="95"/>
      <c r="BJ216" s="95"/>
      <c r="BK216" s="95"/>
      <c r="BL216" s="95"/>
      <c r="BM216" s="95"/>
      <c r="BN216" s="65"/>
      <c r="BO216" s="24">
        <f t="shared" si="109"/>
        <v>52</v>
      </c>
      <c r="BP216" s="85">
        <f t="shared" si="110"/>
        <v>0.9991658324991658</v>
      </c>
      <c r="BQ216" s="85">
        <f t="shared" si="111"/>
        <v>8.3416750083416746E-4</v>
      </c>
      <c r="BR216" s="85">
        <f t="shared" si="112"/>
        <v>0</v>
      </c>
      <c r="BT216" s="85">
        <f t="shared" si="123"/>
        <v>0.9983316649983317</v>
      </c>
      <c r="BU216" s="85">
        <f t="shared" si="123"/>
        <v>1.6683350016683349E-3</v>
      </c>
      <c r="BV216" s="85">
        <f t="shared" si="114"/>
        <v>0</v>
      </c>
      <c r="BW216" s="85">
        <f t="shared" si="115"/>
        <v>0</v>
      </c>
      <c r="BX216" s="85">
        <f t="shared" si="124"/>
        <v>0</v>
      </c>
      <c r="BY216" s="85">
        <f t="shared" si="124"/>
        <v>0</v>
      </c>
      <c r="BZ216" s="245">
        <f t="shared" si="117"/>
        <v>0.9997219441663886</v>
      </c>
      <c r="CA216" s="85">
        <f t="shared" si="118"/>
        <v>1</v>
      </c>
    </row>
    <row r="217" spans="10:79"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  <c r="BG217" s="95"/>
      <c r="BH217" s="95"/>
      <c r="BI217" s="95"/>
      <c r="BJ217" s="95"/>
      <c r="BK217" s="95"/>
      <c r="BL217" s="95"/>
      <c r="BM217" s="95"/>
      <c r="BN217" s="65"/>
      <c r="BO217" s="24">
        <f t="shared" si="109"/>
        <v>53</v>
      </c>
      <c r="BP217" s="85">
        <f t="shared" si="110"/>
        <v>0.99930474442405026</v>
      </c>
      <c r="BQ217" s="85">
        <f t="shared" si="111"/>
        <v>6.9525557594971911E-4</v>
      </c>
      <c r="BR217" s="85">
        <f t="shared" si="112"/>
        <v>0</v>
      </c>
      <c r="BT217" s="85">
        <f t="shared" si="123"/>
        <v>0.99860948884810052</v>
      </c>
      <c r="BU217" s="85">
        <f t="shared" si="123"/>
        <v>1.3905111518994382E-3</v>
      </c>
      <c r="BV217" s="85">
        <f t="shared" si="114"/>
        <v>0</v>
      </c>
      <c r="BW217" s="85">
        <f t="shared" si="115"/>
        <v>0</v>
      </c>
      <c r="BX217" s="85">
        <f t="shared" si="124"/>
        <v>0</v>
      </c>
      <c r="BY217" s="85">
        <f t="shared" si="124"/>
        <v>0</v>
      </c>
      <c r="BZ217" s="245">
        <f t="shared" si="117"/>
        <v>0.99976824814135001</v>
      </c>
      <c r="CA217" s="85">
        <f t="shared" si="118"/>
        <v>1</v>
      </c>
    </row>
    <row r="218" spans="10:79"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  <c r="BG218" s="95"/>
      <c r="BH218" s="95"/>
      <c r="BI218" s="95"/>
      <c r="BJ218" s="95"/>
      <c r="BK218" s="95"/>
      <c r="BL218" s="95"/>
      <c r="BM218" s="95"/>
      <c r="BN218" s="65"/>
      <c r="BO218" s="24">
        <f t="shared" si="109"/>
        <v>54</v>
      </c>
      <c r="BP218" s="85">
        <f t="shared" si="110"/>
        <v>0.9994127464919329</v>
      </c>
      <c r="BQ218" s="85">
        <f t="shared" si="111"/>
        <v>5.8725350806700864E-4</v>
      </c>
      <c r="BR218" s="85">
        <f t="shared" si="112"/>
        <v>0</v>
      </c>
      <c r="BT218" s="85">
        <f t="shared" si="123"/>
        <v>0.99882549298386591</v>
      </c>
      <c r="BU218" s="85">
        <f t="shared" si="123"/>
        <v>1.1745070161340173E-3</v>
      </c>
      <c r="BV218" s="85">
        <f t="shared" si="114"/>
        <v>0</v>
      </c>
      <c r="BW218" s="85">
        <f t="shared" si="115"/>
        <v>0</v>
      </c>
      <c r="BX218" s="85">
        <f t="shared" si="124"/>
        <v>0</v>
      </c>
      <c r="BY218" s="85">
        <f t="shared" si="124"/>
        <v>0</v>
      </c>
      <c r="BZ218" s="245">
        <f t="shared" si="117"/>
        <v>0.99980424883064423</v>
      </c>
      <c r="CA218" s="85">
        <f t="shared" si="118"/>
        <v>0.99999999999999989</v>
      </c>
    </row>
    <row r="219" spans="10:79"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  <c r="BG219" s="95"/>
      <c r="BH219" s="95"/>
      <c r="BI219" s="95"/>
      <c r="BJ219" s="95"/>
      <c r="BK219" s="95"/>
      <c r="BL219" s="95"/>
      <c r="BM219" s="95"/>
      <c r="BN219" s="65"/>
      <c r="BO219" s="24">
        <f t="shared" si="109"/>
        <v>55</v>
      </c>
      <c r="BP219" s="85">
        <f t="shared" si="110"/>
        <v>0.99947905813711191</v>
      </c>
      <c r="BQ219" s="85">
        <f t="shared" si="111"/>
        <v>5.2094186288810171E-4</v>
      </c>
      <c r="BR219" s="85">
        <f t="shared" si="112"/>
        <v>0</v>
      </c>
      <c r="BT219" s="85">
        <f t="shared" si="123"/>
        <v>0.99895811627422382</v>
      </c>
      <c r="BU219" s="85">
        <f t="shared" si="123"/>
        <v>1.0418837257762034E-3</v>
      </c>
      <c r="BV219" s="85">
        <f t="shared" si="114"/>
        <v>0</v>
      </c>
      <c r="BW219" s="85">
        <f t="shared" si="115"/>
        <v>0</v>
      </c>
      <c r="BX219" s="85">
        <f t="shared" si="124"/>
        <v>0</v>
      </c>
      <c r="BY219" s="85">
        <f t="shared" si="124"/>
        <v>0</v>
      </c>
      <c r="BZ219" s="245">
        <f t="shared" si="117"/>
        <v>0.99982635271237064</v>
      </c>
      <c r="CA219" s="85">
        <f t="shared" si="118"/>
        <v>1</v>
      </c>
    </row>
    <row r="220" spans="10:79"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  <c r="BH220" s="95"/>
      <c r="BI220" s="95"/>
      <c r="BJ220" s="95"/>
      <c r="BK220" s="95"/>
      <c r="BL220" s="95"/>
      <c r="BM220" s="95"/>
      <c r="BN220" s="65"/>
      <c r="BO220" s="24">
        <f t="shared" si="109"/>
        <v>56</v>
      </c>
      <c r="BP220" s="85">
        <f t="shared" si="110"/>
        <v>0.99958312489578127</v>
      </c>
      <c r="BQ220" s="85">
        <f t="shared" si="111"/>
        <v>4.1687510421877606E-4</v>
      </c>
      <c r="BR220" s="85">
        <f t="shared" si="112"/>
        <v>0</v>
      </c>
      <c r="BT220" s="85">
        <f t="shared" si="123"/>
        <v>0.99916624979156243</v>
      </c>
      <c r="BU220" s="85">
        <f t="shared" si="123"/>
        <v>8.3375020843755212E-4</v>
      </c>
      <c r="BV220" s="85">
        <f t="shared" si="114"/>
        <v>0</v>
      </c>
      <c r="BW220" s="85">
        <f t="shared" si="115"/>
        <v>0</v>
      </c>
      <c r="BX220" s="85">
        <f t="shared" si="124"/>
        <v>0</v>
      </c>
      <c r="BY220" s="85">
        <f t="shared" si="124"/>
        <v>0</v>
      </c>
      <c r="BZ220" s="245">
        <f t="shared" si="117"/>
        <v>0.99986104163192702</v>
      </c>
      <c r="CA220" s="85">
        <f t="shared" si="118"/>
        <v>1</v>
      </c>
    </row>
    <row r="221" spans="10:79"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  <c r="BH221" s="95"/>
      <c r="BI221" s="95"/>
      <c r="BJ221" s="95"/>
      <c r="BK221" s="95"/>
      <c r="BL221" s="95"/>
      <c r="BM221" s="95"/>
      <c r="BN221" s="65"/>
      <c r="BO221" s="24">
        <f t="shared" si="109"/>
        <v>57</v>
      </c>
      <c r="BP221" s="85">
        <f t="shared" si="110"/>
        <v>0.99967566766128579</v>
      </c>
      <c r="BQ221" s="85">
        <f t="shared" si="111"/>
        <v>3.243323387141613E-4</v>
      </c>
      <c r="BR221" s="85">
        <f t="shared" si="112"/>
        <v>0</v>
      </c>
      <c r="BT221" s="85">
        <f t="shared" si="123"/>
        <v>0.9993513353225717</v>
      </c>
      <c r="BU221" s="85">
        <f t="shared" si="123"/>
        <v>6.4866467742832261E-4</v>
      </c>
      <c r="BV221" s="85">
        <f t="shared" si="114"/>
        <v>0</v>
      </c>
      <c r="BW221" s="85">
        <f t="shared" si="115"/>
        <v>0</v>
      </c>
      <c r="BX221" s="85">
        <f t="shared" si="124"/>
        <v>0</v>
      </c>
      <c r="BY221" s="85">
        <f t="shared" si="124"/>
        <v>0</v>
      </c>
      <c r="BZ221" s="245">
        <f t="shared" si="117"/>
        <v>0.9998918892204286</v>
      </c>
      <c r="CA221" s="85">
        <f t="shared" si="118"/>
        <v>1</v>
      </c>
    </row>
    <row r="222" spans="10:79"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  <c r="BG222" s="95"/>
      <c r="BH222" s="95"/>
      <c r="BI222" s="95"/>
      <c r="BJ222" s="95"/>
      <c r="BK222" s="95"/>
      <c r="BL222" s="95"/>
      <c r="BM222" s="95"/>
      <c r="BN222" s="65"/>
      <c r="BO222" s="24">
        <f t="shared" si="109"/>
        <v>58</v>
      </c>
      <c r="BP222" s="85">
        <f t="shared" si="110"/>
        <v>0.99972198539496604</v>
      </c>
      <c r="BQ222" s="85">
        <f t="shared" si="111"/>
        <v>2.7801460503391781E-4</v>
      </c>
      <c r="BR222" s="85">
        <f t="shared" si="112"/>
        <v>0</v>
      </c>
      <c r="BT222" s="85">
        <f t="shared" si="123"/>
        <v>0.99944397078993208</v>
      </c>
      <c r="BU222" s="85">
        <f t="shared" si="123"/>
        <v>5.5602921006783562E-4</v>
      </c>
      <c r="BV222" s="85">
        <f t="shared" si="114"/>
        <v>0</v>
      </c>
      <c r="BW222" s="85">
        <f t="shared" si="115"/>
        <v>0</v>
      </c>
      <c r="BX222" s="85">
        <f t="shared" si="124"/>
        <v>0</v>
      </c>
      <c r="BY222" s="85">
        <f t="shared" si="124"/>
        <v>0</v>
      </c>
      <c r="BZ222" s="245">
        <f t="shared" si="117"/>
        <v>0.99990732846498864</v>
      </c>
      <c r="CA222" s="85">
        <f t="shared" si="118"/>
        <v>0.99999999999999989</v>
      </c>
    </row>
    <row r="223" spans="10:79"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  <c r="BG223" s="95"/>
      <c r="BH223" s="95"/>
      <c r="BI223" s="95"/>
      <c r="BJ223" s="95"/>
      <c r="BK223" s="95"/>
      <c r="BL223" s="95"/>
      <c r="BM223" s="95"/>
      <c r="BN223" s="65"/>
      <c r="BO223" s="24">
        <f t="shared" si="109"/>
        <v>59</v>
      </c>
      <c r="BP223" s="85">
        <f t="shared" si="110"/>
        <v>0.99979164930410869</v>
      </c>
      <c r="BQ223" s="85">
        <f t="shared" si="111"/>
        <v>2.0835069589132427E-4</v>
      </c>
      <c r="BR223" s="85">
        <f t="shared" si="112"/>
        <v>0</v>
      </c>
      <c r="BT223" s="85">
        <f t="shared" si="123"/>
        <v>0.99958329860821737</v>
      </c>
      <c r="BU223" s="85">
        <f t="shared" si="123"/>
        <v>4.1670139178264854E-4</v>
      </c>
      <c r="BV223" s="85">
        <f t="shared" si="114"/>
        <v>0</v>
      </c>
      <c r="BW223" s="85">
        <f t="shared" si="115"/>
        <v>0</v>
      </c>
      <c r="BX223" s="85">
        <f t="shared" si="124"/>
        <v>0</v>
      </c>
      <c r="BY223" s="85">
        <f t="shared" si="124"/>
        <v>0</v>
      </c>
      <c r="BZ223" s="245">
        <f t="shared" si="117"/>
        <v>0.9999305497680363</v>
      </c>
      <c r="CA223" s="85">
        <f t="shared" si="118"/>
        <v>1</v>
      </c>
    </row>
    <row r="224" spans="10:79"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  <c r="BH224" s="95"/>
      <c r="BI224" s="95"/>
      <c r="BJ224" s="95"/>
      <c r="BK224" s="95"/>
      <c r="BL224" s="95"/>
      <c r="BM224" s="95"/>
      <c r="BN224" s="65"/>
      <c r="BO224" s="24">
        <f t="shared" si="109"/>
        <v>60</v>
      </c>
      <c r="BP224" s="85">
        <f t="shared" si="110"/>
        <v>0.99986105707775241</v>
      </c>
      <c r="BQ224" s="85">
        <f t="shared" si="111"/>
        <v>1.389429222475407E-4</v>
      </c>
      <c r="BR224" s="85">
        <f t="shared" si="112"/>
        <v>0</v>
      </c>
      <c r="BT224" s="85">
        <f t="shared" si="123"/>
        <v>0.99972211415550494</v>
      </c>
      <c r="BU224" s="85">
        <f t="shared" si="123"/>
        <v>2.7788584449508141E-4</v>
      </c>
      <c r="BV224" s="85">
        <f t="shared" si="114"/>
        <v>0</v>
      </c>
      <c r="BW224" s="85">
        <f t="shared" si="115"/>
        <v>0</v>
      </c>
      <c r="BX224" s="85">
        <f t="shared" si="124"/>
        <v>0</v>
      </c>
      <c r="BY224" s="85">
        <f t="shared" si="124"/>
        <v>0</v>
      </c>
      <c r="BZ224" s="245">
        <f t="shared" si="117"/>
        <v>0.99995368569258414</v>
      </c>
      <c r="CA224" s="85">
        <f t="shared" si="118"/>
        <v>1</v>
      </c>
    </row>
    <row r="225" spans="10:79"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  <c r="BG225" s="95"/>
      <c r="BH225" s="95"/>
      <c r="BI225" s="95"/>
      <c r="BJ225" s="95"/>
      <c r="BK225" s="95"/>
      <c r="BL225" s="95"/>
      <c r="BM225" s="95"/>
      <c r="BN225" s="65"/>
      <c r="BO225" s="24">
        <f t="shared" si="109"/>
        <v>61</v>
      </c>
      <c r="BP225" s="85">
        <f t="shared" si="110"/>
        <v>0.99990736280431314</v>
      </c>
      <c r="BQ225" s="85">
        <f t="shared" si="111"/>
        <v>9.2637195686812174E-5</v>
      </c>
      <c r="BR225" s="85">
        <f t="shared" si="112"/>
        <v>0</v>
      </c>
      <c r="BT225" s="85">
        <f t="shared" si="123"/>
        <v>0.99981472560862639</v>
      </c>
      <c r="BU225" s="85">
        <f t="shared" si="123"/>
        <v>1.8527439137362435E-4</v>
      </c>
      <c r="BV225" s="85">
        <f t="shared" si="114"/>
        <v>0</v>
      </c>
      <c r="BW225" s="85">
        <f t="shared" si="115"/>
        <v>0</v>
      </c>
      <c r="BX225" s="85">
        <f t="shared" si="124"/>
        <v>0</v>
      </c>
      <c r="BY225" s="85">
        <f t="shared" si="124"/>
        <v>0</v>
      </c>
      <c r="BZ225" s="245">
        <f t="shared" si="117"/>
        <v>0.99996912093477108</v>
      </c>
      <c r="CA225" s="85">
        <f t="shared" si="118"/>
        <v>1</v>
      </c>
    </row>
    <row r="226" spans="10:79"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  <c r="BH226" s="95"/>
      <c r="BI226" s="95"/>
      <c r="BJ226" s="95"/>
      <c r="BK226" s="95"/>
      <c r="BL226" s="95"/>
      <c r="BM226" s="95"/>
      <c r="BN226" s="65"/>
      <c r="BO226" s="24">
        <f t="shared" si="109"/>
        <v>62</v>
      </c>
      <c r="BP226" s="85">
        <f t="shared" si="110"/>
        <v>0.99993823347745525</v>
      </c>
      <c r="BQ226" s="85">
        <f t="shared" si="111"/>
        <v>6.1766522544780738E-5</v>
      </c>
      <c r="BR226" s="85">
        <f t="shared" si="112"/>
        <v>0</v>
      </c>
      <c r="BT226" s="85">
        <f t="shared" si="123"/>
        <v>0.9998764669549105</v>
      </c>
      <c r="BU226" s="85">
        <f t="shared" si="123"/>
        <v>1.2353304508956148E-4</v>
      </c>
      <c r="BV226" s="85">
        <f t="shared" si="114"/>
        <v>0</v>
      </c>
      <c r="BW226" s="85">
        <f t="shared" si="115"/>
        <v>0</v>
      </c>
      <c r="BX226" s="85">
        <f t="shared" si="124"/>
        <v>0</v>
      </c>
      <c r="BY226" s="85">
        <f t="shared" si="124"/>
        <v>0</v>
      </c>
      <c r="BZ226" s="245">
        <f t="shared" si="117"/>
        <v>0.99997941115915179</v>
      </c>
      <c r="CA226" s="85">
        <f t="shared" si="118"/>
        <v>1</v>
      </c>
    </row>
    <row r="227" spans="10:79"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  <c r="BG227" s="95"/>
      <c r="BH227" s="95"/>
      <c r="BI227" s="95"/>
      <c r="BJ227" s="95"/>
      <c r="BK227" s="95"/>
      <c r="BL227" s="95"/>
      <c r="BM227" s="95"/>
      <c r="BN227" s="65"/>
      <c r="BO227" s="24">
        <f t="shared" si="109"/>
        <v>63</v>
      </c>
      <c r="BP227" s="85">
        <f t="shared" si="110"/>
        <v>1</v>
      </c>
      <c r="BQ227" s="85">
        <f t="shared" si="111"/>
        <v>0</v>
      </c>
      <c r="BR227" s="85">
        <f t="shared" si="112"/>
        <v>0</v>
      </c>
      <c r="BT227" s="85">
        <f t="shared" si="123"/>
        <v>1</v>
      </c>
      <c r="BU227" s="85">
        <f t="shared" si="123"/>
        <v>0</v>
      </c>
      <c r="BV227" s="85">
        <f t="shared" si="114"/>
        <v>0</v>
      </c>
      <c r="BW227" s="85">
        <f t="shared" si="115"/>
        <v>0</v>
      </c>
      <c r="BX227" s="85">
        <f t="shared" si="124"/>
        <v>0</v>
      </c>
      <c r="BY227" s="85">
        <f t="shared" si="124"/>
        <v>0</v>
      </c>
      <c r="BZ227" s="245">
        <f t="shared" si="117"/>
        <v>1</v>
      </c>
      <c r="CA227" s="85">
        <f t="shared" si="118"/>
        <v>1</v>
      </c>
    </row>
    <row r="228" spans="10:79"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  <c r="BL228" s="95"/>
      <c r="BM228" s="95"/>
      <c r="BN228" s="65"/>
      <c r="BO228" s="24">
        <f t="shared" si="109"/>
        <v>64</v>
      </c>
      <c r="BP228" s="85">
        <f t="shared" si="110"/>
        <v>1</v>
      </c>
      <c r="BQ228" s="85">
        <f t="shared" si="111"/>
        <v>0</v>
      </c>
      <c r="BR228" s="85">
        <f t="shared" si="112"/>
        <v>0</v>
      </c>
      <c r="BT228" s="85">
        <f t="shared" si="123"/>
        <v>1</v>
      </c>
      <c r="BU228" s="85">
        <f t="shared" si="123"/>
        <v>0</v>
      </c>
      <c r="BV228" s="85">
        <f t="shared" si="114"/>
        <v>0</v>
      </c>
      <c r="BW228" s="85">
        <f t="shared" si="115"/>
        <v>0</v>
      </c>
      <c r="BX228" s="85">
        <f t="shared" si="124"/>
        <v>0</v>
      </c>
      <c r="BY228" s="85">
        <f t="shared" si="124"/>
        <v>0</v>
      </c>
      <c r="BZ228" s="245">
        <f t="shared" si="117"/>
        <v>1</v>
      </c>
      <c r="CA228" s="85">
        <f t="shared" si="118"/>
        <v>1</v>
      </c>
    </row>
    <row r="229" spans="10:79"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  <c r="BH229" s="95"/>
      <c r="BI229" s="95"/>
      <c r="BJ229" s="95"/>
      <c r="BK229" s="95"/>
      <c r="BL229" s="95"/>
      <c r="BM229" s="95"/>
      <c r="BN229" s="65"/>
      <c r="BO229" s="24">
        <f t="shared" si="109"/>
        <v>65</v>
      </c>
      <c r="BP229" s="85">
        <f t="shared" si="110"/>
        <v>1</v>
      </c>
      <c r="BQ229" s="85">
        <f t="shared" si="111"/>
        <v>0</v>
      </c>
      <c r="BR229" s="85">
        <f t="shared" si="112"/>
        <v>0</v>
      </c>
      <c r="BT229" s="85">
        <f t="shared" si="123"/>
        <v>1</v>
      </c>
      <c r="BU229" s="85">
        <f t="shared" si="123"/>
        <v>0</v>
      </c>
      <c r="BV229" s="85">
        <f t="shared" si="114"/>
        <v>0</v>
      </c>
      <c r="BW229" s="85">
        <f t="shared" si="115"/>
        <v>0</v>
      </c>
      <c r="BX229" s="85">
        <f t="shared" si="124"/>
        <v>0</v>
      </c>
      <c r="BY229" s="85">
        <f t="shared" si="124"/>
        <v>0</v>
      </c>
      <c r="BZ229" s="245">
        <f t="shared" si="117"/>
        <v>1</v>
      </c>
      <c r="CA229" s="85">
        <f t="shared" si="118"/>
        <v>1</v>
      </c>
    </row>
    <row r="230" spans="10:79"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  <c r="BH230" s="95"/>
      <c r="BI230" s="95"/>
      <c r="BJ230" s="95"/>
      <c r="BK230" s="95"/>
      <c r="BL230" s="95"/>
      <c r="BM230" s="95"/>
      <c r="BN230" s="65"/>
      <c r="BO230" s="24">
        <f t="shared" ref="BO230:BO265" si="125">BO126</f>
        <v>66</v>
      </c>
      <c r="BP230" s="85">
        <f t="shared" ref="BP230:BP265" si="126">(2*BP126 + BQ126 +BR126)/ (2*BV126)</f>
        <v>1</v>
      </c>
      <c r="BQ230" s="85">
        <f t="shared" ref="BQ230:BQ265" si="127">(2*BS126 + BQ126 +BT126)/ (2*BV126)</f>
        <v>0</v>
      </c>
      <c r="BR230" s="85">
        <f t="shared" ref="BR230:BR265" si="128">(2*BU126 + BT126 +BR126)/ (2*BV126)</f>
        <v>0</v>
      </c>
      <c r="BT230" s="85">
        <f t="shared" ref="BT230:BU245" si="129">BP126/$BV126</f>
        <v>1</v>
      </c>
      <c r="BU230" s="85">
        <f t="shared" si="129"/>
        <v>0</v>
      </c>
      <c r="BV230" s="85">
        <f t="shared" ref="BV230:BV265" si="130">BS126/$BV126</f>
        <v>0</v>
      </c>
      <c r="BW230" s="85">
        <f t="shared" ref="BW230:BW265" si="131">BR126/$BV126</f>
        <v>0</v>
      </c>
      <c r="BX230" s="85">
        <f t="shared" ref="BX230:BY245" si="132">BT126/$BV126</f>
        <v>0</v>
      </c>
      <c r="BY230" s="85">
        <f t="shared" si="132"/>
        <v>0</v>
      </c>
      <c r="BZ230" s="245">
        <f t="shared" ref="BZ230:BZ265" si="133">BT230*F$33 +BU230*G$33 + BV230*H$33</f>
        <v>1</v>
      </c>
      <c r="CA230" s="85">
        <f t="shared" ref="CA230:CA265" si="134">SUM(BT230:BY230)</f>
        <v>1</v>
      </c>
    </row>
    <row r="231" spans="10:79"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  <c r="BH231" s="95"/>
      <c r="BI231" s="95"/>
      <c r="BJ231" s="95"/>
      <c r="BK231" s="95"/>
      <c r="BL231" s="95"/>
      <c r="BM231" s="95"/>
      <c r="BN231" s="65"/>
      <c r="BO231" s="24">
        <f t="shared" si="125"/>
        <v>67</v>
      </c>
      <c r="BP231" s="85">
        <f t="shared" si="126"/>
        <v>1</v>
      </c>
      <c r="BQ231" s="85">
        <f t="shared" si="127"/>
        <v>0</v>
      </c>
      <c r="BR231" s="85">
        <f t="shared" si="128"/>
        <v>0</v>
      </c>
      <c r="BT231" s="85">
        <f t="shared" si="129"/>
        <v>1</v>
      </c>
      <c r="BU231" s="85">
        <f t="shared" si="129"/>
        <v>0</v>
      </c>
      <c r="BV231" s="85">
        <f t="shared" si="130"/>
        <v>0</v>
      </c>
      <c r="BW231" s="85">
        <f t="shared" si="131"/>
        <v>0</v>
      </c>
      <c r="BX231" s="85">
        <f t="shared" si="132"/>
        <v>0</v>
      </c>
      <c r="BY231" s="85">
        <f t="shared" si="132"/>
        <v>0</v>
      </c>
      <c r="BZ231" s="245">
        <f t="shared" si="133"/>
        <v>1</v>
      </c>
      <c r="CA231" s="85">
        <f t="shared" si="134"/>
        <v>1</v>
      </c>
    </row>
    <row r="232" spans="10:79"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  <c r="BH232" s="95"/>
      <c r="BI232" s="95"/>
      <c r="BJ232" s="95"/>
      <c r="BK232" s="95"/>
      <c r="BL232" s="95"/>
      <c r="BM232" s="95"/>
      <c r="BN232" s="65"/>
      <c r="BO232" s="24">
        <f t="shared" si="125"/>
        <v>68</v>
      </c>
      <c r="BP232" s="85">
        <f t="shared" si="126"/>
        <v>1</v>
      </c>
      <c r="BQ232" s="85">
        <f t="shared" si="127"/>
        <v>0</v>
      </c>
      <c r="BR232" s="85">
        <f t="shared" si="128"/>
        <v>0</v>
      </c>
      <c r="BT232" s="85">
        <f t="shared" si="129"/>
        <v>1</v>
      </c>
      <c r="BU232" s="85">
        <f t="shared" si="129"/>
        <v>0</v>
      </c>
      <c r="BV232" s="85">
        <f t="shared" si="130"/>
        <v>0</v>
      </c>
      <c r="BW232" s="85">
        <f t="shared" si="131"/>
        <v>0</v>
      </c>
      <c r="BX232" s="85">
        <f t="shared" si="132"/>
        <v>0</v>
      </c>
      <c r="BY232" s="85">
        <f t="shared" si="132"/>
        <v>0</v>
      </c>
      <c r="BZ232" s="245">
        <f t="shared" si="133"/>
        <v>1</v>
      </c>
      <c r="CA232" s="85">
        <f t="shared" si="134"/>
        <v>1</v>
      </c>
    </row>
    <row r="233" spans="10:79"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  <c r="BG233" s="95"/>
      <c r="BH233" s="95"/>
      <c r="BI233" s="95"/>
      <c r="BJ233" s="95"/>
      <c r="BK233" s="95"/>
      <c r="BL233" s="95"/>
      <c r="BM233" s="95"/>
      <c r="BN233" s="65"/>
      <c r="BO233" s="24">
        <f t="shared" si="125"/>
        <v>69</v>
      </c>
      <c r="BP233" s="85">
        <f t="shared" si="126"/>
        <v>1</v>
      </c>
      <c r="BQ233" s="85">
        <f t="shared" si="127"/>
        <v>0</v>
      </c>
      <c r="BR233" s="85">
        <f t="shared" si="128"/>
        <v>0</v>
      </c>
      <c r="BT233" s="85">
        <f t="shared" si="129"/>
        <v>1</v>
      </c>
      <c r="BU233" s="85">
        <f t="shared" si="129"/>
        <v>0</v>
      </c>
      <c r="BV233" s="85">
        <f t="shared" si="130"/>
        <v>0</v>
      </c>
      <c r="BW233" s="85">
        <f t="shared" si="131"/>
        <v>0</v>
      </c>
      <c r="BX233" s="85">
        <f t="shared" si="132"/>
        <v>0</v>
      </c>
      <c r="BY233" s="85">
        <f t="shared" si="132"/>
        <v>0</v>
      </c>
      <c r="BZ233" s="245">
        <f t="shared" si="133"/>
        <v>1</v>
      </c>
      <c r="CA233" s="85">
        <f t="shared" si="134"/>
        <v>1</v>
      </c>
    </row>
    <row r="234" spans="10:79"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  <c r="BG234" s="95"/>
      <c r="BH234" s="95"/>
      <c r="BI234" s="95"/>
      <c r="BJ234" s="95"/>
      <c r="BK234" s="95"/>
      <c r="BL234" s="95"/>
      <c r="BM234" s="95"/>
      <c r="BN234" s="65"/>
      <c r="BO234" s="24">
        <f t="shared" si="125"/>
        <v>70</v>
      </c>
      <c r="BP234" s="85">
        <f t="shared" si="126"/>
        <v>1</v>
      </c>
      <c r="BQ234" s="85">
        <f t="shared" si="127"/>
        <v>0</v>
      </c>
      <c r="BR234" s="85">
        <f t="shared" si="128"/>
        <v>0</v>
      </c>
      <c r="BT234" s="85">
        <f t="shared" si="129"/>
        <v>1</v>
      </c>
      <c r="BU234" s="85">
        <f t="shared" si="129"/>
        <v>0</v>
      </c>
      <c r="BV234" s="85">
        <f t="shared" si="130"/>
        <v>0</v>
      </c>
      <c r="BW234" s="85">
        <f t="shared" si="131"/>
        <v>0</v>
      </c>
      <c r="BX234" s="85">
        <f t="shared" si="132"/>
        <v>0</v>
      </c>
      <c r="BY234" s="85">
        <f t="shared" si="132"/>
        <v>0</v>
      </c>
      <c r="BZ234" s="245">
        <f t="shared" si="133"/>
        <v>1</v>
      </c>
      <c r="CA234" s="85">
        <f t="shared" si="134"/>
        <v>1</v>
      </c>
    </row>
    <row r="235" spans="10:79"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  <c r="BH235" s="95"/>
      <c r="BI235" s="95"/>
      <c r="BJ235" s="95"/>
      <c r="BK235" s="95"/>
      <c r="BL235" s="95"/>
      <c r="BM235" s="95"/>
      <c r="BN235" s="65"/>
      <c r="BO235" s="24">
        <f t="shared" si="125"/>
        <v>71</v>
      </c>
      <c r="BP235" s="85">
        <f t="shared" si="126"/>
        <v>1</v>
      </c>
      <c r="BQ235" s="85">
        <f t="shared" si="127"/>
        <v>0</v>
      </c>
      <c r="BR235" s="85">
        <f t="shared" si="128"/>
        <v>0</v>
      </c>
      <c r="BT235" s="85">
        <f t="shared" si="129"/>
        <v>1</v>
      </c>
      <c r="BU235" s="85">
        <f t="shared" si="129"/>
        <v>0</v>
      </c>
      <c r="BV235" s="85">
        <f t="shared" si="130"/>
        <v>0</v>
      </c>
      <c r="BW235" s="85">
        <f t="shared" si="131"/>
        <v>0</v>
      </c>
      <c r="BX235" s="85">
        <f t="shared" si="132"/>
        <v>0</v>
      </c>
      <c r="BY235" s="85">
        <f t="shared" si="132"/>
        <v>0</v>
      </c>
      <c r="BZ235" s="245">
        <f t="shared" si="133"/>
        <v>1</v>
      </c>
      <c r="CA235" s="85">
        <f t="shared" si="134"/>
        <v>1</v>
      </c>
    </row>
    <row r="236" spans="10:79"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  <c r="BH236" s="95"/>
      <c r="BI236" s="95"/>
      <c r="BJ236" s="95"/>
      <c r="BK236" s="95"/>
      <c r="BL236" s="95"/>
      <c r="BM236" s="95"/>
      <c r="BN236" s="65"/>
      <c r="BO236" s="24">
        <f t="shared" si="125"/>
        <v>72</v>
      </c>
      <c r="BP236" s="85">
        <f t="shared" si="126"/>
        <v>1</v>
      </c>
      <c r="BQ236" s="85">
        <f t="shared" si="127"/>
        <v>0</v>
      </c>
      <c r="BR236" s="85">
        <f t="shared" si="128"/>
        <v>0</v>
      </c>
      <c r="BT236" s="85">
        <f t="shared" si="129"/>
        <v>1</v>
      </c>
      <c r="BU236" s="85">
        <f t="shared" si="129"/>
        <v>0</v>
      </c>
      <c r="BV236" s="85">
        <f t="shared" si="130"/>
        <v>0</v>
      </c>
      <c r="BW236" s="85">
        <f t="shared" si="131"/>
        <v>0</v>
      </c>
      <c r="BX236" s="85">
        <f t="shared" si="132"/>
        <v>0</v>
      </c>
      <c r="BY236" s="85">
        <f t="shared" si="132"/>
        <v>0</v>
      </c>
      <c r="BZ236" s="245">
        <f t="shared" si="133"/>
        <v>1</v>
      </c>
      <c r="CA236" s="85">
        <f t="shared" si="134"/>
        <v>1</v>
      </c>
    </row>
    <row r="237" spans="10:79"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5"/>
      <c r="BF237" s="95"/>
      <c r="BG237" s="95"/>
      <c r="BH237" s="95"/>
      <c r="BI237" s="95"/>
      <c r="BJ237" s="95"/>
      <c r="BK237" s="95"/>
      <c r="BL237" s="95"/>
      <c r="BM237" s="95"/>
      <c r="BN237" s="65"/>
      <c r="BO237" s="24">
        <f t="shared" si="125"/>
        <v>73</v>
      </c>
      <c r="BP237" s="85">
        <f t="shared" si="126"/>
        <v>1</v>
      </c>
      <c r="BQ237" s="85">
        <f t="shared" si="127"/>
        <v>0</v>
      </c>
      <c r="BR237" s="85">
        <f t="shared" si="128"/>
        <v>0</v>
      </c>
      <c r="BT237" s="85">
        <f t="shared" si="129"/>
        <v>1</v>
      </c>
      <c r="BU237" s="85">
        <f t="shared" si="129"/>
        <v>0</v>
      </c>
      <c r="BV237" s="85">
        <f t="shared" si="130"/>
        <v>0</v>
      </c>
      <c r="BW237" s="85">
        <f t="shared" si="131"/>
        <v>0</v>
      </c>
      <c r="BX237" s="85">
        <f t="shared" si="132"/>
        <v>0</v>
      </c>
      <c r="BY237" s="85">
        <f t="shared" si="132"/>
        <v>0</v>
      </c>
      <c r="BZ237" s="245">
        <f t="shared" si="133"/>
        <v>1</v>
      </c>
      <c r="CA237" s="85">
        <f t="shared" si="134"/>
        <v>1</v>
      </c>
    </row>
    <row r="238" spans="10:79"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  <c r="BG238" s="95"/>
      <c r="BH238" s="95"/>
      <c r="BI238" s="95"/>
      <c r="BJ238" s="95"/>
      <c r="BK238" s="95"/>
      <c r="BL238" s="95"/>
      <c r="BM238" s="95"/>
      <c r="BN238" s="65"/>
      <c r="BO238" s="24">
        <f t="shared" si="125"/>
        <v>74</v>
      </c>
      <c r="BP238" s="85">
        <f t="shared" si="126"/>
        <v>1</v>
      </c>
      <c r="BQ238" s="85">
        <f t="shared" si="127"/>
        <v>0</v>
      </c>
      <c r="BR238" s="85">
        <f t="shared" si="128"/>
        <v>0</v>
      </c>
      <c r="BT238" s="85">
        <f t="shared" si="129"/>
        <v>1</v>
      </c>
      <c r="BU238" s="85">
        <f t="shared" si="129"/>
        <v>0</v>
      </c>
      <c r="BV238" s="85">
        <f t="shared" si="130"/>
        <v>0</v>
      </c>
      <c r="BW238" s="85">
        <f t="shared" si="131"/>
        <v>0</v>
      </c>
      <c r="BX238" s="85">
        <f t="shared" si="132"/>
        <v>0</v>
      </c>
      <c r="BY238" s="85">
        <f t="shared" si="132"/>
        <v>0</v>
      </c>
      <c r="BZ238" s="245">
        <f t="shared" si="133"/>
        <v>1</v>
      </c>
      <c r="CA238" s="85">
        <f t="shared" si="134"/>
        <v>1</v>
      </c>
    </row>
    <row r="239" spans="10:79"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  <c r="BG239" s="95"/>
      <c r="BH239" s="95"/>
      <c r="BI239" s="95"/>
      <c r="BJ239" s="95"/>
      <c r="BK239" s="95"/>
      <c r="BL239" s="95"/>
      <c r="BM239" s="95"/>
      <c r="BN239" s="65"/>
      <c r="BO239" s="24">
        <f t="shared" si="125"/>
        <v>75</v>
      </c>
      <c r="BP239" s="85">
        <f t="shared" si="126"/>
        <v>1</v>
      </c>
      <c r="BQ239" s="85">
        <f t="shared" si="127"/>
        <v>0</v>
      </c>
      <c r="BR239" s="85">
        <f t="shared" si="128"/>
        <v>0</v>
      </c>
      <c r="BT239" s="85">
        <f t="shared" si="129"/>
        <v>1</v>
      </c>
      <c r="BU239" s="85">
        <f t="shared" si="129"/>
        <v>0</v>
      </c>
      <c r="BV239" s="85">
        <f t="shared" si="130"/>
        <v>0</v>
      </c>
      <c r="BW239" s="85">
        <f t="shared" si="131"/>
        <v>0</v>
      </c>
      <c r="BX239" s="85">
        <f t="shared" si="132"/>
        <v>0</v>
      </c>
      <c r="BY239" s="85">
        <f t="shared" si="132"/>
        <v>0</v>
      </c>
      <c r="BZ239" s="245">
        <f t="shared" si="133"/>
        <v>1</v>
      </c>
      <c r="CA239" s="85">
        <f t="shared" si="134"/>
        <v>1</v>
      </c>
    </row>
    <row r="240" spans="10:79"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  <c r="BG240" s="95"/>
      <c r="BH240" s="95"/>
      <c r="BI240" s="95"/>
      <c r="BJ240" s="95"/>
      <c r="BK240" s="95"/>
      <c r="BL240" s="95"/>
      <c r="BM240" s="95"/>
      <c r="BN240" s="65"/>
      <c r="BO240" s="24">
        <f t="shared" si="125"/>
        <v>76</v>
      </c>
      <c r="BP240" s="85">
        <f t="shared" si="126"/>
        <v>1</v>
      </c>
      <c r="BQ240" s="85">
        <f t="shared" si="127"/>
        <v>0</v>
      </c>
      <c r="BR240" s="85">
        <f t="shared" si="128"/>
        <v>0</v>
      </c>
      <c r="BT240" s="85">
        <f t="shared" si="129"/>
        <v>1</v>
      </c>
      <c r="BU240" s="85">
        <f t="shared" si="129"/>
        <v>0</v>
      </c>
      <c r="BV240" s="85">
        <f t="shared" si="130"/>
        <v>0</v>
      </c>
      <c r="BW240" s="85">
        <f t="shared" si="131"/>
        <v>0</v>
      </c>
      <c r="BX240" s="85">
        <f t="shared" si="132"/>
        <v>0</v>
      </c>
      <c r="BY240" s="85">
        <f t="shared" si="132"/>
        <v>0</v>
      </c>
      <c r="BZ240" s="245">
        <f t="shared" si="133"/>
        <v>1</v>
      </c>
      <c r="CA240" s="85">
        <f t="shared" si="134"/>
        <v>1</v>
      </c>
    </row>
    <row r="241" spans="10:79"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  <c r="BG241" s="95"/>
      <c r="BH241" s="95"/>
      <c r="BI241" s="95"/>
      <c r="BJ241" s="95"/>
      <c r="BK241" s="95"/>
      <c r="BL241" s="95"/>
      <c r="BM241" s="95"/>
      <c r="BN241" s="65"/>
      <c r="BO241" s="24">
        <f t="shared" si="125"/>
        <v>77</v>
      </c>
      <c r="BP241" s="85">
        <f t="shared" si="126"/>
        <v>1</v>
      </c>
      <c r="BQ241" s="85">
        <f t="shared" si="127"/>
        <v>0</v>
      </c>
      <c r="BR241" s="85">
        <f t="shared" si="128"/>
        <v>0</v>
      </c>
      <c r="BT241" s="85">
        <f t="shared" si="129"/>
        <v>1</v>
      </c>
      <c r="BU241" s="85">
        <f t="shared" si="129"/>
        <v>0</v>
      </c>
      <c r="BV241" s="85">
        <f t="shared" si="130"/>
        <v>0</v>
      </c>
      <c r="BW241" s="85">
        <f t="shared" si="131"/>
        <v>0</v>
      </c>
      <c r="BX241" s="85">
        <f t="shared" si="132"/>
        <v>0</v>
      </c>
      <c r="BY241" s="85">
        <f t="shared" si="132"/>
        <v>0</v>
      </c>
      <c r="BZ241" s="245">
        <f t="shared" si="133"/>
        <v>1</v>
      </c>
      <c r="CA241" s="85">
        <f t="shared" si="134"/>
        <v>1</v>
      </c>
    </row>
    <row r="242" spans="10:79"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  <c r="BG242" s="95"/>
      <c r="BH242" s="95"/>
      <c r="BI242" s="95"/>
      <c r="BJ242" s="95"/>
      <c r="BK242" s="95"/>
      <c r="BL242" s="95"/>
      <c r="BM242" s="95"/>
      <c r="BN242" s="65"/>
      <c r="BO242" s="24">
        <f t="shared" si="125"/>
        <v>78</v>
      </c>
      <c r="BP242" s="85">
        <f t="shared" si="126"/>
        <v>1</v>
      </c>
      <c r="BQ242" s="85">
        <f t="shared" si="127"/>
        <v>0</v>
      </c>
      <c r="BR242" s="85">
        <f t="shared" si="128"/>
        <v>0</v>
      </c>
      <c r="BT242" s="85">
        <f t="shared" si="129"/>
        <v>1</v>
      </c>
      <c r="BU242" s="85">
        <f t="shared" si="129"/>
        <v>0</v>
      </c>
      <c r="BV242" s="85">
        <f t="shared" si="130"/>
        <v>0</v>
      </c>
      <c r="BW242" s="85">
        <f t="shared" si="131"/>
        <v>0</v>
      </c>
      <c r="BX242" s="85">
        <f t="shared" si="132"/>
        <v>0</v>
      </c>
      <c r="BY242" s="85">
        <f t="shared" si="132"/>
        <v>0</v>
      </c>
      <c r="BZ242" s="245">
        <f t="shared" si="133"/>
        <v>1</v>
      </c>
      <c r="CA242" s="85">
        <f t="shared" si="134"/>
        <v>1</v>
      </c>
    </row>
    <row r="243" spans="10:79"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  <c r="BG243" s="95"/>
      <c r="BH243" s="95"/>
      <c r="BI243" s="95"/>
      <c r="BJ243" s="95"/>
      <c r="BK243" s="95"/>
      <c r="BL243" s="95"/>
      <c r="BM243" s="95"/>
      <c r="BN243" s="65"/>
      <c r="BO243" s="24">
        <f t="shared" si="125"/>
        <v>79</v>
      </c>
      <c r="BP243" s="85">
        <f t="shared" si="126"/>
        <v>1</v>
      </c>
      <c r="BQ243" s="85">
        <f t="shared" si="127"/>
        <v>0</v>
      </c>
      <c r="BR243" s="85">
        <f t="shared" si="128"/>
        <v>0</v>
      </c>
      <c r="BT243" s="85">
        <f t="shared" si="129"/>
        <v>1</v>
      </c>
      <c r="BU243" s="85">
        <f t="shared" si="129"/>
        <v>0</v>
      </c>
      <c r="BV243" s="85">
        <f t="shared" si="130"/>
        <v>0</v>
      </c>
      <c r="BW243" s="85">
        <f t="shared" si="131"/>
        <v>0</v>
      </c>
      <c r="BX243" s="85">
        <f t="shared" si="132"/>
        <v>0</v>
      </c>
      <c r="BY243" s="85">
        <f t="shared" si="132"/>
        <v>0</v>
      </c>
      <c r="BZ243" s="245">
        <f t="shared" si="133"/>
        <v>1</v>
      </c>
      <c r="CA243" s="85">
        <f t="shared" si="134"/>
        <v>1</v>
      </c>
    </row>
    <row r="244" spans="10:79"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  <c r="BG244" s="95"/>
      <c r="BH244" s="95"/>
      <c r="BI244" s="95"/>
      <c r="BJ244" s="95"/>
      <c r="BK244" s="95"/>
      <c r="BL244" s="95"/>
      <c r="BM244" s="95"/>
      <c r="BN244" s="65"/>
      <c r="BO244" s="24">
        <f t="shared" si="125"/>
        <v>80</v>
      </c>
      <c r="BP244" s="85">
        <f t="shared" si="126"/>
        <v>1</v>
      </c>
      <c r="BQ244" s="85">
        <f t="shared" si="127"/>
        <v>0</v>
      </c>
      <c r="BR244" s="85">
        <f t="shared" si="128"/>
        <v>0</v>
      </c>
      <c r="BT244" s="85">
        <f t="shared" si="129"/>
        <v>1</v>
      </c>
      <c r="BU244" s="85">
        <f t="shared" si="129"/>
        <v>0</v>
      </c>
      <c r="BV244" s="85">
        <f t="shared" si="130"/>
        <v>0</v>
      </c>
      <c r="BW244" s="85">
        <f t="shared" si="131"/>
        <v>0</v>
      </c>
      <c r="BX244" s="85">
        <f t="shared" si="132"/>
        <v>0</v>
      </c>
      <c r="BY244" s="85">
        <f t="shared" si="132"/>
        <v>0</v>
      </c>
      <c r="BZ244" s="245">
        <f t="shared" si="133"/>
        <v>1</v>
      </c>
      <c r="CA244" s="85">
        <f t="shared" si="134"/>
        <v>1</v>
      </c>
    </row>
    <row r="245" spans="10:79"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  <c r="BG245" s="95"/>
      <c r="BH245" s="95"/>
      <c r="BI245" s="95"/>
      <c r="BJ245" s="95"/>
      <c r="BK245" s="95"/>
      <c r="BL245" s="95"/>
      <c r="BM245" s="95"/>
      <c r="BN245" s="65"/>
      <c r="BO245" s="24">
        <f t="shared" si="125"/>
        <v>81</v>
      </c>
      <c r="BP245" s="85">
        <f t="shared" si="126"/>
        <v>1</v>
      </c>
      <c r="BQ245" s="85">
        <f t="shared" si="127"/>
        <v>0</v>
      </c>
      <c r="BR245" s="85">
        <f t="shared" si="128"/>
        <v>0</v>
      </c>
      <c r="BT245" s="85">
        <f t="shared" si="129"/>
        <v>1</v>
      </c>
      <c r="BU245" s="85">
        <f t="shared" si="129"/>
        <v>0</v>
      </c>
      <c r="BV245" s="85">
        <f t="shared" si="130"/>
        <v>0</v>
      </c>
      <c r="BW245" s="85">
        <f t="shared" si="131"/>
        <v>0</v>
      </c>
      <c r="BX245" s="85">
        <f t="shared" si="132"/>
        <v>0</v>
      </c>
      <c r="BY245" s="85">
        <f t="shared" si="132"/>
        <v>0</v>
      </c>
      <c r="BZ245" s="245">
        <f t="shared" si="133"/>
        <v>1</v>
      </c>
      <c r="CA245" s="85">
        <f t="shared" si="134"/>
        <v>1</v>
      </c>
    </row>
    <row r="246" spans="10:79"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  <c r="BG246" s="95"/>
      <c r="BH246" s="95"/>
      <c r="BI246" s="95"/>
      <c r="BJ246" s="95"/>
      <c r="BK246" s="95"/>
      <c r="BL246" s="95"/>
      <c r="BM246" s="95"/>
      <c r="BN246" s="65"/>
      <c r="BO246" s="24">
        <f t="shared" si="125"/>
        <v>82</v>
      </c>
      <c r="BP246" s="85">
        <f t="shared" si="126"/>
        <v>1</v>
      </c>
      <c r="BQ246" s="85">
        <f t="shared" si="127"/>
        <v>0</v>
      </c>
      <c r="BR246" s="85">
        <f t="shared" si="128"/>
        <v>0</v>
      </c>
      <c r="BT246" s="85">
        <f t="shared" ref="BT246:BU261" si="135">BP142/$BV142</f>
        <v>1</v>
      </c>
      <c r="BU246" s="85">
        <f t="shared" si="135"/>
        <v>0</v>
      </c>
      <c r="BV246" s="85">
        <f t="shared" si="130"/>
        <v>0</v>
      </c>
      <c r="BW246" s="85">
        <f t="shared" si="131"/>
        <v>0</v>
      </c>
      <c r="BX246" s="85">
        <f t="shared" ref="BX246:BY261" si="136">BT142/$BV142</f>
        <v>0</v>
      </c>
      <c r="BY246" s="85">
        <f t="shared" si="136"/>
        <v>0</v>
      </c>
      <c r="BZ246" s="245">
        <f t="shared" si="133"/>
        <v>1</v>
      </c>
      <c r="CA246" s="85">
        <f t="shared" si="134"/>
        <v>1</v>
      </c>
    </row>
    <row r="247" spans="10:79"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  <c r="BG247" s="95"/>
      <c r="BH247" s="95"/>
      <c r="BI247" s="95"/>
      <c r="BJ247" s="95"/>
      <c r="BK247" s="95"/>
      <c r="BL247" s="95"/>
      <c r="BM247" s="95"/>
      <c r="BN247" s="65"/>
      <c r="BO247" s="24">
        <f t="shared" si="125"/>
        <v>83</v>
      </c>
      <c r="BP247" s="85">
        <f t="shared" si="126"/>
        <v>1</v>
      </c>
      <c r="BQ247" s="85">
        <f t="shared" si="127"/>
        <v>0</v>
      </c>
      <c r="BR247" s="85">
        <f t="shared" si="128"/>
        <v>0</v>
      </c>
      <c r="BT247" s="85">
        <f t="shared" si="135"/>
        <v>1</v>
      </c>
      <c r="BU247" s="85">
        <f t="shared" si="135"/>
        <v>0</v>
      </c>
      <c r="BV247" s="85">
        <f t="shared" si="130"/>
        <v>0</v>
      </c>
      <c r="BW247" s="85">
        <f t="shared" si="131"/>
        <v>0</v>
      </c>
      <c r="BX247" s="85">
        <f t="shared" si="136"/>
        <v>0</v>
      </c>
      <c r="BY247" s="85">
        <f t="shared" si="136"/>
        <v>0</v>
      </c>
      <c r="BZ247" s="245">
        <f t="shared" si="133"/>
        <v>1</v>
      </c>
      <c r="CA247" s="85">
        <f t="shared" si="134"/>
        <v>1</v>
      </c>
    </row>
    <row r="248" spans="10:79"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  <c r="AY248" s="95"/>
      <c r="AZ248" s="95"/>
      <c r="BA248" s="95"/>
      <c r="BB248" s="95"/>
      <c r="BC248" s="95"/>
      <c r="BD248" s="95"/>
      <c r="BE248" s="95"/>
      <c r="BF248" s="95"/>
      <c r="BG248" s="95"/>
      <c r="BH248" s="95"/>
      <c r="BI248" s="95"/>
      <c r="BJ248" s="95"/>
      <c r="BK248" s="95"/>
      <c r="BL248" s="95"/>
      <c r="BM248" s="95"/>
      <c r="BN248" s="65"/>
      <c r="BO248" s="24">
        <f t="shared" si="125"/>
        <v>84</v>
      </c>
      <c r="BP248" s="85">
        <f t="shared" si="126"/>
        <v>1</v>
      </c>
      <c r="BQ248" s="85">
        <f t="shared" si="127"/>
        <v>0</v>
      </c>
      <c r="BR248" s="85">
        <f t="shared" si="128"/>
        <v>0</v>
      </c>
      <c r="BT248" s="85">
        <f t="shared" si="135"/>
        <v>1</v>
      </c>
      <c r="BU248" s="85">
        <f t="shared" si="135"/>
        <v>0</v>
      </c>
      <c r="BV248" s="85">
        <f t="shared" si="130"/>
        <v>0</v>
      </c>
      <c r="BW248" s="85">
        <f t="shared" si="131"/>
        <v>0</v>
      </c>
      <c r="BX248" s="85">
        <f t="shared" si="136"/>
        <v>0</v>
      </c>
      <c r="BY248" s="85">
        <f t="shared" si="136"/>
        <v>0</v>
      </c>
      <c r="BZ248" s="245">
        <f t="shared" si="133"/>
        <v>1</v>
      </c>
      <c r="CA248" s="85">
        <f t="shared" si="134"/>
        <v>1</v>
      </c>
    </row>
    <row r="249" spans="10:79"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  <c r="BG249" s="95"/>
      <c r="BH249" s="95"/>
      <c r="BI249" s="95"/>
      <c r="BJ249" s="95"/>
      <c r="BK249" s="95"/>
      <c r="BL249" s="95"/>
      <c r="BM249" s="95"/>
      <c r="BN249" s="65"/>
      <c r="BO249" s="24">
        <f t="shared" si="125"/>
        <v>85</v>
      </c>
      <c r="BP249" s="85">
        <f t="shared" si="126"/>
        <v>1</v>
      </c>
      <c r="BQ249" s="85">
        <f t="shared" si="127"/>
        <v>0</v>
      </c>
      <c r="BR249" s="85">
        <f t="shared" si="128"/>
        <v>0</v>
      </c>
      <c r="BT249" s="85">
        <f t="shared" si="135"/>
        <v>1</v>
      </c>
      <c r="BU249" s="85">
        <f t="shared" si="135"/>
        <v>0</v>
      </c>
      <c r="BV249" s="85">
        <f t="shared" si="130"/>
        <v>0</v>
      </c>
      <c r="BW249" s="85">
        <f t="shared" si="131"/>
        <v>0</v>
      </c>
      <c r="BX249" s="85">
        <f t="shared" si="136"/>
        <v>0</v>
      </c>
      <c r="BY249" s="85">
        <f t="shared" si="136"/>
        <v>0</v>
      </c>
      <c r="BZ249" s="245">
        <f t="shared" si="133"/>
        <v>1</v>
      </c>
      <c r="CA249" s="85">
        <f t="shared" si="134"/>
        <v>1</v>
      </c>
    </row>
    <row r="250" spans="10:79"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  <c r="BG250" s="95"/>
      <c r="BH250" s="95"/>
      <c r="BI250" s="95"/>
      <c r="BJ250" s="95"/>
      <c r="BK250" s="95"/>
      <c r="BL250" s="95"/>
      <c r="BM250" s="95"/>
      <c r="BN250" s="65"/>
      <c r="BO250" s="24">
        <f t="shared" si="125"/>
        <v>86</v>
      </c>
      <c r="BP250" s="85">
        <f t="shared" si="126"/>
        <v>1</v>
      </c>
      <c r="BQ250" s="85">
        <f t="shared" si="127"/>
        <v>0</v>
      </c>
      <c r="BR250" s="85">
        <f t="shared" si="128"/>
        <v>0</v>
      </c>
      <c r="BT250" s="85">
        <f t="shared" si="135"/>
        <v>1</v>
      </c>
      <c r="BU250" s="85">
        <f t="shared" si="135"/>
        <v>0</v>
      </c>
      <c r="BV250" s="85">
        <f t="shared" si="130"/>
        <v>0</v>
      </c>
      <c r="BW250" s="85">
        <f t="shared" si="131"/>
        <v>0</v>
      </c>
      <c r="BX250" s="85">
        <f t="shared" si="136"/>
        <v>0</v>
      </c>
      <c r="BY250" s="85">
        <f t="shared" si="136"/>
        <v>0</v>
      </c>
      <c r="BZ250" s="245">
        <f t="shared" si="133"/>
        <v>1</v>
      </c>
      <c r="CA250" s="85">
        <f t="shared" si="134"/>
        <v>1</v>
      </c>
    </row>
    <row r="251" spans="10:79"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  <c r="BG251" s="95"/>
      <c r="BH251" s="95"/>
      <c r="BI251" s="95"/>
      <c r="BJ251" s="95"/>
      <c r="BK251" s="95"/>
      <c r="BL251" s="95"/>
      <c r="BM251" s="95"/>
      <c r="BN251" s="65"/>
      <c r="BO251" s="24">
        <f t="shared" si="125"/>
        <v>87</v>
      </c>
      <c r="BP251" s="85">
        <f t="shared" si="126"/>
        <v>1</v>
      </c>
      <c r="BQ251" s="85">
        <f t="shared" si="127"/>
        <v>0</v>
      </c>
      <c r="BR251" s="85">
        <f t="shared" si="128"/>
        <v>0</v>
      </c>
      <c r="BT251" s="85">
        <f t="shared" si="135"/>
        <v>1</v>
      </c>
      <c r="BU251" s="85">
        <f t="shared" si="135"/>
        <v>0</v>
      </c>
      <c r="BV251" s="85">
        <f t="shared" si="130"/>
        <v>0</v>
      </c>
      <c r="BW251" s="85">
        <f t="shared" si="131"/>
        <v>0</v>
      </c>
      <c r="BX251" s="85">
        <f t="shared" si="136"/>
        <v>0</v>
      </c>
      <c r="BY251" s="85">
        <f t="shared" si="136"/>
        <v>0</v>
      </c>
      <c r="BZ251" s="245">
        <f t="shared" si="133"/>
        <v>1</v>
      </c>
      <c r="CA251" s="85">
        <f t="shared" si="134"/>
        <v>1</v>
      </c>
    </row>
    <row r="252" spans="10:79"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  <c r="BG252" s="95"/>
      <c r="BH252" s="95"/>
      <c r="BI252" s="95"/>
      <c r="BJ252" s="95"/>
      <c r="BK252" s="95"/>
      <c r="BL252" s="95"/>
      <c r="BM252" s="95"/>
      <c r="BN252" s="65"/>
      <c r="BO252" s="24">
        <f t="shared" si="125"/>
        <v>88</v>
      </c>
      <c r="BP252" s="85">
        <f t="shared" si="126"/>
        <v>1</v>
      </c>
      <c r="BQ252" s="85">
        <f t="shared" si="127"/>
        <v>0</v>
      </c>
      <c r="BR252" s="85">
        <f t="shared" si="128"/>
        <v>0</v>
      </c>
      <c r="BT252" s="85">
        <f t="shared" si="135"/>
        <v>1</v>
      </c>
      <c r="BU252" s="85">
        <f t="shared" si="135"/>
        <v>0</v>
      </c>
      <c r="BV252" s="85">
        <f t="shared" si="130"/>
        <v>0</v>
      </c>
      <c r="BW252" s="85">
        <f t="shared" si="131"/>
        <v>0</v>
      </c>
      <c r="BX252" s="85">
        <f t="shared" si="136"/>
        <v>0</v>
      </c>
      <c r="BY252" s="85">
        <f t="shared" si="136"/>
        <v>0</v>
      </c>
      <c r="BZ252" s="245">
        <f t="shared" si="133"/>
        <v>1</v>
      </c>
      <c r="CA252" s="85">
        <f t="shared" si="134"/>
        <v>1</v>
      </c>
    </row>
    <row r="253" spans="10:79"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  <c r="BG253" s="95"/>
      <c r="BH253" s="95"/>
      <c r="BI253" s="95"/>
      <c r="BJ253" s="95"/>
      <c r="BK253" s="95"/>
      <c r="BL253" s="95"/>
      <c r="BM253" s="95"/>
      <c r="BN253" s="65"/>
      <c r="BO253" s="24">
        <f t="shared" si="125"/>
        <v>89</v>
      </c>
      <c r="BP253" s="85">
        <f t="shared" si="126"/>
        <v>1</v>
      </c>
      <c r="BQ253" s="85">
        <f t="shared" si="127"/>
        <v>0</v>
      </c>
      <c r="BR253" s="85">
        <f t="shared" si="128"/>
        <v>0</v>
      </c>
      <c r="BT253" s="85">
        <f t="shared" si="135"/>
        <v>1</v>
      </c>
      <c r="BU253" s="85">
        <f t="shared" si="135"/>
        <v>0</v>
      </c>
      <c r="BV253" s="85">
        <f t="shared" si="130"/>
        <v>0</v>
      </c>
      <c r="BW253" s="85">
        <f t="shared" si="131"/>
        <v>0</v>
      </c>
      <c r="BX253" s="85">
        <f t="shared" si="136"/>
        <v>0</v>
      </c>
      <c r="BY253" s="85">
        <f t="shared" si="136"/>
        <v>0</v>
      </c>
      <c r="BZ253" s="245">
        <f t="shared" si="133"/>
        <v>1</v>
      </c>
      <c r="CA253" s="85">
        <f t="shared" si="134"/>
        <v>1</v>
      </c>
    </row>
    <row r="254" spans="10:79"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  <c r="BG254" s="95"/>
      <c r="BH254" s="95"/>
      <c r="BI254" s="95"/>
      <c r="BJ254" s="95"/>
      <c r="BK254" s="95"/>
      <c r="BL254" s="95"/>
      <c r="BM254" s="95"/>
      <c r="BN254" s="65"/>
      <c r="BO254" s="24">
        <f t="shared" si="125"/>
        <v>90</v>
      </c>
      <c r="BP254" s="85">
        <f t="shared" si="126"/>
        <v>1</v>
      </c>
      <c r="BQ254" s="85">
        <f t="shared" si="127"/>
        <v>0</v>
      </c>
      <c r="BR254" s="85">
        <f t="shared" si="128"/>
        <v>0</v>
      </c>
      <c r="BT254" s="85">
        <f t="shared" si="135"/>
        <v>1</v>
      </c>
      <c r="BU254" s="85">
        <f t="shared" si="135"/>
        <v>0</v>
      </c>
      <c r="BV254" s="85">
        <f t="shared" si="130"/>
        <v>0</v>
      </c>
      <c r="BW254" s="85">
        <f t="shared" si="131"/>
        <v>0</v>
      </c>
      <c r="BX254" s="85">
        <f t="shared" si="136"/>
        <v>0</v>
      </c>
      <c r="BY254" s="85">
        <f t="shared" si="136"/>
        <v>0</v>
      </c>
      <c r="BZ254" s="245">
        <f t="shared" si="133"/>
        <v>1</v>
      </c>
      <c r="CA254" s="85">
        <f t="shared" si="134"/>
        <v>1</v>
      </c>
    </row>
    <row r="255" spans="10:79"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  <c r="BG255" s="95"/>
      <c r="BH255" s="95"/>
      <c r="BI255" s="95"/>
      <c r="BJ255" s="95"/>
      <c r="BK255" s="95"/>
      <c r="BL255" s="95"/>
      <c r="BM255" s="95"/>
      <c r="BN255" s="65"/>
      <c r="BO255" s="24">
        <f t="shared" si="125"/>
        <v>91</v>
      </c>
      <c r="BP255" s="85">
        <f t="shared" si="126"/>
        <v>1</v>
      </c>
      <c r="BQ255" s="85">
        <f t="shared" si="127"/>
        <v>0</v>
      </c>
      <c r="BR255" s="85">
        <f t="shared" si="128"/>
        <v>0</v>
      </c>
      <c r="BT255" s="85">
        <f t="shared" si="135"/>
        <v>1</v>
      </c>
      <c r="BU255" s="85">
        <f t="shared" si="135"/>
        <v>0</v>
      </c>
      <c r="BV255" s="85">
        <f t="shared" si="130"/>
        <v>0</v>
      </c>
      <c r="BW255" s="85">
        <f t="shared" si="131"/>
        <v>0</v>
      </c>
      <c r="BX255" s="85">
        <f t="shared" si="136"/>
        <v>0</v>
      </c>
      <c r="BY255" s="85">
        <f t="shared" si="136"/>
        <v>0</v>
      </c>
      <c r="BZ255" s="245">
        <f t="shared" si="133"/>
        <v>1</v>
      </c>
      <c r="CA255" s="85">
        <f t="shared" si="134"/>
        <v>1</v>
      </c>
    </row>
    <row r="256" spans="10:79"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  <c r="BG256" s="95"/>
      <c r="BH256" s="95"/>
      <c r="BI256" s="95"/>
      <c r="BJ256" s="95"/>
      <c r="BK256" s="95"/>
      <c r="BL256" s="95"/>
      <c r="BM256" s="95"/>
      <c r="BN256" s="65"/>
      <c r="BO256" s="24">
        <f t="shared" si="125"/>
        <v>92</v>
      </c>
      <c r="BP256" s="85">
        <f t="shared" si="126"/>
        <v>1</v>
      </c>
      <c r="BQ256" s="85">
        <f t="shared" si="127"/>
        <v>0</v>
      </c>
      <c r="BR256" s="85">
        <f t="shared" si="128"/>
        <v>0</v>
      </c>
      <c r="BT256" s="85">
        <f t="shared" si="135"/>
        <v>1</v>
      </c>
      <c r="BU256" s="85">
        <f t="shared" si="135"/>
        <v>0</v>
      </c>
      <c r="BV256" s="85">
        <f t="shared" si="130"/>
        <v>0</v>
      </c>
      <c r="BW256" s="85">
        <f t="shared" si="131"/>
        <v>0</v>
      </c>
      <c r="BX256" s="85">
        <f t="shared" si="136"/>
        <v>0</v>
      </c>
      <c r="BY256" s="85">
        <f t="shared" si="136"/>
        <v>0</v>
      </c>
      <c r="BZ256" s="245">
        <f t="shared" si="133"/>
        <v>1</v>
      </c>
      <c r="CA256" s="85">
        <f t="shared" si="134"/>
        <v>1</v>
      </c>
    </row>
    <row r="257" spans="11:114"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  <c r="BG257" s="95"/>
      <c r="BH257" s="95"/>
      <c r="BI257" s="95"/>
      <c r="BJ257" s="95"/>
      <c r="BK257" s="95"/>
      <c r="BL257" s="95"/>
      <c r="BM257" s="95"/>
      <c r="BN257" s="65"/>
      <c r="BO257" s="24">
        <f t="shared" si="125"/>
        <v>93</v>
      </c>
      <c r="BP257" s="85">
        <f t="shared" si="126"/>
        <v>1</v>
      </c>
      <c r="BQ257" s="85">
        <f t="shared" si="127"/>
        <v>0</v>
      </c>
      <c r="BR257" s="85">
        <f t="shared" si="128"/>
        <v>0</v>
      </c>
      <c r="BT257" s="85">
        <f t="shared" si="135"/>
        <v>1</v>
      </c>
      <c r="BU257" s="85">
        <f t="shared" si="135"/>
        <v>0</v>
      </c>
      <c r="BV257" s="85">
        <f t="shared" si="130"/>
        <v>0</v>
      </c>
      <c r="BW257" s="85">
        <f t="shared" si="131"/>
        <v>0</v>
      </c>
      <c r="BX257" s="85">
        <f t="shared" si="136"/>
        <v>0</v>
      </c>
      <c r="BY257" s="85">
        <f t="shared" si="136"/>
        <v>0</v>
      </c>
      <c r="BZ257" s="245">
        <f t="shared" si="133"/>
        <v>1</v>
      </c>
      <c r="CA257" s="85">
        <f t="shared" si="134"/>
        <v>1</v>
      </c>
    </row>
    <row r="258" spans="11:114"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  <c r="BH258" s="95"/>
      <c r="BI258" s="95"/>
      <c r="BJ258" s="95"/>
      <c r="BK258" s="95"/>
      <c r="BL258" s="95"/>
      <c r="BM258" s="95"/>
      <c r="BN258" s="65"/>
      <c r="BO258" s="24">
        <f t="shared" si="125"/>
        <v>94</v>
      </c>
      <c r="BP258" s="85">
        <f t="shared" si="126"/>
        <v>1</v>
      </c>
      <c r="BQ258" s="85">
        <f t="shared" si="127"/>
        <v>0</v>
      </c>
      <c r="BR258" s="85">
        <f t="shared" si="128"/>
        <v>0</v>
      </c>
      <c r="BT258" s="85">
        <f t="shared" si="135"/>
        <v>1</v>
      </c>
      <c r="BU258" s="85">
        <f t="shared" si="135"/>
        <v>0</v>
      </c>
      <c r="BV258" s="85">
        <f t="shared" si="130"/>
        <v>0</v>
      </c>
      <c r="BW258" s="85">
        <f t="shared" si="131"/>
        <v>0</v>
      </c>
      <c r="BX258" s="85">
        <f t="shared" si="136"/>
        <v>0</v>
      </c>
      <c r="BY258" s="85">
        <f t="shared" si="136"/>
        <v>0</v>
      </c>
      <c r="BZ258" s="245">
        <f t="shared" si="133"/>
        <v>1</v>
      </c>
      <c r="CA258" s="85">
        <f t="shared" si="134"/>
        <v>1</v>
      </c>
    </row>
    <row r="259" spans="11:114"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  <c r="BG259" s="95"/>
      <c r="BH259" s="95"/>
      <c r="BI259" s="95"/>
      <c r="BJ259" s="95"/>
      <c r="BK259" s="95"/>
      <c r="BL259" s="95"/>
      <c r="BM259" s="95"/>
      <c r="BN259" s="65"/>
      <c r="BO259" s="24">
        <f t="shared" si="125"/>
        <v>95</v>
      </c>
      <c r="BP259" s="85">
        <f t="shared" si="126"/>
        <v>1</v>
      </c>
      <c r="BQ259" s="85">
        <f t="shared" si="127"/>
        <v>0</v>
      </c>
      <c r="BR259" s="85">
        <f t="shared" si="128"/>
        <v>0</v>
      </c>
      <c r="BT259" s="85">
        <f t="shared" si="135"/>
        <v>1</v>
      </c>
      <c r="BU259" s="85">
        <f t="shared" si="135"/>
        <v>0</v>
      </c>
      <c r="BV259" s="85">
        <f t="shared" si="130"/>
        <v>0</v>
      </c>
      <c r="BW259" s="85">
        <f t="shared" si="131"/>
        <v>0</v>
      </c>
      <c r="BX259" s="85">
        <f t="shared" si="136"/>
        <v>0</v>
      </c>
      <c r="BY259" s="85">
        <f t="shared" si="136"/>
        <v>0</v>
      </c>
      <c r="BZ259" s="245">
        <f t="shared" si="133"/>
        <v>1</v>
      </c>
      <c r="CA259" s="85">
        <f t="shared" si="134"/>
        <v>1</v>
      </c>
    </row>
    <row r="260" spans="11:114"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  <c r="BG260" s="95"/>
      <c r="BH260" s="95"/>
      <c r="BI260" s="95"/>
      <c r="BJ260" s="95"/>
      <c r="BK260" s="95"/>
      <c r="BL260" s="95"/>
      <c r="BM260" s="95"/>
      <c r="BN260" s="65"/>
      <c r="BO260" s="24">
        <f t="shared" si="125"/>
        <v>96</v>
      </c>
      <c r="BP260" s="85">
        <f t="shared" si="126"/>
        <v>1</v>
      </c>
      <c r="BQ260" s="85">
        <f t="shared" si="127"/>
        <v>0</v>
      </c>
      <c r="BR260" s="85">
        <f t="shared" si="128"/>
        <v>0</v>
      </c>
      <c r="BT260" s="85">
        <f t="shared" si="135"/>
        <v>1</v>
      </c>
      <c r="BU260" s="85">
        <f t="shared" si="135"/>
        <v>0</v>
      </c>
      <c r="BV260" s="85">
        <f t="shared" si="130"/>
        <v>0</v>
      </c>
      <c r="BW260" s="85">
        <f t="shared" si="131"/>
        <v>0</v>
      </c>
      <c r="BX260" s="85">
        <f t="shared" si="136"/>
        <v>0</v>
      </c>
      <c r="BY260" s="85">
        <f t="shared" si="136"/>
        <v>0</v>
      </c>
      <c r="BZ260" s="245">
        <f t="shared" si="133"/>
        <v>1</v>
      </c>
      <c r="CA260" s="85">
        <f t="shared" si="134"/>
        <v>1</v>
      </c>
    </row>
    <row r="261" spans="11:114"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  <c r="BG261" s="95"/>
      <c r="BH261" s="95"/>
      <c r="BI261" s="95"/>
      <c r="BJ261" s="95"/>
      <c r="BK261" s="95"/>
      <c r="BL261" s="95"/>
      <c r="BM261" s="95"/>
      <c r="BN261" s="65"/>
      <c r="BO261" s="24">
        <f t="shared" si="125"/>
        <v>97</v>
      </c>
      <c r="BP261" s="85">
        <f t="shared" si="126"/>
        <v>1</v>
      </c>
      <c r="BQ261" s="85">
        <f t="shared" si="127"/>
        <v>0</v>
      </c>
      <c r="BR261" s="85">
        <f t="shared" si="128"/>
        <v>0</v>
      </c>
      <c r="BT261" s="85">
        <f t="shared" si="135"/>
        <v>1</v>
      </c>
      <c r="BU261" s="85">
        <f t="shared" si="135"/>
        <v>0</v>
      </c>
      <c r="BV261" s="85">
        <f t="shared" si="130"/>
        <v>0</v>
      </c>
      <c r="BW261" s="85">
        <f t="shared" si="131"/>
        <v>0</v>
      </c>
      <c r="BX261" s="85">
        <f t="shared" si="136"/>
        <v>0</v>
      </c>
      <c r="BY261" s="85">
        <f t="shared" si="136"/>
        <v>0</v>
      </c>
      <c r="BZ261" s="245">
        <f t="shared" si="133"/>
        <v>1</v>
      </c>
      <c r="CA261" s="85">
        <f t="shared" si="134"/>
        <v>1</v>
      </c>
    </row>
    <row r="262" spans="11:114"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  <c r="BG262" s="95"/>
      <c r="BH262" s="95"/>
      <c r="BI262" s="95"/>
      <c r="BJ262" s="95"/>
      <c r="BK262" s="95"/>
      <c r="BL262" s="95"/>
      <c r="BM262" s="95"/>
      <c r="BN262" s="65"/>
      <c r="BO262" s="24">
        <f t="shared" si="125"/>
        <v>98</v>
      </c>
      <c r="BP262" s="85">
        <f t="shared" si="126"/>
        <v>1</v>
      </c>
      <c r="BQ262" s="85">
        <f t="shared" si="127"/>
        <v>0</v>
      </c>
      <c r="BR262" s="85">
        <f t="shared" si="128"/>
        <v>0</v>
      </c>
      <c r="BT262" s="85">
        <f t="shared" ref="BT262:BU265" si="137">BP158/$BV158</f>
        <v>1</v>
      </c>
      <c r="BU262" s="85">
        <f t="shared" si="137"/>
        <v>0</v>
      </c>
      <c r="BV262" s="85">
        <f t="shared" si="130"/>
        <v>0</v>
      </c>
      <c r="BW262" s="85">
        <f t="shared" si="131"/>
        <v>0</v>
      </c>
      <c r="BX262" s="85">
        <f t="shared" ref="BX262:BY265" si="138">BT158/$BV158</f>
        <v>0</v>
      </c>
      <c r="BY262" s="85">
        <f t="shared" si="138"/>
        <v>0</v>
      </c>
      <c r="BZ262" s="245">
        <f t="shared" si="133"/>
        <v>1</v>
      </c>
      <c r="CA262" s="85">
        <f t="shared" si="134"/>
        <v>1</v>
      </c>
    </row>
    <row r="263" spans="11:114"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  <c r="BG263" s="95"/>
      <c r="BH263" s="95"/>
      <c r="BI263" s="95"/>
      <c r="BJ263" s="95"/>
      <c r="BK263" s="95"/>
      <c r="BL263" s="95"/>
      <c r="BM263" s="95"/>
      <c r="BN263" s="65"/>
      <c r="BO263" s="24">
        <f t="shared" si="125"/>
        <v>99</v>
      </c>
      <c r="BP263" s="85">
        <f t="shared" si="126"/>
        <v>1</v>
      </c>
      <c r="BQ263" s="85">
        <f t="shared" si="127"/>
        <v>0</v>
      </c>
      <c r="BR263" s="85">
        <f t="shared" si="128"/>
        <v>0</v>
      </c>
      <c r="BT263" s="85">
        <f t="shared" si="137"/>
        <v>1</v>
      </c>
      <c r="BU263" s="85">
        <f t="shared" si="137"/>
        <v>0</v>
      </c>
      <c r="BV263" s="85">
        <f t="shared" si="130"/>
        <v>0</v>
      </c>
      <c r="BW263" s="85">
        <f t="shared" si="131"/>
        <v>0</v>
      </c>
      <c r="BX263" s="85">
        <f t="shared" si="138"/>
        <v>0</v>
      </c>
      <c r="BY263" s="85">
        <f t="shared" si="138"/>
        <v>0</v>
      </c>
      <c r="BZ263" s="245">
        <f t="shared" si="133"/>
        <v>1</v>
      </c>
      <c r="CA263" s="85">
        <f t="shared" si="134"/>
        <v>1</v>
      </c>
    </row>
    <row r="264" spans="11:114"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  <c r="BG264" s="95"/>
      <c r="BH264" s="95"/>
      <c r="BI264" s="95"/>
      <c r="BJ264" s="95"/>
      <c r="BK264" s="95"/>
      <c r="BL264" s="95"/>
      <c r="BM264" s="95"/>
      <c r="BN264" s="65"/>
      <c r="BO264" s="24">
        <f t="shared" si="125"/>
        <v>100</v>
      </c>
      <c r="BP264" s="85">
        <f t="shared" si="126"/>
        <v>1</v>
      </c>
      <c r="BQ264" s="85">
        <f t="shared" si="127"/>
        <v>0</v>
      </c>
      <c r="BR264" s="85">
        <f t="shared" si="128"/>
        <v>0</v>
      </c>
      <c r="BT264" s="85">
        <f t="shared" si="137"/>
        <v>1</v>
      </c>
      <c r="BU264" s="85">
        <f t="shared" si="137"/>
        <v>0</v>
      </c>
      <c r="BV264" s="85">
        <f t="shared" si="130"/>
        <v>0</v>
      </c>
      <c r="BW264" s="85">
        <f t="shared" si="131"/>
        <v>0</v>
      </c>
      <c r="BX264" s="85">
        <f t="shared" si="138"/>
        <v>0</v>
      </c>
      <c r="BY264" s="85">
        <f t="shared" si="138"/>
        <v>0</v>
      </c>
      <c r="BZ264" s="245">
        <f t="shared" si="133"/>
        <v>1</v>
      </c>
      <c r="CA264" s="85">
        <f t="shared" si="134"/>
        <v>1</v>
      </c>
    </row>
    <row r="265" spans="11:114"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  <c r="BH265" s="95"/>
      <c r="BI265" s="95"/>
      <c r="BJ265" s="95"/>
      <c r="BK265" s="95"/>
      <c r="BL265" s="95"/>
      <c r="BM265" s="95"/>
      <c r="BN265" s="65"/>
      <c r="BO265" s="24">
        <f t="shared" si="125"/>
        <v>101</v>
      </c>
      <c r="BP265" s="85">
        <f t="shared" si="126"/>
        <v>1</v>
      </c>
      <c r="BQ265" s="85">
        <f t="shared" si="127"/>
        <v>0</v>
      </c>
      <c r="BR265" s="85">
        <f t="shared" si="128"/>
        <v>0</v>
      </c>
      <c r="BT265" s="85">
        <f t="shared" si="137"/>
        <v>1</v>
      </c>
      <c r="BU265" s="85">
        <f t="shared" si="137"/>
        <v>0</v>
      </c>
      <c r="BV265" s="85">
        <f t="shared" si="130"/>
        <v>0</v>
      </c>
      <c r="BW265" s="85">
        <f t="shared" si="131"/>
        <v>0</v>
      </c>
      <c r="BX265" s="85">
        <f t="shared" si="138"/>
        <v>0</v>
      </c>
      <c r="BY265" s="85">
        <f t="shared" si="138"/>
        <v>0</v>
      </c>
      <c r="BZ265" s="245">
        <f t="shared" si="133"/>
        <v>1</v>
      </c>
      <c r="CA265" s="85">
        <f t="shared" si="134"/>
        <v>1</v>
      </c>
    </row>
    <row r="266" spans="11:114"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  <c r="BG266" s="95"/>
      <c r="BH266" s="95"/>
      <c r="BI266" s="95"/>
      <c r="BJ266" s="95"/>
      <c r="BK266" s="95"/>
      <c r="BL266" s="95"/>
      <c r="BM266" s="95"/>
      <c r="BN266" s="65"/>
      <c r="DJ266" s="22"/>
    </row>
  </sheetData>
  <mergeCells count="4">
    <mergeCell ref="B6:G6"/>
    <mergeCell ref="C7:D7"/>
    <mergeCell ref="G7:H7"/>
    <mergeCell ref="C44:H44"/>
  </mergeCells>
  <pageMargins left="0.56000000000000005" right="0.56000000000000005" top="0.75" bottom="0.75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K266"/>
  <sheetViews>
    <sheetView zoomScale="75" zoomScaleNormal="75" zoomScalePageLayoutView="75" workbookViewId="0">
      <selection activeCell="D13" sqref="D13"/>
    </sheetView>
  </sheetViews>
  <sheetFormatPr baseColWidth="10" defaultRowHeight="12" outlineLevelRow="1" x14ac:dyDescent="0"/>
  <cols>
    <col min="1" max="1" width="7.5" style="29" customWidth="1"/>
    <col min="2" max="8" width="11.33203125" style="22" customWidth="1"/>
    <col min="9" max="9" width="4.5" style="23" customWidth="1"/>
    <col min="10" max="10" width="72.83203125" style="91" customWidth="1"/>
    <col min="11" max="11" width="17.1640625" style="91" customWidth="1"/>
    <col min="12" max="32" width="6.1640625" style="91" customWidth="1"/>
    <col min="33" max="65" width="17.1640625" style="91" customWidth="1"/>
    <col min="66" max="67" width="5.83203125" style="24" customWidth="1"/>
    <col min="68" max="68" width="8.6640625" style="24" customWidth="1"/>
    <col min="69" max="70" width="7.33203125" style="24" customWidth="1"/>
    <col min="71" max="75" width="7.1640625" style="24" customWidth="1"/>
    <col min="76" max="77" width="7" style="24" customWidth="1"/>
    <col min="78" max="78" width="14.5" style="24" customWidth="1"/>
    <col min="79" max="79" width="7.1640625" style="24" customWidth="1"/>
    <col min="80" max="82" width="7" style="24" customWidth="1"/>
    <col min="83" max="88" width="6.83203125" style="24" customWidth="1"/>
    <col min="89" max="89" width="7.6640625" style="24" customWidth="1"/>
    <col min="90" max="90" width="10.83203125" style="24"/>
    <col min="91" max="91" width="7.6640625" style="24" customWidth="1"/>
    <col min="92" max="92" width="7.1640625" style="24" customWidth="1"/>
    <col min="93" max="93" width="6.1640625" style="24" customWidth="1"/>
    <col min="94" max="94" width="8.1640625" style="24" customWidth="1"/>
    <col min="95" max="95" width="6.1640625" style="24" customWidth="1"/>
    <col min="96" max="97" width="7.1640625" style="24" customWidth="1"/>
    <col min="98" max="99" width="6.1640625" style="24" customWidth="1"/>
    <col min="100" max="100" width="7.1640625" style="24" customWidth="1"/>
    <col min="101" max="101" width="5" style="24" customWidth="1"/>
    <col min="102" max="102" width="9.1640625" style="24" customWidth="1"/>
    <col min="103" max="103" width="4.83203125" style="24" customWidth="1"/>
    <col min="104" max="104" width="6.1640625" style="24" customWidth="1"/>
    <col min="105" max="105" width="8.1640625" style="24" customWidth="1"/>
    <col min="106" max="114" width="10.83203125" style="24"/>
    <col min="115" max="16384" width="10.83203125" style="22"/>
  </cols>
  <sheetData>
    <row r="1" spans="1:83" ht="16">
      <c r="A1" s="97"/>
      <c r="B1" s="98" t="s">
        <v>85</v>
      </c>
      <c r="C1" s="98"/>
      <c r="D1" s="99"/>
      <c r="E1" s="99"/>
      <c r="F1" s="99"/>
      <c r="G1" s="99"/>
      <c r="H1" s="99"/>
      <c r="I1" s="100"/>
      <c r="J1" s="123"/>
    </row>
    <row r="2" spans="1:83" ht="16">
      <c r="A2" s="101"/>
      <c r="B2" s="102" t="s">
        <v>168</v>
      </c>
      <c r="C2" s="102"/>
      <c r="D2" s="103"/>
      <c r="E2"/>
      <c r="F2"/>
      <c r="G2"/>
      <c r="H2"/>
      <c r="I2" s="104"/>
      <c r="J2" s="123"/>
      <c r="BT2" s="25" t="s">
        <v>52</v>
      </c>
      <c r="BU2" s="26"/>
      <c r="BV2" s="27" t="s">
        <v>100</v>
      </c>
      <c r="BW2" s="27" t="s">
        <v>101</v>
      </c>
      <c r="BX2" s="27" t="s">
        <v>103</v>
      </c>
      <c r="BY2" s="27" t="s">
        <v>102</v>
      </c>
      <c r="BZ2" s="27" t="s">
        <v>104</v>
      </c>
      <c r="CA2" s="27" t="s">
        <v>105</v>
      </c>
    </row>
    <row r="3" spans="1:83" ht="16">
      <c r="A3" s="19"/>
      <c r="B3" s="102" t="s">
        <v>79</v>
      </c>
      <c r="C3" s="102"/>
      <c r="D3" s="103"/>
      <c r="E3"/>
      <c r="F3"/>
      <c r="G3"/>
      <c r="H3"/>
      <c r="I3" s="104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BT3" s="25"/>
      <c r="BU3" s="28"/>
      <c r="BV3" s="27"/>
      <c r="BW3" s="27"/>
      <c r="BX3" s="27"/>
      <c r="BY3" s="27"/>
      <c r="BZ3" s="27"/>
      <c r="CA3" s="27"/>
    </row>
    <row r="4" spans="1:83" ht="17" thickBot="1">
      <c r="A4" s="105"/>
      <c r="B4" s="106" t="s">
        <v>136</v>
      </c>
      <c r="C4" s="106"/>
      <c r="D4" s="107"/>
      <c r="E4" s="107"/>
      <c r="F4" s="107"/>
      <c r="G4" s="107"/>
      <c r="H4" s="107"/>
      <c r="I4" s="108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BT4" s="25"/>
      <c r="BU4" s="28"/>
      <c r="BV4" s="27"/>
      <c r="BW4" s="27"/>
      <c r="BX4" s="27"/>
      <c r="BY4" s="27"/>
      <c r="BZ4" s="27"/>
      <c r="CA4" s="27"/>
    </row>
    <row r="5" spans="1:83" ht="14" thickBot="1">
      <c r="A5" s="22"/>
      <c r="I5" s="22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BT5" s="25"/>
      <c r="BU5" s="28"/>
      <c r="BV5" s="27"/>
      <c r="BW5" s="27"/>
      <c r="BX5" s="27"/>
      <c r="BY5" s="27"/>
      <c r="BZ5" s="27"/>
      <c r="CA5" s="27"/>
    </row>
    <row r="6" spans="1:83" ht="16">
      <c r="A6" s="165" t="s">
        <v>60</v>
      </c>
      <c r="B6" s="233" t="s">
        <v>173</v>
      </c>
      <c r="C6" s="234"/>
      <c r="D6" s="234"/>
      <c r="E6" s="234"/>
      <c r="F6" s="234"/>
      <c r="G6" s="235"/>
      <c r="H6" s="99"/>
      <c r="I6" s="100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BT6" s="25"/>
      <c r="BU6" s="28"/>
      <c r="BV6" s="27"/>
      <c r="BW6" s="27"/>
      <c r="BX6" s="27"/>
      <c r="BY6" s="27"/>
      <c r="BZ6" s="27"/>
      <c r="CA6" s="27"/>
    </row>
    <row r="7" spans="1:83" ht="16">
      <c r="A7" s="166"/>
      <c r="B7" s="121" t="s">
        <v>120</v>
      </c>
      <c r="C7" s="236" t="s">
        <v>133</v>
      </c>
      <c r="D7" s="237"/>
      <c r="E7" s="103"/>
      <c r="F7" s="121" t="s">
        <v>121</v>
      </c>
      <c r="G7" s="236" t="s">
        <v>134</v>
      </c>
      <c r="H7" s="237"/>
      <c r="I7" s="104"/>
      <c r="J7" s="92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BU7" s="30" t="s">
        <v>100</v>
      </c>
      <c r="BV7" s="31" t="str">
        <f>BV2 &amp; "-" &amp; BU7</f>
        <v>AA-AA</v>
      </c>
      <c r="BW7" s="31" t="str">
        <f>BW2 &amp; "-" &amp; BU7</f>
        <v>AB-AA</v>
      </c>
      <c r="BX7" s="31" t="str">
        <f>BX2 &amp; "-" &amp; BU7</f>
        <v>AC-AA</v>
      </c>
      <c r="BY7" s="31" t="str">
        <f>BY2 &amp; "-" &amp; BU7</f>
        <v>BB-AA</v>
      </c>
      <c r="BZ7" s="31" t="str">
        <f>BZ2 &amp; "-" &amp; BU7</f>
        <v>BC-AA</v>
      </c>
      <c r="CA7" s="31" t="str">
        <f>CA2 &amp; "-" &amp; BU7</f>
        <v>CC-AA</v>
      </c>
    </row>
    <row r="8" spans="1:83" ht="16">
      <c r="A8" s="166"/>
      <c r="B8" s="121" t="s">
        <v>137</v>
      </c>
      <c r="C8" s="121" t="s">
        <v>138</v>
      </c>
      <c r="D8" s="122" t="s">
        <v>133</v>
      </c>
      <c r="E8" s="121" t="s">
        <v>139</v>
      </c>
      <c r="F8" s="122" t="s">
        <v>159</v>
      </c>
      <c r="G8" s="121" t="s">
        <v>140</v>
      </c>
      <c r="H8" s="122" t="s">
        <v>134</v>
      </c>
      <c r="I8" s="104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BU8" s="32"/>
      <c r="BV8" s="31"/>
      <c r="BW8" s="31"/>
      <c r="BX8" s="31"/>
      <c r="BY8" s="31"/>
      <c r="BZ8" s="31"/>
      <c r="CA8" s="31"/>
    </row>
    <row r="9" spans="1:83" ht="16">
      <c r="A9" s="166"/>
      <c r="B9" s="121"/>
      <c r="D9" s="102"/>
      <c r="E9" s="103"/>
      <c r="F9" s="121"/>
      <c r="G9" s="102"/>
      <c r="H9" s="102"/>
      <c r="I9" s="104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BU9" s="32"/>
      <c r="BV9" s="31"/>
      <c r="BW9" s="31"/>
      <c r="BX9" s="31"/>
      <c r="BY9" s="31"/>
      <c r="BZ9" s="31"/>
      <c r="CA9" s="31"/>
    </row>
    <row r="10" spans="1:83" ht="16">
      <c r="A10" s="164" t="s">
        <v>86</v>
      </c>
      <c r="B10" s="135"/>
      <c r="C10" s="135"/>
      <c r="D10" s="135"/>
      <c r="E10" s="127" t="s">
        <v>87</v>
      </c>
      <c r="F10" s="135"/>
      <c r="G10" s="135"/>
      <c r="H10" s="135"/>
      <c r="I10" s="128"/>
      <c r="L10"/>
      <c r="M10"/>
      <c r="N10"/>
      <c r="O10"/>
      <c r="P10"/>
      <c r="Q10"/>
      <c r="BU10" s="32" t="s">
        <v>101</v>
      </c>
      <c r="BV10" s="31" t="str">
        <f>BV2 &amp; "-" &amp; BU10</f>
        <v>AA-AB</v>
      </c>
      <c r="BW10" s="31" t="str">
        <f>BW2 &amp; "-" &amp; BU10</f>
        <v>AB-AB</v>
      </c>
      <c r="BX10" s="31" t="str">
        <f>BX2 &amp; "-" &amp; BU10</f>
        <v>AC-AB</v>
      </c>
      <c r="BY10" s="31" t="str">
        <f>BY2 &amp; "-" &amp; BU10</f>
        <v>BB-AB</v>
      </c>
      <c r="BZ10" s="31" t="str">
        <f>BZ2 &amp; "-" &amp; BU10</f>
        <v>BC-AB</v>
      </c>
      <c r="CA10" s="31" t="str">
        <f>CA2 &amp; "-" &amp; BU10</f>
        <v>CC-AB</v>
      </c>
    </row>
    <row r="11" spans="1:83" ht="14">
      <c r="A11" s="126"/>
      <c r="B11" s="170" t="s">
        <v>97</v>
      </c>
      <c r="C11" s="170" t="s">
        <v>98</v>
      </c>
      <c r="D11" s="170" t="s">
        <v>135</v>
      </c>
      <c r="E11" s="170"/>
      <c r="F11" s="184" t="s">
        <v>100</v>
      </c>
      <c r="G11" s="184" t="s">
        <v>101</v>
      </c>
      <c r="H11" s="184" t="s">
        <v>102</v>
      </c>
      <c r="I11" s="128"/>
      <c r="L11"/>
      <c r="M11"/>
      <c r="N11"/>
      <c r="O11"/>
      <c r="P11"/>
      <c r="Q11"/>
      <c r="BU11" s="32" t="s">
        <v>103</v>
      </c>
      <c r="BV11" s="31" t="str">
        <f>BV2 &amp; "-" &amp; BU11</f>
        <v>AA-AC</v>
      </c>
      <c r="BW11" s="31" t="str">
        <f>BW2 &amp; "-" &amp; BU11</f>
        <v>AB-AC</v>
      </c>
      <c r="BX11" s="31" t="str">
        <f>BX2 &amp; "-" &amp; BU11</f>
        <v>AC-AC</v>
      </c>
      <c r="BY11" s="31" t="str">
        <f>BY2 &amp; "-" &amp; BU11</f>
        <v>BB-AC</v>
      </c>
      <c r="BZ11" s="31" t="str">
        <f>BZ2 &amp; "-" &amp; BU11</f>
        <v>BC-AC</v>
      </c>
      <c r="CA11" s="31" t="str">
        <f>CA2 &amp; "-" &amp; BU11</f>
        <v>CC-AC</v>
      </c>
    </row>
    <row r="12" spans="1:83" ht="14" hidden="1" outlineLevel="1">
      <c r="A12" s="126"/>
      <c r="B12" s="179" t="s">
        <v>20</v>
      </c>
      <c r="C12" s="179" t="s">
        <v>18</v>
      </c>
      <c r="D12" s="180" t="s">
        <v>111</v>
      </c>
      <c r="E12" s="127"/>
      <c r="F12" s="179" t="s">
        <v>115</v>
      </c>
      <c r="G12" s="179" t="s">
        <v>116</v>
      </c>
      <c r="H12" s="179" t="s">
        <v>4</v>
      </c>
      <c r="I12" s="128"/>
      <c r="L12"/>
      <c r="M12"/>
      <c r="N12"/>
      <c r="O12"/>
      <c r="P12"/>
      <c r="Q12"/>
      <c r="BU12" s="32" t="s">
        <v>102</v>
      </c>
      <c r="BV12" s="31" t="str">
        <f>BV2 &amp; "-" &amp; BU12</f>
        <v>AA-BB</v>
      </c>
      <c r="BW12" s="31" t="str">
        <f>BW2 &amp; "-" &amp; BU12</f>
        <v>AB-BB</v>
      </c>
      <c r="BX12" s="31" t="str">
        <f>BX2 &amp; "-" &amp; BU12</f>
        <v>AC-BB</v>
      </c>
      <c r="BY12" s="31" t="str">
        <f>BY2 &amp; "-" &amp; BU12</f>
        <v>BB-BB</v>
      </c>
      <c r="BZ12" s="31" t="str">
        <f>BZ2 &amp; "-" &amp; BU12</f>
        <v>BC-BB</v>
      </c>
      <c r="CA12" s="31" t="str">
        <f>CA2 &amp; "-" &amp; BU12</f>
        <v>CC-BB</v>
      </c>
      <c r="CD12" s="24" t="s">
        <v>108</v>
      </c>
      <c r="CE12" s="24" t="s">
        <v>109</v>
      </c>
    </row>
    <row r="13" spans="1:83" ht="14" collapsed="1">
      <c r="A13" s="126"/>
      <c r="B13" s="14">
        <v>0.1</v>
      </c>
      <c r="C13" s="20">
        <f>1-in.Fr_A</f>
        <v>0.9</v>
      </c>
      <c r="D13" s="88">
        <v>1000</v>
      </c>
      <c r="E13" s="129" t="s">
        <v>128</v>
      </c>
      <c r="F13" s="86">
        <f>ROUND((in.Fr_A^2) * D13, 0)</f>
        <v>10</v>
      </c>
      <c r="G13" s="86">
        <f>ROUND(2*(in.Fr_A*in.Fr_B) * D13, 0)</f>
        <v>180</v>
      </c>
      <c r="H13" s="86">
        <f>ROUND((in.Fr_B^2) * D13, 0)</f>
        <v>810</v>
      </c>
      <c r="I13" s="128"/>
      <c r="L13"/>
      <c r="M13"/>
      <c r="N13"/>
      <c r="O13"/>
      <c r="P13"/>
      <c r="Q13"/>
      <c r="BU13" s="32" t="s">
        <v>104</v>
      </c>
      <c r="BV13" s="31" t="str">
        <f>BV2 &amp; "-" &amp; BU13</f>
        <v>AA-BC</v>
      </c>
      <c r="BW13" s="31" t="str">
        <f>BW2 &amp; "-" &amp; BU13</f>
        <v>AB-BC</v>
      </c>
      <c r="BX13" s="31" t="str">
        <f>BX2 &amp; "-" &amp; BU13</f>
        <v>AC-BC</v>
      </c>
      <c r="BY13" s="31" t="str">
        <f>BY2 &amp; "-" &amp; BU13</f>
        <v>BB-BC</v>
      </c>
      <c r="BZ13" s="31" t="str">
        <f>BZ2 &amp; "-" &amp; BU13</f>
        <v>BC-BC</v>
      </c>
      <c r="CA13" s="31" t="str">
        <f>CA2 &amp; "-" &amp; BU13</f>
        <v>CC-BC</v>
      </c>
      <c r="CC13" s="33" t="s">
        <v>107</v>
      </c>
      <c r="CD13" s="34" t="str">
        <f>CD12&amp;CC13</f>
        <v>BA</v>
      </c>
      <c r="CE13" s="35" t="str">
        <f>CE12&amp;CC13</f>
        <v>CA</v>
      </c>
    </row>
    <row r="14" spans="1:83" ht="14" hidden="1" outlineLevel="1">
      <c r="A14" s="126"/>
      <c r="B14" s="181" t="s">
        <v>19</v>
      </c>
      <c r="C14" s="182" t="s">
        <v>24</v>
      </c>
      <c r="D14" s="183"/>
      <c r="E14" s="129"/>
      <c r="F14" s="179" t="s">
        <v>112</v>
      </c>
      <c r="G14" s="179" t="s">
        <v>113</v>
      </c>
      <c r="H14" s="179" t="s">
        <v>114</v>
      </c>
      <c r="I14" s="128"/>
      <c r="L14"/>
      <c r="M14"/>
      <c r="N14"/>
      <c r="O14"/>
      <c r="P14"/>
      <c r="Q14"/>
      <c r="BU14" s="32" t="s">
        <v>105</v>
      </c>
      <c r="BV14" s="31" t="str">
        <f>BV2 &amp; "-" &amp; BU14</f>
        <v>AA-CC</v>
      </c>
      <c r="BW14" s="31" t="str">
        <f>BW2 &amp; "-" &amp; BU14</f>
        <v>AB-CC</v>
      </c>
      <c r="BX14" s="31" t="str">
        <f>BX2 &amp; "-" &amp; BU14</f>
        <v>AC-CC</v>
      </c>
      <c r="BY14" s="31" t="str">
        <f>BY2 &amp; "-" &amp; BU14</f>
        <v>BB-CC</v>
      </c>
      <c r="BZ14" s="31" t="str">
        <f>BZ2 &amp; "-" &amp; BU14</f>
        <v>BC-CC</v>
      </c>
      <c r="CA14" s="31" t="str">
        <f>CA2 &amp; "-" &amp; BU14</f>
        <v>CC-CC</v>
      </c>
      <c r="CC14" s="33" t="s">
        <v>108</v>
      </c>
      <c r="CD14" s="36" t="str">
        <f>CD12&amp;CC14</f>
        <v>BB</v>
      </c>
      <c r="CE14" s="27" t="str">
        <f>CE12&amp;CC14</f>
        <v>CB</v>
      </c>
    </row>
    <row r="15" spans="1:83" ht="14" collapsed="1">
      <c r="A15" s="138"/>
      <c r="B15" s="137"/>
      <c r="C15" s="137"/>
      <c r="D15" s="137"/>
      <c r="E15" s="136" t="s">
        <v>127</v>
      </c>
      <c r="F15" s="17">
        <f>in.Num_AA / in.Pop</f>
        <v>0.01</v>
      </c>
      <c r="G15" s="17">
        <f>in.Num_AB / in.Pop</f>
        <v>0.18</v>
      </c>
      <c r="H15" s="17">
        <f>in.Num_BB / in.Pop</f>
        <v>0.81</v>
      </c>
      <c r="I15" s="139"/>
      <c r="L15"/>
      <c r="M15"/>
      <c r="N15"/>
      <c r="O15"/>
      <c r="P15"/>
      <c r="Q15"/>
    </row>
    <row r="16" spans="1:83" ht="14" hidden="1" outlineLevel="1">
      <c r="A16" s="1"/>
      <c r="B16" s="125">
        <v>0</v>
      </c>
      <c r="C16" s="124">
        <f>in.Num_AA+in.Num_AB+in.Num_BB+in.Num_AC+in.Num_BC+in.Num_CC</f>
        <v>1000</v>
      </c>
      <c r="D16" s="2"/>
      <c r="E16" s="2"/>
      <c r="F16" s="2"/>
      <c r="G16" s="2"/>
      <c r="H16" s="2"/>
      <c r="I16" s="5"/>
      <c r="L16"/>
      <c r="M16"/>
      <c r="N16"/>
      <c r="O16"/>
      <c r="P16"/>
      <c r="Q16"/>
    </row>
    <row r="17" spans="1:114" ht="14" hidden="1" outlineLevel="1">
      <c r="A17" s="1"/>
      <c r="B17" s="3" t="s">
        <v>5</v>
      </c>
      <c r="C17" s="3" t="s">
        <v>6</v>
      </c>
      <c r="D17" s="3" t="s">
        <v>7</v>
      </c>
      <c r="E17" s="2"/>
      <c r="F17" s="3" t="s">
        <v>21</v>
      </c>
      <c r="G17" s="3" t="s">
        <v>22</v>
      </c>
      <c r="H17" s="2"/>
      <c r="I17" s="5"/>
      <c r="L17"/>
      <c r="M17"/>
      <c r="N17"/>
      <c r="O17"/>
      <c r="P17"/>
      <c r="Q17"/>
    </row>
    <row r="18" spans="1:114" ht="14" hidden="1" outlineLevel="1">
      <c r="A18" s="1"/>
      <c r="B18" s="4">
        <f>ROUND(2*(in.Fr_A*in.Fr_C) * D13, 0)</f>
        <v>0</v>
      </c>
      <c r="C18" s="4">
        <f>ROUND(2*(in.Fr_B*in.Fr_C) * D13, 0)</f>
        <v>0</v>
      </c>
      <c r="D18" s="4">
        <f>ROUND((in.Fr_C^2) * D13, 0)</f>
        <v>0</v>
      </c>
      <c r="E18" s="2"/>
      <c r="F18" s="17">
        <f>in.Num_AC /in.Pop</f>
        <v>0</v>
      </c>
      <c r="G18" s="17">
        <f>in.Num_BC / in.Pop</f>
        <v>0</v>
      </c>
      <c r="H18" s="3" t="s">
        <v>23</v>
      </c>
      <c r="I18" s="5"/>
      <c r="L18"/>
      <c r="M18"/>
      <c r="N18"/>
      <c r="O18"/>
      <c r="P18"/>
      <c r="Q18"/>
    </row>
    <row r="19" spans="1:114" ht="14" hidden="1" outlineLevel="1">
      <c r="A19" s="1"/>
      <c r="B19" s="2"/>
      <c r="C19" s="2"/>
      <c r="D19" s="2"/>
      <c r="E19" s="2"/>
      <c r="F19" s="2"/>
      <c r="G19" s="110">
        <f>in.Fr_AA+in.Fr_AB+in.Fr_BB+in.Fr_AC+in.Fr_BC+in.Fr_CC</f>
        <v>1</v>
      </c>
      <c r="H19" s="17">
        <f>in.Num_CC / in.Pop</f>
        <v>0</v>
      </c>
      <c r="I19" s="5"/>
      <c r="L19"/>
      <c r="M19"/>
      <c r="N19"/>
      <c r="O19"/>
      <c r="P19"/>
      <c r="Q19"/>
    </row>
    <row r="20" spans="1:114" ht="14" hidden="1" outlineLevel="1">
      <c r="A20" s="1"/>
      <c r="B20" s="2"/>
      <c r="C20" s="2"/>
      <c r="D20" s="2"/>
      <c r="E20" s="2"/>
      <c r="F20" s="2"/>
      <c r="G20" s="2"/>
      <c r="H20" s="2"/>
      <c r="I20" s="5"/>
      <c r="L20"/>
      <c r="M20"/>
      <c r="N20"/>
      <c r="O20"/>
      <c r="P20"/>
      <c r="Q20"/>
    </row>
    <row r="21" spans="1:114" ht="14" hidden="1" outlineLevel="1">
      <c r="A21" s="1"/>
      <c r="B21" s="2"/>
      <c r="C21" s="2"/>
      <c r="D21" s="2"/>
      <c r="E21" s="2"/>
      <c r="F21" s="2"/>
      <c r="G21" s="2"/>
      <c r="H21" s="110"/>
      <c r="I21" s="5"/>
      <c r="L21"/>
      <c r="M21"/>
      <c r="N21"/>
      <c r="O21"/>
      <c r="P21"/>
      <c r="Q21"/>
      <c r="BO21" s="37" t="s">
        <v>55</v>
      </c>
    </row>
    <row r="22" spans="1:114" ht="16" collapsed="1">
      <c r="A22" s="140" t="s">
        <v>129</v>
      </c>
      <c r="B22" s="131"/>
      <c r="C22" s="131"/>
      <c r="D22" s="131"/>
      <c r="E22" s="131"/>
      <c r="F22" s="132" t="s">
        <v>122</v>
      </c>
      <c r="G22" s="133" t="s">
        <v>78</v>
      </c>
      <c r="H22" s="131"/>
      <c r="I22" s="141"/>
      <c r="L22"/>
      <c r="M22"/>
      <c r="N22"/>
      <c r="O22"/>
      <c r="P22"/>
      <c r="Q22"/>
      <c r="BP22" s="38" t="s">
        <v>31</v>
      </c>
      <c r="BQ22" s="38" t="s">
        <v>32</v>
      </c>
      <c r="BR22" s="38" t="s">
        <v>33</v>
      </c>
      <c r="BS22" s="38" t="s">
        <v>38</v>
      </c>
      <c r="BT22" s="38" t="s">
        <v>41</v>
      </c>
      <c r="BU22" s="38" t="s">
        <v>46</v>
      </c>
      <c r="BV22" s="38" t="s">
        <v>35</v>
      </c>
      <c r="BW22" s="38" t="s">
        <v>36</v>
      </c>
      <c r="BX22" s="38" t="s">
        <v>39</v>
      </c>
      <c r="BY22" s="38" t="s">
        <v>42</v>
      </c>
      <c r="BZ22" s="38" t="s">
        <v>47</v>
      </c>
      <c r="CA22" s="38" t="s">
        <v>37</v>
      </c>
      <c r="CB22" s="38" t="s">
        <v>40</v>
      </c>
      <c r="CC22" s="38" t="s">
        <v>43</v>
      </c>
      <c r="CD22" s="38" t="s">
        <v>48</v>
      </c>
      <c r="CE22" s="38" t="s">
        <v>34</v>
      </c>
      <c r="CF22" s="38" t="s">
        <v>44</v>
      </c>
      <c r="CG22" s="38" t="s">
        <v>49</v>
      </c>
      <c r="CH22" s="38" t="s">
        <v>45</v>
      </c>
      <c r="CI22" s="38" t="s">
        <v>50</v>
      </c>
      <c r="CJ22" s="38" t="s">
        <v>51</v>
      </c>
      <c r="CM22" s="39" t="s">
        <v>58</v>
      </c>
    </row>
    <row r="23" spans="1:114" ht="14">
      <c r="A23" s="142" t="s">
        <v>130</v>
      </c>
      <c r="B23" s="134"/>
      <c r="C23" s="134"/>
      <c r="D23" s="134"/>
      <c r="E23" s="134"/>
      <c r="F23" s="88">
        <v>10000</v>
      </c>
      <c r="G23" s="88">
        <v>2000</v>
      </c>
      <c r="H23" s="134"/>
      <c r="I23" s="143"/>
      <c r="L23"/>
      <c r="M23"/>
      <c r="N23"/>
      <c r="O23"/>
      <c r="P23"/>
      <c r="Q23"/>
      <c r="BO23" s="24" t="s">
        <v>100</v>
      </c>
      <c r="BP23" s="40">
        <v>1</v>
      </c>
      <c r="BQ23" s="41">
        <v>0.5</v>
      </c>
      <c r="BR23" s="41">
        <v>0.5</v>
      </c>
      <c r="BS23" s="41"/>
      <c r="BT23" s="41"/>
      <c r="BU23" s="42"/>
      <c r="BV23" s="40">
        <v>0.25</v>
      </c>
      <c r="BW23" s="41">
        <v>0.25</v>
      </c>
      <c r="BX23" s="41"/>
      <c r="BY23" s="41"/>
      <c r="BZ23" s="42"/>
      <c r="CA23" s="40">
        <v>0.25</v>
      </c>
      <c r="CB23" s="41"/>
      <c r="CC23" s="41"/>
      <c r="CD23" s="42"/>
      <c r="CE23" s="40"/>
      <c r="CF23" s="41"/>
      <c r="CG23" s="42"/>
      <c r="CH23" s="40"/>
      <c r="CI23" s="42"/>
      <c r="CJ23" s="43"/>
      <c r="CL23" s="33" t="str">
        <f t="shared" ref="CL23:CL29" si="0">BO23</f>
        <v>AA</v>
      </c>
      <c r="CM23" s="24">
        <f>BX$61*((rep.AA+rep.AA)/2)*BP23 +
BY$61*((rep.AA+rep.AB)/2)*BQ23 +
BZ$61*((rep.AA + rep.AC)/2)*BR23 +
CA$61*((rep.AA + rep.BB)/2)*BS23 +
CB$61*((rep.AA+rep.BC)/2)*BT23 +
CC$61*((rep.AA+rep.CC)/2)*BU23 +
CD$61*((rep.AB+rep.AB)/2)*BV23 +
CE$61*((rep.AB+rep.AC)/2)*BV23 +
CF$61*((rep.AB+rep.BB)/2)*BX23 +
CG$61*((rep.AB+rep.BC)/2)*BY23 +
CH$61*((rep.AB+rep.CC)/2)*BZ23 +
CI$61*((rep.AC+rep.AC)/2)*CA23 +
CJ$61*((rep.AC+rep.BB)/2)*CB23 +
CK$61*((rep.AC+rep.BC)/2)*CC23 +
CL$61*((rep.AC+rep.CC)/2)*CD23 +
CM$61*((rep.BB+rep.BB)/2)*CE23 +
CN$61*((rep.BB+rep.BC)/2)*CF23 +
CO$61*((rep.BB+rep.CC)/2)*CG23 +
CP$61*((rep.BC+rep.BC)/2)*CH23 +
CQ$61*((rep.BC+rep.CC)/2)*CI23 +
CR$61*((rep.CC+rep.CC)/2)*CJ23</f>
        <v>50</v>
      </c>
    </row>
    <row r="24" spans="1:114" ht="16">
      <c r="A24" s="144" t="s">
        <v>110</v>
      </c>
      <c r="B24" s="130"/>
      <c r="C24" s="130"/>
      <c r="D24" s="130"/>
      <c r="E24" s="130"/>
      <c r="F24" s="187" t="s">
        <v>100</v>
      </c>
      <c r="G24" s="187" t="s">
        <v>101</v>
      </c>
      <c r="H24" s="187" t="s">
        <v>102</v>
      </c>
      <c r="I24" s="145"/>
      <c r="L24"/>
      <c r="M24"/>
      <c r="N24"/>
      <c r="O24"/>
      <c r="P24"/>
      <c r="Q24"/>
      <c r="BO24" s="24" t="s">
        <v>101</v>
      </c>
      <c r="BP24" s="44"/>
      <c r="BQ24" s="45">
        <v>0.5</v>
      </c>
      <c r="BR24" s="45"/>
      <c r="BS24" s="45">
        <v>1</v>
      </c>
      <c r="BT24" s="45">
        <v>0.5</v>
      </c>
      <c r="BU24" s="46"/>
      <c r="BV24" s="44">
        <v>0.5</v>
      </c>
      <c r="BW24" s="45">
        <v>0.25</v>
      </c>
      <c r="BX24" s="45">
        <v>0.5</v>
      </c>
      <c r="BY24" s="45">
        <v>0.25</v>
      </c>
      <c r="BZ24" s="46"/>
      <c r="CA24" s="44"/>
      <c r="CB24" s="45">
        <v>0.5</v>
      </c>
      <c r="CC24" s="45">
        <v>0.25</v>
      </c>
      <c r="CD24" s="46"/>
      <c r="CE24" s="44"/>
      <c r="CF24" s="45"/>
      <c r="CG24" s="46"/>
      <c r="CH24" s="44"/>
      <c r="CI24" s="46"/>
      <c r="CJ24" s="47"/>
      <c r="CL24" s="33" t="str">
        <f t="shared" si="0"/>
        <v>AB</v>
      </c>
      <c r="CM24" s="24">
        <f>BX$61*((rep.AA+rep.AA)/2)*BP24 +
BY$61*((rep.AA+rep.AB)/2)*BQ24 +
BZ$61*((rep.AA + rep.AC)/2)*BR24 +
CA$61*((rep.AA + rep.BB)/2)*BS24 +
CB$61*((rep.AA+rep.BC)/2)*BT24 +
CC$61*((rep.AA+rep.CC)/2)*BU24 +
CD$61*((rep.AB+rep.AB)/2)*BV24 +
CE$61*((rep.AB+rep.AC)/2)*BV24 +
CF$61*((rep.AB+rep.BB)/2)*BX24 +
CG$61*((rep.AB+rep.BC)/2)*BY24 +
CH$61*((rep.AB+rep.CC)/2)*BZ24 +
CI$61*((rep.AC+rep.AC)/2)*CA24 +
CJ$61*((rep.AC+rep.BB)/2)*CB24 +
CK$61*((rep.AC+rep.BC)/2)*CC24 +
CL$61*((rep.AC+rep.CC)/2)*CD24 +
CM$61*((rep.BB+rep.BB)/2)*CE24 +
CN$61*((rep.BB+rep.BC)/2)*CF24 +
CO$61*((rep.BB+rep.CC)/2)*CG24 +
CP$61*((rep.BC+rep.BC)/2)*CH24 +
CQ$61*((rep.BC+rep.CC)/2)*CI24 +
CR$61*((rep.CC+rep.CC)/2)*CJ24</f>
        <v>900</v>
      </c>
    </row>
    <row r="25" spans="1:114" ht="14" hidden="1" outlineLevel="1">
      <c r="A25" s="9"/>
      <c r="B25" s="174"/>
      <c r="C25" s="174"/>
      <c r="D25" s="174"/>
      <c r="E25" s="174"/>
      <c r="F25" s="188" t="s">
        <v>8</v>
      </c>
      <c r="G25" s="188" t="s">
        <v>9</v>
      </c>
      <c r="H25" s="188" t="s">
        <v>10</v>
      </c>
      <c r="I25" s="175"/>
      <c r="L25"/>
      <c r="M25"/>
      <c r="BO25" s="24" t="s">
        <v>103</v>
      </c>
      <c r="BP25" s="44"/>
      <c r="BQ25" s="45"/>
      <c r="BR25" s="45">
        <v>0.5</v>
      </c>
      <c r="BS25" s="45"/>
      <c r="BT25" s="45">
        <v>0.5</v>
      </c>
      <c r="BU25" s="46">
        <v>1</v>
      </c>
      <c r="BV25" s="44"/>
      <c r="BW25" s="45">
        <v>0.25</v>
      </c>
      <c r="BX25" s="45"/>
      <c r="BY25" s="45">
        <v>0.25</v>
      </c>
      <c r="BZ25" s="46">
        <v>0.5</v>
      </c>
      <c r="CA25" s="44">
        <v>0.5</v>
      </c>
      <c r="CB25" s="45"/>
      <c r="CC25" s="45">
        <v>0.25</v>
      </c>
      <c r="CD25" s="46">
        <v>0.5</v>
      </c>
      <c r="CE25" s="44"/>
      <c r="CF25" s="45"/>
      <c r="CG25" s="46"/>
      <c r="CH25" s="44"/>
      <c r="CI25" s="46"/>
      <c r="CJ25" s="47"/>
      <c r="CL25" s="33" t="str">
        <f t="shared" si="0"/>
        <v>AC</v>
      </c>
      <c r="CM25" s="24">
        <f>BX$61*((rep.AA+rep.AA)/2)*BP25 +
BY$61*((rep.AA+rep.AB)/2)*BQ25 +
BZ$61*((rep.AA + rep.AC)/2)*BR25 +
CA$61*((rep.AA + rep.BB)/2)*BS25 +
CB$61*((rep.AA+rep.BC)/2)*BT25 +
CC$61*((rep.AA+rep.CC)/2)*BU25 +
CD$61*((rep.AB+rep.AB)/2)*BV25 +
CE$61*((rep.AB+rep.AC)/2)*BV25 +
CF$61*((rep.AB+rep.BB)/2)*BX25 +
CG$61*((rep.AB+rep.BC)/2)*BY25 +
CH$61*((rep.AB+rep.CC)/2)*BZ25 +
CI$61*((rep.AC+rep.AC)/2)*CA25 +
CJ$61*((rep.AC+rep.BB)/2)*CB25 +
CK$61*((rep.AC+rep.BC)/2)*CC25 +
CL$61*((rep.AC+rep.CC)/2)*CD25 +
CM$61*((rep.BB+rep.BB)/2)*CE25 +
CN$61*((rep.BB+rep.BC)/2)*CF25 +
CO$61*((rep.BB+rep.CC)/2)*CG25 +
CP$61*((rep.BC+rep.BC)/2)*CH25 +
CQ$61*((rep.BC+rep.CC)/2)*CI25 +
CR$61*((rep.CC+rep.CC)/2)*CJ25</f>
        <v>0</v>
      </c>
    </row>
    <row r="26" spans="1:114" ht="14" hidden="1" outlineLevel="1">
      <c r="A26" s="9"/>
      <c r="B26" s="174"/>
      <c r="C26" s="174"/>
      <c r="D26" s="174"/>
      <c r="E26" s="174"/>
      <c r="F26" s="188" t="str">
        <f>D8</f>
        <v>Red</v>
      </c>
      <c r="G26" s="188" t="str">
        <f>F8</f>
        <v>Orange</v>
      </c>
      <c r="H26" s="188" t="str">
        <f>H8</f>
        <v>Yellow</v>
      </c>
      <c r="I26" s="175"/>
      <c r="L26"/>
      <c r="M26"/>
      <c r="BP26" s="44"/>
      <c r="BQ26" s="45"/>
      <c r="BR26" s="45"/>
      <c r="BS26" s="45"/>
      <c r="BT26" s="45"/>
      <c r="BU26" s="46"/>
      <c r="BV26" s="44"/>
      <c r="BW26" s="45"/>
      <c r="BX26" s="45"/>
      <c r="BY26" s="45"/>
      <c r="BZ26" s="46"/>
      <c r="CA26" s="44"/>
      <c r="CB26" s="45"/>
      <c r="CC26" s="45"/>
      <c r="CD26" s="46"/>
      <c r="CE26" s="44"/>
      <c r="CF26" s="45"/>
      <c r="CG26" s="46"/>
      <c r="CH26" s="44"/>
      <c r="CI26" s="46"/>
      <c r="CJ26" s="47"/>
      <c r="CL26" s="33"/>
    </row>
    <row r="27" spans="1:114" ht="14" collapsed="1">
      <c r="A27" s="9"/>
      <c r="B27" s="13"/>
      <c r="C27" s="12" t="s">
        <v>167</v>
      </c>
      <c r="D27" s="12"/>
      <c r="E27" s="12"/>
      <c r="F27" s="189">
        <v>0.25</v>
      </c>
      <c r="G27" s="189">
        <v>0.3</v>
      </c>
      <c r="H27" s="189">
        <v>0.21</v>
      </c>
      <c r="I27" s="109"/>
      <c r="J27" s="92"/>
      <c r="L27"/>
      <c r="M27"/>
      <c r="BO27" s="48" t="s">
        <v>102</v>
      </c>
      <c r="BP27" s="49"/>
      <c r="BQ27" s="50"/>
      <c r="BR27" s="50"/>
      <c r="BS27" s="50"/>
      <c r="BT27" s="50"/>
      <c r="BU27" s="51"/>
      <c r="BV27" s="49">
        <v>0.25</v>
      </c>
      <c r="BW27" s="50"/>
      <c r="BX27" s="50">
        <v>0.5</v>
      </c>
      <c r="BY27" s="50">
        <v>0.25</v>
      </c>
      <c r="BZ27" s="51"/>
      <c r="CA27" s="49"/>
      <c r="CB27" s="50"/>
      <c r="CC27" s="50"/>
      <c r="CD27" s="51"/>
      <c r="CE27" s="49">
        <v>1</v>
      </c>
      <c r="CF27" s="50">
        <v>0.5</v>
      </c>
      <c r="CG27" s="51"/>
      <c r="CH27" s="49">
        <v>0.25</v>
      </c>
      <c r="CI27" s="51"/>
      <c r="CJ27" s="52"/>
      <c r="CL27" s="33" t="str">
        <f t="shared" si="0"/>
        <v>BB</v>
      </c>
      <c r="CM27" s="24">
        <f>BX$61*((rep.AA+rep.AA)/2)*BP27 +
BY$61*((rep.AA+rep.AB)/2)*BQ27 +
BZ$61*((rep.AA + rep.AC)/2)*BR27 +
CA$61*((rep.AA + rep.BB)/2)*BS27 +
CB$61*((rep.AA+rep.BC)/2)*BT27 +
CC$61*((rep.AA+rep.CC)/2)*BU27 +
CD$61*((rep.AB+rep.AB)/2)*BV27 +
CE$61*((rep.AB+rep.AC)/2)*BV27 +
CF$61*((rep.AB+rep.BB)/2)*BX27 +
CG$61*((rep.AB+rep.BC)/2)*BY27 +
CH$61*((rep.AB+rep.CC)/2)*BZ27 +
CI$61*((rep.AC+rep.AC)/2)*CA27 +
CJ$61*((rep.AC+rep.BB)/2)*CB27 +
CK$61*((rep.AC+rep.BC)/2)*CC27 +
CL$61*((rep.AC+rep.CC)/2)*CD27 +
CM$61*((rep.BB+rep.BB)/2)*CE27 +
CN$61*((rep.BB+rep.BC)/2)*CF27 +
CO$61*((rep.BB+rep.CC)/2)*CG27 +
CP$61*((rep.BC+rep.BC)/2)*CH27 +
CQ$61*((rep.BC+rep.CC)/2)*CI27 +
CR$61*((rep.CC+rep.CC)/2)*CJ27</f>
        <v>4050</v>
      </c>
    </row>
    <row r="28" spans="1:114" ht="14" hidden="1" outlineLevel="1">
      <c r="A28" s="9"/>
      <c r="B28" s="13"/>
      <c r="C28" s="12"/>
      <c r="D28" s="12"/>
      <c r="E28" s="12"/>
      <c r="F28" s="190" t="s">
        <v>14</v>
      </c>
      <c r="G28" s="190" t="s">
        <v>14</v>
      </c>
      <c r="H28" s="190" t="s">
        <v>15</v>
      </c>
      <c r="I28" s="109"/>
      <c r="J28" s="92"/>
      <c r="L28"/>
      <c r="M28"/>
      <c r="BO28" s="24" t="s">
        <v>104</v>
      </c>
      <c r="BP28" s="44"/>
      <c r="BQ28" s="45"/>
      <c r="BR28" s="45"/>
      <c r="BS28" s="45"/>
      <c r="BT28" s="45"/>
      <c r="BU28" s="46"/>
      <c r="BV28" s="44"/>
      <c r="BW28" s="45">
        <v>0.25</v>
      </c>
      <c r="BX28" s="45"/>
      <c r="BY28" s="45">
        <v>0.25</v>
      </c>
      <c r="BZ28" s="46">
        <v>0.5</v>
      </c>
      <c r="CA28" s="44"/>
      <c r="CB28" s="45">
        <v>0.5</v>
      </c>
      <c r="CC28" s="45">
        <v>0.25</v>
      </c>
      <c r="CD28" s="46"/>
      <c r="CE28" s="44"/>
      <c r="CF28" s="45">
        <v>0.5</v>
      </c>
      <c r="CG28" s="46">
        <v>1</v>
      </c>
      <c r="CH28" s="44">
        <v>0.5</v>
      </c>
      <c r="CI28" s="46">
        <v>0.5</v>
      </c>
      <c r="CJ28" s="47"/>
      <c r="CL28" s="33" t="str">
        <f t="shared" si="0"/>
        <v>BC</v>
      </c>
      <c r="CM28" s="24">
        <f>BX$61*((rep.AA+rep.AA)/2)*BP28 +
BY$61*((rep.AA+rep.AB)/2)*BQ28 +
BZ$61*((rep.AA + rep.AC)/2)*BR28 +
CA$61*((rep.AA + rep.BB)/2)*BS28 +
CB$61*((rep.AA+rep.BC)/2)*BT28 +
CC$61*((rep.AA+rep.CC)/2)*BU28 +
CD$61*((rep.AB+rep.AB)/2)*BV28 +
CE$61*((rep.AB+rep.AC)/2)*BV28 +
CF$61*((rep.AB+rep.BB)/2)*BX28 +
CG$61*((rep.AB+rep.BC)/2)*BY28 +
CH$61*((rep.AB+rep.CC)/2)*BZ28 +
CI$61*((rep.AC+rep.AC)/2)*CA28 +
CJ$61*((rep.AC+rep.BB)/2)*CB28 +
CK$61*((rep.AC+rep.BC)/2)*CC28 +
CL$61*((rep.AC+rep.CC)/2)*CD28 +
CM$61*((rep.BB+rep.BB)/2)*CE28 +
CN$61*((rep.BB+rep.BC)/2)*CF28 +
CO$61*((rep.BB+rep.CC)/2)*CG28 +
CP$61*((rep.BC+rep.BC)/2)*CH28 +
CQ$61*((rep.BC+rep.CC)/2)*CI28 +
CR$61*((rep.CC+rep.CC)/2)*CJ28</f>
        <v>0</v>
      </c>
    </row>
    <row r="29" spans="1:114" ht="14" collapsed="1">
      <c r="A29" s="11"/>
      <c r="B29" s="13"/>
      <c r="C29" s="12" t="s">
        <v>88</v>
      </c>
      <c r="D29" s="12"/>
      <c r="E29" s="12"/>
      <c r="F29" s="191">
        <v>5</v>
      </c>
      <c r="G29" s="191">
        <v>5</v>
      </c>
      <c r="H29" s="191">
        <v>5</v>
      </c>
      <c r="I29" s="109"/>
      <c r="J29" s="92"/>
      <c r="L29"/>
      <c r="M29"/>
      <c r="BO29" s="24" t="s">
        <v>105</v>
      </c>
      <c r="BP29" s="53"/>
      <c r="BQ29" s="54"/>
      <c r="BR29" s="54"/>
      <c r="BS29" s="54"/>
      <c r="BT29" s="54"/>
      <c r="BU29" s="55"/>
      <c r="BV29" s="53"/>
      <c r="BW29" s="54"/>
      <c r="BX29" s="54"/>
      <c r="BY29" s="54"/>
      <c r="BZ29" s="55"/>
      <c r="CA29" s="53">
        <v>0.25</v>
      </c>
      <c r="CB29" s="54"/>
      <c r="CC29" s="54">
        <v>0.25</v>
      </c>
      <c r="CD29" s="55">
        <v>0.5</v>
      </c>
      <c r="CE29" s="53"/>
      <c r="CF29" s="54"/>
      <c r="CG29" s="55"/>
      <c r="CH29" s="53">
        <v>0.25</v>
      </c>
      <c r="CI29" s="55">
        <v>0.5</v>
      </c>
      <c r="CJ29" s="56">
        <v>1</v>
      </c>
      <c r="CL29" s="33" t="str">
        <f t="shared" si="0"/>
        <v>CC</v>
      </c>
      <c r="CM29" s="24">
        <f>BX$61*((rep.AA+rep.AA)/2)*BP29 +
BY$61*((rep.AA+rep.AB)/2)*BQ29 +
BZ$61*((rep.AA + rep.AC)/2)*BR29 +
CA$61*((rep.AA + rep.BB)/2)*BS29 +
CB$61*((rep.AA+rep.BC)/2)*BT29 +
CC$61*((rep.AA+rep.CC)/2)*BU29 +
CD$61*((rep.AB+rep.AB)/2)*BV29 +
CE$61*((rep.AB+rep.AC)/2)*BV29 +
CF$61*((rep.AB+rep.BB)/2)*BX29 +
CG$61*((rep.AB+rep.BC)/2)*BY29 +
CH$61*((rep.AB+rep.CC)/2)*BZ29 +
CI$61*((rep.AC+rep.AC)/2)*CA29 +
CJ$61*((rep.AC+rep.BB)/2)*CB29 +
CK$61*((rep.AC+rep.BC)/2)*CC29 +
CL$61*((rep.AC+rep.CC)/2)*CD29 +
CM$61*((rep.BB+rep.BB)/2)*CE29 +
CN$61*((rep.BB+rep.BC)/2)*CF29 +
CO$61*((rep.BB+rep.CC)/2)*CG29 +
CP$61*((rep.BC+rep.BC)/2)*CH29 +
CQ$61*((rep.BC+rep.CC)/2)*CI29 +
CR$61*((rep.CC+rep.CC)/2)*CJ29</f>
        <v>0</v>
      </c>
    </row>
    <row r="30" spans="1:114" ht="14" hidden="1" outlineLevel="1">
      <c r="A30" s="11"/>
      <c r="B30" s="13"/>
      <c r="C30" s="12"/>
      <c r="D30" s="12"/>
      <c r="E30" s="12"/>
      <c r="F30" s="190" t="s">
        <v>62</v>
      </c>
      <c r="G30" s="190" t="s">
        <v>64</v>
      </c>
      <c r="H30" s="190" t="s">
        <v>65</v>
      </c>
      <c r="I30" s="109"/>
      <c r="J30" s="92"/>
      <c r="BO30" s="38"/>
      <c r="BP30" s="24" t="str">
        <f t="shared" ref="BP30:CJ30" si="1">IF(BP22=BX60,"√","ERROR")</f>
        <v>√</v>
      </c>
      <c r="BQ30" s="24" t="str">
        <f t="shared" si="1"/>
        <v>√</v>
      </c>
      <c r="BR30" s="24" t="str">
        <f t="shared" si="1"/>
        <v>√</v>
      </c>
      <c r="BS30" s="24" t="str">
        <f t="shared" si="1"/>
        <v>√</v>
      </c>
      <c r="BT30" s="24" t="str">
        <f t="shared" si="1"/>
        <v>√</v>
      </c>
      <c r="BU30" s="24" t="str">
        <f t="shared" si="1"/>
        <v>√</v>
      </c>
      <c r="BV30" s="24" t="str">
        <f t="shared" si="1"/>
        <v>√</v>
      </c>
      <c r="BW30" s="24" t="str">
        <f t="shared" si="1"/>
        <v>√</v>
      </c>
      <c r="BX30" s="24" t="str">
        <f t="shared" si="1"/>
        <v>√</v>
      </c>
      <c r="BY30" s="24" t="str">
        <f t="shared" si="1"/>
        <v>√</v>
      </c>
      <c r="BZ30" s="24" t="str">
        <f t="shared" si="1"/>
        <v>√</v>
      </c>
      <c r="CA30" s="24" t="str">
        <f t="shared" si="1"/>
        <v>√</v>
      </c>
      <c r="CB30" s="24" t="str">
        <f t="shared" si="1"/>
        <v>√</v>
      </c>
      <c r="CC30" s="24" t="str">
        <f t="shared" si="1"/>
        <v>√</v>
      </c>
      <c r="CD30" s="24" t="str">
        <f t="shared" si="1"/>
        <v>√</v>
      </c>
      <c r="CE30" s="24" t="str">
        <f t="shared" si="1"/>
        <v>√</v>
      </c>
      <c r="CF30" s="24" t="str">
        <f t="shared" si="1"/>
        <v>√</v>
      </c>
      <c r="CG30" s="24" t="str">
        <f t="shared" si="1"/>
        <v>√</v>
      </c>
      <c r="CH30" s="24" t="str">
        <f t="shared" si="1"/>
        <v>√</v>
      </c>
      <c r="CI30" s="24" t="str">
        <f t="shared" si="1"/>
        <v>√</v>
      </c>
      <c r="CJ30" s="24" t="str">
        <f t="shared" si="1"/>
        <v>√</v>
      </c>
      <c r="CM30" s="57">
        <f>SUM(CM23:CM29)</f>
        <v>5000</v>
      </c>
      <c r="CN30" s="24">
        <f>CM30/8000</f>
        <v>0.625</v>
      </c>
    </row>
    <row r="31" spans="1:114" ht="14" collapsed="1">
      <c r="A31" s="11"/>
      <c r="B31" s="13"/>
      <c r="C31" s="12" t="s">
        <v>61</v>
      </c>
      <c r="D31" s="12"/>
      <c r="E31" s="12"/>
      <c r="F31" s="192">
        <f>rep.AA*sur.AA</f>
        <v>1.25</v>
      </c>
      <c r="G31" s="192">
        <f>rep.AB*sur.AB</f>
        <v>1.5</v>
      </c>
      <c r="H31" s="192">
        <f>rep.BB*sur.BB</f>
        <v>1.05</v>
      </c>
      <c r="I31" s="109"/>
      <c r="J31" s="93"/>
    </row>
    <row r="32" spans="1:114" s="58" customFormat="1" ht="14" hidden="1" outlineLevel="1">
      <c r="A32" s="11"/>
      <c r="B32" s="13"/>
      <c r="C32" s="12"/>
      <c r="D32" s="12"/>
      <c r="E32" s="12"/>
      <c r="F32" s="190" t="s">
        <v>89</v>
      </c>
      <c r="G32" s="190" t="s">
        <v>90</v>
      </c>
      <c r="H32" s="190" t="s">
        <v>91</v>
      </c>
      <c r="I32" s="109"/>
      <c r="J32" s="9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60" t="s">
        <v>57</v>
      </c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</row>
    <row r="33" spans="1:114" s="58" customFormat="1" ht="15" collapsed="1" thickBot="1">
      <c r="A33" s="146"/>
      <c r="B33" s="147"/>
      <c r="C33" s="148" t="s">
        <v>69</v>
      </c>
      <c r="D33" s="148"/>
      <c r="E33" s="148"/>
      <c r="F33" s="193">
        <f>F31/MAX($F$31:$H$31,$E$36:$F$36,$F$38)</f>
        <v>0.83333333333333337</v>
      </c>
      <c r="G33" s="193">
        <f>G31/MAX($F$31:$H$31,$E$36:$F$36,$F$38)</f>
        <v>1</v>
      </c>
      <c r="H33" s="193">
        <f>H31/MAX($F$31:$H$31,$E$36:$F$36,$F$38)</f>
        <v>0.70000000000000007</v>
      </c>
      <c r="I33" s="120"/>
      <c r="J33" s="9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61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 t="str">
        <f>CL23</f>
        <v>AA</v>
      </c>
      <c r="CV33" s="59">
        <f>CM23*sur.AA</f>
        <v>12.5</v>
      </c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</row>
    <row r="34" spans="1:114" s="58" customFormat="1" ht="15" hidden="1" outlineLevel="1" thickBot="1">
      <c r="A34" s="11"/>
      <c r="B34" s="12"/>
      <c r="C34" s="12"/>
      <c r="D34" s="12"/>
      <c r="E34" s="12"/>
      <c r="F34" s="167"/>
      <c r="G34" s="167"/>
      <c r="H34" s="167"/>
      <c r="I34" s="109"/>
      <c r="J34" s="9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61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 t="str">
        <f>CL24</f>
        <v>AB</v>
      </c>
      <c r="CV34" s="59">
        <f>CM24*sur.AB</f>
        <v>270</v>
      </c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</row>
    <row r="35" spans="1:114" s="58" customFormat="1" ht="15" hidden="1" outlineLevel="1" thickBot="1">
      <c r="A35" s="11"/>
      <c r="B35" s="12"/>
      <c r="C35" s="10" t="s">
        <v>11</v>
      </c>
      <c r="D35" s="10" t="s">
        <v>12</v>
      </c>
      <c r="E35" s="10" t="s">
        <v>66</v>
      </c>
      <c r="F35" s="10" t="s">
        <v>67</v>
      </c>
      <c r="G35" s="167"/>
      <c r="H35" s="167"/>
      <c r="I35" s="109"/>
      <c r="J35" s="9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61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 t="str">
        <f>CL25</f>
        <v>AC</v>
      </c>
      <c r="CV35" s="59">
        <f>CM25*sur.AC</f>
        <v>0</v>
      </c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</row>
    <row r="36" spans="1:114" s="58" customFormat="1" ht="15" hidden="1" outlineLevel="1" thickBot="1">
      <c r="A36" s="146"/>
      <c r="B36" s="148"/>
      <c r="C36" s="168">
        <v>0</v>
      </c>
      <c r="D36" s="168">
        <v>0</v>
      </c>
      <c r="E36" s="149">
        <f>rep.AC*sur.AC</f>
        <v>0</v>
      </c>
      <c r="F36" s="149">
        <f>rep.BC*sur.BC</f>
        <v>0</v>
      </c>
      <c r="G36" s="169"/>
      <c r="H36" s="169"/>
      <c r="I36" s="120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61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</row>
    <row r="37" spans="1:114" s="58" customFormat="1" ht="15" hidden="1" outlineLevel="1" thickBot="1">
      <c r="A37" s="11"/>
      <c r="B37" s="12"/>
      <c r="C37" s="10"/>
      <c r="D37" s="10" t="s">
        <v>13</v>
      </c>
      <c r="E37" s="10"/>
      <c r="F37" s="10" t="s">
        <v>68</v>
      </c>
      <c r="G37" s="90"/>
      <c r="H37" s="90"/>
      <c r="I37" s="109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61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</row>
    <row r="38" spans="1:114" s="58" customFormat="1" ht="15" hidden="1" outlineLevel="1" thickBot="1">
      <c r="A38" s="11"/>
      <c r="B38" s="12"/>
      <c r="C38" s="10"/>
      <c r="D38" s="15">
        <v>0</v>
      </c>
      <c r="E38" s="10"/>
      <c r="F38" s="18">
        <f>rep.CC*sur.CC</f>
        <v>0</v>
      </c>
      <c r="G38" s="13"/>
      <c r="H38" s="13"/>
      <c r="I38" s="109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61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</row>
    <row r="39" spans="1:114" s="58" customFormat="1" ht="15" hidden="1" outlineLevel="1" thickBot="1">
      <c r="A39" s="11"/>
      <c r="B39" s="12"/>
      <c r="C39" s="10" t="s">
        <v>16</v>
      </c>
      <c r="D39" s="10" t="s">
        <v>17</v>
      </c>
      <c r="E39" s="10" t="s">
        <v>92</v>
      </c>
      <c r="F39" s="10" t="s">
        <v>93</v>
      </c>
      <c r="G39" s="13"/>
      <c r="H39" s="13"/>
      <c r="I39" s="109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61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</row>
    <row r="40" spans="1:114" s="58" customFormat="1" ht="15" hidden="1" outlineLevel="1" thickBot="1">
      <c r="A40" s="11"/>
      <c r="B40" s="12"/>
      <c r="C40" s="16">
        <v>0</v>
      </c>
      <c r="D40" s="16">
        <v>0</v>
      </c>
      <c r="E40" s="18">
        <f>E36/MAX($F$31:$H$31,$E$36:$F$36,$F$38)</f>
        <v>0</v>
      </c>
      <c r="F40" s="18">
        <f>F36/MAX($F$31:$H$31,$E$36:$F$36,$F$38)</f>
        <v>0</v>
      </c>
      <c r="G40" s="13"/>
      <c r="H40" s="13"/>
      <c r="I40" s="109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61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</row>
    <row r="41" spans="1:114" s="58" customFormat="1" ht="15" hidden="1" outlineLevel="1" thickBot="1">
      <c r="A41" s="11"/>
      <c r="B41" s="12"/>
      <c r="C41" s="10"/>
      <c r="D41" s="10" t="s">
        <v>63</v>
      </c>
      <c r="E41" s="10"/>
      <c r="F41" s="10" t="s">
        <v>94</v>
      </c>
      <c r="G41" s="13"/>
      <c r="H41" s="13"/>
      <c r="I41" s="109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61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</row>
    <row r="42" spans="1:114" s="58" customFormat="1" ht="15" hidden="1" outlineLevel="1" thickBot="1">
      <c r="A42" s="11"/>
      <c r="B42" s="12"/>
      <c r="C42" s="10"/>
      <c r="D42" s="16">
        <v>0</v>
      </c>
      <c r="E42" s="10"/>
      <c r="F42" s="18">
        <f>F38/MAX($F$31:$H$31,$E$36:$F$36,$F$38)</f>
        <v>0</v>
      </c>
      <c r="G42" s="13"/>
      <c r="H42" s="13"/>
      <c r="I42" s="109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61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</row>
    <row r="43" spans="1:114" s="58" customFormat="1" ht="13" collapsed="1" thickBot="1">
      <c r="A43" s="67"/>
      <c r="B43" s="23"/>
      <c r="C43" s="150"/>
      <c r="D43" s="150"/>
      <c r="E43" s="150"/>
      <c r="F43" s="150"/>
      <c r="G43" s="150"/>
      <c r="H43" s="150"/>
      <c r="I43" s="62"/>
      <c r="J43" s="162" t="s">
        <v>131</v>
      </c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61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</row>
    <row r="44" spans="1:114" s="58" customFormat="1" ht="15" thickTop="1">
      <c r="A44" s="151" t="s">
        <v>132</v>
      </c>
      <c r="B44" s="152"/>
      <c r="C44" s="238" t="str">
        <f>B6</f>
        <v>Lab06.1b: Selection for Red as a Incompletely Dominant Phenotype</v>
      </c>
      <c r="D44" s="239"/>
      <c r="E44" s="239"/>
      <c r="F44" s="239"/>
      <c r="G44" s="239"/>
      <c r="H44" s="240"/>
      <c r="I44" s="171"/>
      <c r="J44" s="15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61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</row>
    <row r="45" spans="1:114" s="58" customFormat="1" ht="14">
      <c r="A45" s="154"/>
      <c r="B45" s="89" t="str">
        <f>B7</f>
        <v>A allele name</v>
      </c>
      <c r="C45" s="172" t="str">
        <f>C7</f>
        <v>Red</v>
      </c>
      <c r="D45" s="173"/>
      <c r="E45" s="173"/>
      <c r="F45" s="89" t="str">
        <f>F7</f>
        <v>B alllele name</v>
      </c>
      <c r="G45" s="172" t="str">
        <f>G7</f>
        <v>Yellow</v>
      </c>
      <c r="H45" s="2"/>
      <c r="I45" s="5"/>
      <c r="J45" s="155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61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</row>
    <row r="46" spans="1:114" s="58" customFormat="1" ht="14">
      <c r="A46" s="176" t="s">
        <v>119</v>
      </c>
      <c r="B46" s="177"/>
      <c r="C46" s="177"/>
      <c r="D46" s="177"/>
      <c r="E46" s="177"/>
      <c r="F46" s="177"/>
      <c r="G46" s="177"/>
      <c r="H46" s="177"/>
      <c r="I46" s="178"/>
      <c r="J46" s="155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61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</row>
    <row r="47" spans="1:114" s="58" customFormat="1" ht="14">
      <c r="A47" s="156"/>
      <c r="B47" s="89" t="s">
        <v>83</v>
      </c>
      <c r="C47" s="89" t="s">
        <v>84</v>
      </c>
      <c r="D47" s="2"/>
      <c r="E47" s="89" t="s">
        <v>80</v>
      </c>
      <c r="F47" s="89" t="s">
        <v>81</v>
      </c>
      <c r="G47" s="89" t="s">
        <v>82</v>
      </c>
      <c r="H47" s="89" t="s">
        <v>106</v>
      </c>
      <c r="I47" s="5"/>
      <c r="J47" s="155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61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59"/>
      <c r="DA47" s="59"/>
      <c r="DB47" s="59"/>
      <c r="DC47" s="59"/>
      <c r="DD47" s="59"/>
      <c r="DE47" s="59"/>
      <c r="DF47" s="59"/>
      <c r="DG47" s="59"/>
      <c r="DH47" s="59"/>
      <c r="DI47" s="59"/>
      <c r="DJ47" s="59"/>
    </row>
    <row r="48" spans="1:114" s="58" customFormat="1" ht="14">
      <c r="A48" s="156"/>
      <c r="B48" s="192">
        <f>in.Fr_A</f>
        <v>0.1</v>
      </c>
      <c r="C48" s="192">
        <f>in.Fr_B</f>
        <v>0.9</v>
      </c>
      <c r="D48" s="2"/>
      <c r="E48" s="86">
        <f>in.Num_AA</f>
        <v>10</v>
      </c>
      <c r="F48" s="86">
        <f>in.Num_AB</f>
        <v>180</v>
      </c>
      <c r="G48" s="86">
        <f>in.Num_BB</f>
        <v>810</v>
      </c>
      <c r="H48" s="86">
        <f>SUM(E48:G48)</f>
        <v>1000</v>
      </c>
      <c r="I48" s="5"/>
      <c r="J48" s="155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61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59"/>
      <c r="CM48" s="59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59"/>
      <c r="DA48" s="59"/>
      <c r="DB48" s="59"/>
      <c r="DC48" s="59"/>
      <c r="DD48" s="59"/>
      <c r="DE48" s="59"/>
      <c r="DF48" s="59"/>
      <c r="DG48" s="59"/>
      <c r="DH48" s="59"/>
      <c r="DI48" s="59"/>
      <c r="DJ48" s="59"/>
    </row>
    <row r="49" spans="1:114" s="58" customFormat="1" ht="14">
      <c r="A49" s="154"/>
      <c r="B49" s="89" t="str">
        <f>F22</f>
        <v>Max Pop (K)</v>
      </c>
      <c r="C49" s="2" t="str">
        <f>G22</f>
        <v>Post-crash Pop</v>
      </c>
      <c r="D49" s="2"/>
      <c r="E49" s="2"/>
      <c r="F49" s="89" t="s">
        <v>100</v>
      </c>
      <c r="G49" s="89" t="s">
        <v>101</v>
      </c>
      <c r="H49" s="89" t="s">
        <v>102</v>
      </c>
      <c r="I49" s="5"/>
      <c r="J49" s="155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61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59"/>
      <c r="DA49" s="59"/>
      <c r="DB49" s="59"/>
      <c r="DC49" s="59"/>
      <c r="DD49" s="59"/>
      <c r="DE49" s="59"/>
      <c r="DF49" s="59"/>
      <c r="DG49" s="59"/>
      <c r="DH49" s="59"/>
      <c r="DI49" s="59"/>
      <c r="DJ49" s="59"/>
    </row>
    <row r="50" spans="1:114" s="58" customFormat="1" ht="14">
      <c r="A50" s="154"/>
      <c r="B50" s="185">
        <f>max_Pop</f>
        <v>10000</v>
      </c>
      <c r="C50" s="185">
        <f>post_Pop</f>
        <v>2000</v>
      </c>
      <c r="D50" s="2"/>
      <c r="E50" s="2"/>
      <c r="F50" s="89" t="str">
        <f>D8</f>
        <v>Red</v>
      </c>
      <c r="G50" s="89" t="str">
        <f>F8</f>
        <v>Orange</v>
      </c>
      <c r="H50" s="89" t="str">
        <f>H8</f>
        <v>Yellow</v>
      </c>
      <c r="I50" s="5"/>
      <c r="J50" s="155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3"/>
      <c r="BL50" s="93"/>
      <c r="BM50" s="93"/>
      <c r="BN50" s="61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59"/>
      <c r="DA50" s="59"/>
      <c r="DB50" s="59"/>
      <c r="DC50" s="59"/>
      <c r="DD50" s="59"/>
      <c r="DE50" s="59"/>
      <c r="DF50" s="59"/>
      <c r="DG50" s="59"/>
      <c r="DH50" s="59"/>
      <c r="DI50" s="59"/>
      <c r="DJ50" s="59"/>
    </row>
    <row r="51" spans="1:114" s="58" customFormat="1" ht="14">
      <c r="A51" s="154"/>
      <c r="B51" s="2"/>
      <c r="C51" s="2"/>
      <c r="D51" s="2"/>
      <c r="E51" s="89" t="s">
        <v>123</v>
      </c>
      <c r="F51" s="192">
        <f>sur.AA</f>
        <v>0.25</v>
      </c>
      <c r="G51" s="192">
        <f>sur.AB</f>
        <v>0.3</v>
      </c>
      <c r="H51" s="192">
        <f>sur.BB</f>
        <v>0.21</v>
      </c>
      <c r="I51" s="5"/>
      <c r="J51" s="155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93"/>
      <c r="BG51" s="93"/>
      <c r="BH51" s="93"/>
      <c r="BI51" s="93"/>
      <c r="BJ51" s="93"/>
      <c r="BK51" s="93"/>
      <c r="BL51" s="93"/>
      <c r="BM51" s="93"/>
      <c r="BN51" s="61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59"/>
      <c r="CC51" s="59"/>
      <c r="CD51" s="59"/>
      <c r="CE51" s="59"/>
      <c r="CF51" s="59"/>
      <c r="CG51" s="59"/>
      <c r="CH51" s="59"/>
      <c r="CI51" s="59"/>
      <c r="CJ51" s="59"/>
      <c r="CK51" s="59"/>
      <c r="CL51" s="59"/>
      <c r="CM51" s="59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59"/>
      <c r="DA51" s="59"/>
      <c r="DB51" s="59"/>
      <c r="DC51" s="59"/>
      <c r="DD51" s="59"/>
      <c r="DE51" s="59"/>
      <c r="DF51" s="59"/>
      <c r="DG51" s="59"/>
      <c r="DH51" s="59"/>
      <c r="DI51" s="59"/>
      <c r="DJ51" s="59"/>
    </row>
    <row r="52" spans="1:114" ht="14">
      <c r="A52" s="154"/>
      <c r="B52" s="2"/>
      <c r="C52" s="2"/>
      <c r="D52" s="2"/>
      <c r="E52" s="89" t="s">
        <v>124</v>
      </c>
      <c r="F52" s="192">
        <f>rep.AA</f>
        <v>5</v>
      </c>
      <c r="G52" s="192">
        <f>rep.AB</f>
        <v>5</v>
      </c>
      <c r="H52" s="192">
        <f>rep.BB</f>
        <v>5</v>
      </c>
      <c r="I52" s="5"/>
      <c r="J52" s="155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28"/>
      <c r="CU52" s="24" t="str">
        <f>CL27</f>
        <v>BB</v>
      </c>
      <c r="CV52" s="24">
        <f>CM27*sur.BB</f>
        <v>850.5</v>
      </c>
    </row>
    <row r="53" spans="1:114" ht="14">
      <c r="A53" s="154"/>
      <c r="B53" s="2"/>
      <c r="C53" s="2"/>
      <c r="D53" s="2"/>
      <c r="E53" s="89" t="s">
        <v>125</v>
      </c>
      <c r="F53" s="192">
        <f>F31</f>
        <v>1.25</v>
      </c>
      <c r="G53" s="192">
        <f>G31</f>
        <v>1.5</v>
      </c>
      <c r="H53" s="192">
        <f>H31</f>
        <v>1.05</v>
      </c>
      <c r="I53" s="5"/>
      <c r="J53" s="155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28"/>
      <c r="CU53" s="24" t="str">
        <f>CL28</f>
        <v>BC</v>
      </c>
      <c r="CV53" s="24">
        <f>CM28*sur.BC</f>
        <v>0</v>
      </c>
    </row>
    <row r="54" spans="1:114" ht="14">
      <c r="A54" s="154"/>
      <c r="B54" s="2"/>
      <c r="C54" s="2"/>
      <c r="D54" s="2"/>
      <c r="E54" s="89" t="s">
        <v>126</v>
      </c>
      <c r="F54" s="192">
        <f>F33</f>
        <v>0.83333333333333337</v>
      </c>
      <c r="G54" s="192">
        <f>G33</f>
        <v>1</v>
      </c>
      <c r="H54" s="192">
        <f>H33</f>
        <v>0.70000000000000007</v>
      </c>
      <c r="I54" s="5"/>
      <c r="J54" s="155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28"/>
      <c r="CU54" s="24" t="str">
        <f>CL29</f>
        <v>CC</v>
      </c>
      <c r="CV54" s="24">
        <f>CM29*sur.CC</f>
        <v>0</v>
      </c>
    </row>
    <row r="55" spans="1:114" ht="14">
      <c r="A55" s="176" t="s">
        <v>118</v>
      </c>
      <c r="B55" s="177"/>
      <c r="C55" s="177"/>
      <c r="D55" s="177"/>
      <c r="E55" s="177"/>
      <c r="F55" s="177"/>
      <c r="G55" s="177"/>
      <c r="H55" s="177"/>
      <c r="I55" s="178"/>
      <c r="J55" s="155"/>
      <c r="CV55" s="57">
        <f>SUM(CV33:CV54)</f>
        <v>1133</v>
      </c>
    </row>
    <row r="56" spans="1:114" ht="14">
      <c r="A56" s="154"/>
      <c r="B56" s="89" t="s">
        <v>80</v>
      </c>
      <c r="C56" s="89" t="s">
        <v>81</v>
      </c>
      <c r="D56" s="89" t="s">
        <v>82</v>
      </c>
      <c r="E56" s="2"/>
      <c r="F56" s="2"/>
      <c r="G56" s="89" t="s">
        <v>83</v>
      </c>
      <c r="H56" s="89" t="s">
        <v>84</v>
      </c>
      <c r="I56" s="5"/>
      <c r="J56" s="155"/>
      <c r="BT56" s="63"/>
      <c r="BX56" s="63"/>
      <c r="BY56" s="63"/>
      <c r="BZ56" s="33"/>
      <c r="CA56" s="45"/>
      <c r="CB56" s="64"/>
      <c r="CM56" s="57"/>
    </row>
    <row r="57" spans="1:114" s="66" customFormat="1" ht="14">
      <c r="A57" s="154"/>
      <c r="B57" s="89" t="str">
        <f>D8</f>
        <v>Red</v>
      </c>
      <c r="C57" s="89" t="str">
        <f>F8</f>
        <v>Orange</v>
      </c>
      <c r="D57" s="89" t="str">
        <f>H8</f>
        <v>Yellow</v>
      </c>
      <c r="E57" s="2" t="s">
        <v>106</v>
      </c>
      <c r="F57" s="2"/>
      <c r="G57" s="89" t="str">
        <f>C7</f>
        <v>Red</v>
      </c>
      <c r="H57" s="186" t="str">
        <f>G7</f>
        <v>Yellow</v>
      </c>
      <c r="I57" s="5"/>
      <c r="J57" s="15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  <c r="CF57" s="65"/>
      <c r="CG57" s="65"/>
      <c r="CH57" s="65"/>
      <c r="CI57" s="65"/>
      <c r="CJ57" s="65"/>
      <c r="CK57" s="65"/>
      <c r="CL57" s="65"/>
      <c r="CM57" s="65"/>
      <c r="CN57" s="65"/>
      <c r="CO57" s="65"/>
      <c r="CP57" s="65"/>
      <c r="CQ57" s="65"/>
      <c r="CR57" s="65"/>
      <c r="CS57" s="65"/>
      <c r="CT57" s="65"/>
      <c r="CU57" s="65"/>
      <c r="CV57" s="65"/>
      <c r="CW57" s="65"/>
      <c r="CX57" s="65"/>
      <c r="CY57" s="65"/>
      <c r="CZ57" s="65"/>
      <c r="DA57" s="65"/>
      <c r="DB57" s="65"/>
      <c r="DC57" s="65"/>
      <c r="DD57" s="65"/>
      <c r="DE57" s="65"/>
      <c r="DF57" s="65"/>
      <c r="DG57" s="65"/>
      <c r="DH57" s="65"/>
      <c r="DI57" s="65"/>
      <c r="DJ57" s="65"/>
    </row>
    <row r="58" spans="1:114" ht="14">
      <c r="A58" s="154"/>
      <c r="B58" s="87">
        <f>BP161</f>
        <v>3325.9375</v>
      </c>
      <c r="C58" s="87">
        <f>BQ161</f>
        <v>4433.25</v>
      </c>
      <c r="D58" s="87">
        <f>BS161</f>
        <v>861.78750000000002</v>
      </c>
      <c r="E58" s="87">
        <f>BV161</f>
        <v>8620.9750000000004</v>
      </c>
      <c r="F58" s="2"/>
      <c r="G58" s="21">
        <f>BP265</f>
        <v>0.64291596948141017</v>
      </c>
      <c r="H58" s="21">
        <f>BQ265</f>
        <v>0.35708403051858983</v>
      </c>
      <c r="I58" s="5"/>
      <c r="J58" s="157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65"/>
      <c r="BQ58" s="28"/>
      <c r="BX58" s="24">
        <f>in.Fr_AA*in.Fr_AA*in.Total_Pop</f>
        <v>0.1</v>
      </c>
      <c r="BY58" s="24">
        <f>(in.Fr_AA*in.Fr_AB*2)*in.Total_Pop</f>
        <v>3.6</v>
      </c>
      <c r="BZ58" s="24">
        <f>(in.Fr_AA*in.Fr_AC*2)*in.Total_Pop</f>
        <v>0</v>
      </c>
      <c r="CA58" s="24">
        <f>(in.Fr_AA*in.Fr_BB*2)*in.Total_Pop</f>
        <v>16.200000000000003</v>
      </c>
      <c r="CB58" s="24">
        <f>(in.Fr_AA*in.Fr_BC*2)*in.Total_Pop</f>
        <v>0</v>
      </c>
      <c r="CC58" s="24">
        <f>(in.Fr_AA*in.Fr_CC*2)*in.Total_Pop</f>
        <v>0</v>
      </c>
      <c r="CD58" s="24">
        <f>in.Fr_AB*in.Fr_AB*in.Total_Pop</f>
        <v>32.4</v>
      </c>
      <c r="CE58" s="24">
        <f>(in.Fr_AB*in.Fr_AC*2)*in.Total_Pop</f>
        <v>0</v>
      </c>
      <c r="CF58" s="24">
        <f>(in.Fr_AB*in.Fr_BB*2)*in.Total_Pop</f>
        <v>291.60000000000002</v>
      </c>
      <c r="CG58" s="24">
        <f>(in.Fr_AB*in.Fr_BC*2)*in.Total_Pop</f>
        <v>0</v>
      </c>
      <c r="CH58" s="24">
        <f>(in.Fr_AB*in.Fr_CC*2)*in.Total_Pop</f>
        <v>0</v>
      </c>
      <c r="CI58" s="24">
        <f>in.Fr_AC*in.Fr_AC*in.Total_Pop</f>
        <v>0</v>
      </c>
      <c r="CJ58" s="24">
        <f>(in.Fr_AC*in.Fr_BB*2)*in.Total_Pop</f>
        <v>0</v>
      </c>
      <c r="CK58" s="24">
        <f>(in.Fr_AC*in.Fr_BC*2)*in.Total_Pop</f>
        <v>0</v>
      </c>
      <c r="CL58" s="24">
        <f>(in.Fr_AC*in.Fr_CC*2)*in.Total_Pop</f>
        <v>0</v>
      </c>
      <c r="CM58" s="24">
        <f>in.Fr_BB*in.Fr_BB*in.Total_Pop</f>
        <v>656.10000000000014</v>
      </c>
      <c r="CN58" s="24">
        <f>(in.Fr_BB*in.Fr_BC*2)*in.Total_Pop</f>
        <v>0</v>
      </c>
      <c r="CO58" s="24">
        <f>(in.Fr_BB*in.Fr_CC*2)*in.Total_Pop</f>
        <v>0</v>
      </c>
      <c r="CP58" s="24">
        <f>(in.Fr_BC*in.Fr_BC*2)*in.Total_Pop</f>
        <v>0</v>
      </c>
      <c r="CQ58" s="24">
        <f>(in.Fr_BC*in.Fr_CC*2)*in.Total_Pop</f>
        <v>0</v>
      </c>
      <c r="CR58" s="24">
        <f>(in.Fr_CC*in.Fr_CC*2)*in.Total_Pop</f>
        <v>0</v>
      </c>
      <c r="CS58" s="24">
        <f>SUM(BX58:CR58)</f>
        <v>1000.0000000000002</v>
      </c>
      <c r="CU58" s="38" t="s">
        <v>56</v>
      </c>
    </row>
    <row r="59" spans="1:114" ht="14">
      <c r="A59" s="154"/>
      <c r="B59" s="2"/>
      <c r="C59" s="2"/>
      <c r="D59" s="2"/>
      <c r="E59" s="2"/>
      <c r="F59" s="2"/>
      <c r="G59" s="2"/>
      <c r="H59" s="110"/>
      <c r="I59" s="5"/>
      <c r="J59" s="15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95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65"/>
      <c r="BX59" s="38" t="s">
        <v>53</v>
      </c>
      <c r="CU59" s="24" t="str">
        <f>IF(CU61=CM23, "√", "X")</f>
        <v>√</v>
      </c>
      <c r="CV59" s="24" t="str">
        <f>IF(CV61=CM24, "√", "X")</f>
        <v>√</v>
      </c>
      <c r="CW59" s="24" t="str">
        <f>IF(CW61=CM25, "√", "X")</f>
        <v>√</v>
      </c>
      <c r="CX59" s="24" t="str">
        <f>IF(CX61=CM27, "√", "X")</f>
        <v>√</v>
      </c>
      <c r="CY59" s="24" t="str">
        <f>IF(CY61=CM28, "√", "X")</f>
        <v>√</v>
      </c>
      <c r="CZ59" s="24" t="str">
        <f>IF(CZ61=CM29, "√", "X")</f>
        <v>√</v>
      </c>
      <c r="DA59" s="24" t="str">
        <f>IF(DA61=CM30, "√", "X")</f>
        <v>√</v>
      </c>
      <c r="DC59" s="24" t="str">
        <f>IF(DC61=CV33, "√", "X")</f>
        <v>√</v>
      </c>
      <c r="DD59" s="24" t="str">
        <f>IF(DD61=CV34, "√", "X")</f>
        <v>√</v>
      </c>
      <c r="DE59" s="24" t="str">
        <f>IF(DE61=CV35, "√", "X")</f>
        <v>√</v>
      </c>
      <c r="DF59" s="24" t="str">
        <f>IF(DF61=CV52, "√", "X")</f>
        <v>√</v>
      </c>
      <c r="DG59" s="24" t="str">
        <f>IF(DG61=CV53, "√", "X")</f>
        <v>√</v>
      </c>
      <c r="DH59" s="24" t="str">
        <f>IF(DH61=CV54, "√", "X")</f>
        <v>√</v>
      </c>
      <c r="DI59" s="24" t="str">
        <f>IF(DI61=CV55, "√", "X")</f>
        <v>√</v>
      </c>
    </row>
    <row r="60" spans="1:114" ht="14">
      <c r="A60" s="154"/>
      <c r="B60" s="114" t="s">
        <v>2</v>
      </c>
      <c r="C60" s="115"/>
      <c r="D60" s="116"/>
      <c r="E60" s="2"/>
      <c r="F60" s="114" t="s">
        <v>3</v>
      </c>
      <c r="G60" s="115"/>
      <c r="H60" s="116"/>
      <c r="I60" s="5"/>
      <c r="J60" s="15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65"/>
      <c r="BO60" s="38" t="s">
        <v>96</v>
      </c>
      <c r="BP60" s="68" t="s">
        <v>25</v>
      </c>
      <c r="BQ60" s="68" t="s">
        <v>26</v>
      </c>
      <c r="BR60" s="68" t="s">
        <v>27</v>
      </c>
      <c r="BS60" s="68" t="s">
        <v>28</v>
      </c>
      <c r="BT60" s="68" t="s">
        <v>29</v>
      </c>
      <c r="BU60" s="68" t="s">
        <v>30</v>
      </c>
      <c r="BV60" s="68" t="s">
        <v>59</v>
      </c>
      <c r="BX60" s="69" t="s">
        <v>31</v>
      </c>
      <c r="BY60" s="70" t="s">
        <v>32</v>
      </c>
      <c r="BZ60" s="70" t="s">
        <v>33</v>
      </c>
      <c r="CA60" s="70" t="s">
        <v>38</v>
      </c>
      <c r="CB60" s="70" t="s">
        <v>41</v>
      </c>
      <c r="CC60" s="71" t="s">
        <v>46</v>
      </c>
      <c r="CD60" s="69" t="s">
        <v>35</v>
      </c>
      <c r="CE60" s="70" t="s">
        <v>36</v>
      </c>
      <c r="CF60" s="70" t="s">
        <v>39</v>
      </c>
      <c r="CG60" s="70" t="s">
        <v>42</v>
      </c>
      <c r="CH60" s="71" t="s">
        <v>47</v>
      </c>
      <c r="CI60" s="69" t="s">
        <v>37</v>
      </c>
      <c r="CJ60" s="70" t="s">
        <v>40</v>
      </c>
      <c r="CK60" s="70" t="s">
        <v>43</v>
      </c>
      <c r="CL60" s="71" t="s">
        <v>48</v>
      </c>
      <c r="CM60" s="69" t="s">
        <v>34</v>
      </c>
      <c r="CN60" s="70" t="s">
        <v>44</v>
      </c>
      <c r="CO60" s="71" t="s">
        <v>49</v>
      </c>
      <c r="CP60" s="69" t="s">
        <v>45</v>
      </c>
      <c r="CQ60" s="71" t="s">
        <v>50</v>
      </c>
      <c r="CR60" s="72" t="s">
        <v>51</v>
      </c>
      <c r="CS60" s="73" t="s">
        <v>54</v>
      </c>
      <c r="CU60" s="74" t="s">
        <v>100</v>
      </c>
      <c r="CV60" s="75" t="s">
        <v>101</v>
      </c>
      <c r="CW60" s="75" t="s">
        <v>103</v>
      </c>
      <c r="CX60" s="75" t="s">
        <v>102</v>
      </c>
      <c r="CY60" s="75" t="s">
        <v>104</v>
      </c>
      <c r="CZ60" s="75" t="s">
        <v>105</v>
      </c>
      <c r="DA60" s="76" t="s">
        <v>95</v>
      </c>
      <c r="DB60" s="77"/>
      <c r="DC60" s="78" t="s">
        <v>25</v>
      </c>
      <c r="DD60" s="79" t="s">
        <v>26</v>
      </c>
      <c r="DE60" s="79" t="s">
        <v>27</v>
      </c>
      <c r="DF60" s="79" t="s">
        <v>28</v>
      </c>
      <c r="DG60" s="79" t="s">
        <v>29</v>
      </c>
      <c r="DH60" s="79" t="s">
        <v>30</v>
      </c>
      <c r="DI60" s="80" t="s">
        <v>106</v>
      </c>
      <c r="DJ60" s="81"/>
    </row>
    <row r="61" spans="1:114" ht="14">
      <c r="A61" s="154"/>
      <c r="B61" s="194" t="s">
        <v>0</v>
      </c>
      <c r="C61" s="113" t="s">
        <v>117</v>
      </c>
      <c r="D61" s="117" t="s">
        <v>1</v>
      </c>
      <c r="E61" s="2"/>
      <c r="F61" s="194" t="s">
        <v>0</v>
      </c>
      <c r="G61" s="113" t="s">
        <v>117</v>
      </c>
      <c r="H61" s="117" t="s">
        <v>1</v>
      </c>
      <c r="I61" s="5"/>
      <c r="J61" s="15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65"/>
      <c r="BO61" s="24">
        <v>1</v>
      </c>
      <c r="BP61" s="82">
        <f>in.Num_AA</f>
        <v>10</v>
      </c>
      <c r="BQ61" s="82">
        <f>in.Num_AB</f>
        <v>180</v>
      </c>
      <c r="BR61" s="82">
        <f>in.Num_AC</f>
        <v>0</v>
      </c>
      <c r="BS61" s="82">
        <f>in.Num_BB</f>
        <v>810</v>
      </c>
      <c r="BT61" s="82">
        <f>in.Num_BC</f>
        <v>0</v>
      </c>
      <c r="BU61" s="83">
        <f>in.Num_CC</f>
        <v>0</v>
      </c>
      <c r="BV61" s="82">
        <f t="shared" ref="BV61:BV92" si="2">SUM(BP61:BU61)</f>
        <v>1000</v>
      </c>
      <c r="BX61" s="24">
        <f>ROUND((BP$61/BV$61 * BP$61/BV$61) * BV$61, 0)</f>
        <v>0</v>
      </c>
      <c r="BY61" s="24">
        <f>ROUND(2 * (BP$61/BV$61 * BQ$61/BV$61) * BV$61, 0)</f>
        <v>4</v>
      </c>
      <c r="BZ61" s="24">
        <f>ROUND(2 * (BP$61/BV$61 * BR$61/BV$61) * BV$61, 0)</f>
        <v>0</v>
      </c>
      <c r="CA61" s="24">
        <f>ROUND(2 * (BP$61/BV$61 * BS$61/BV$61) * BV$61, 0)</f>
        <v>16</v>
      </c>
      <c r="CB61" s="24">
        <f>ROUND(2 * (BP$61/BV$61 * BT$61/BV$61) * BV$61, 0)</f>
        <v>0</v>
      </c>
      <c r="CC61" s="24">
        <f>ROUND(2 * (BP$61/BV$61 * BU$61/BV$61) * in.Pop, 0)</f>
        <v>0</v>
      </c>
      <c r="CD61" s="24">
        <f>ROUND((BQ$61/BV$61 * BQ$61/BV$61) * BV$61, 0)</f>
        <v>32</v>
      </c>
      <c r="CE61" s="24">
        <f>ROUND(2 * (BQ$61/BV$61 * BR$61/BV$61) * BV$61, 0)</f>
        <v>0</v>
      </c>
      <c r="CF61" s="24">
        <f>ROUND(2 * (BQ$61/BV$61 * BS$61/BV$61) * BV$61, 0)</f>
        <v>292</v>
      </c>
      <c r="CG61" s="24">
        <f>ROUND(2 * (BQ$61/BV$61 * BT$61/BV$61) * BV$61, 0)</f>
        <v>0</v>
      </c>
      <c r="CH61" s="24">
        <f>ROUND(2 * (BQ$61/BV$61 * BU$61/BV$61) * BV$61, 0)</f>
        <v>0</v>
      </c>
      <c r="CI61" s="24">
        <f>ROUND((BR$61/BV$61 * BR$61/BV$61) * BV$61, 0)</f>
        <v>0</v>
      </c>
      <c r="CJ61" s="24">
        <f>ROUND(2 * (BR$61/BV$61 * BS$61/BV$61) * BV$61, 0)</f>
        <v>0</v>
      </c>
      <c r="CK61" s="24">
        <f>ROUND(2 * (BR$61/BV$61 * BT$61/BV$61) * BV$61, 0)</f>
        <v>0</v>
      </c>
      <c r="CL61" s="24">
        <f>ROUND(2 * (BR$61/BV$61 * BU$61/BV$61) * BV$61, 0)</f>
        <v>0</v>
      </c>
      <c r="CM61" s="24">
        <f>ROUND((BS$61/BV$61 * BS$61/BV$61) * BV$61, 0)</f>
        <v>656</v>
      </c>
      <c r="CN61" s="24">
        <f>ROUND(2 * (BS$61/BV$61 * BT$61/BV$61) * BV$61, 0)</f>
        <v>0</v>
      </c>
      <c r="CO61" s="24">
        <f>ROUND(2 * (BS$61/BV$61 * BU$61/BV$61) * BV$61, 0)</f>
        <v>0</v>
      </c>
      <c r="CP61" s="24">
        <f>ROUND((BT$61/BV$61 * BT$61/BV$61) * BV$61, 0)</f>
        <v>0</v>
      </c>
      <c r="CQ61" s="24">
        <f>ROUND(2 * (BT$61/BV$61 * BU$61/BV$61) * BV$61, 0)</f>
        <v>0</v>
      </c>
      <c r="CR61" s="24">
        <f>ROUND((BU$61/BV$61 * BU$61/BV$61) * BV$61, 0)</f>
        <v>0</v>
      </c>
      <c r="CS61" s="24">
        <f>SUM(BX$61:CR$61)</f>
        <v>1000</v>
      </c>
      <c r="CU61" s="83">
        <f>BX61*((rep.AA+rep.AA)/2)*BP$23 +
BY61*((rep.AA+rep.AB)/2)*BQ$23 +
BZ61*((rep.AA + rep.AC)/2)*BR$23 +
CA61*((rep.AA + rep.BB)/2)*BS$23 +
CB61*((rep.AA+rep.BC)/2)*BT$23 +
CC61*((rep.AA+rep.CC)/2)*BU$23 +
CD61*((rep.AB+rep.AB)/2)*BV$23 +
CE61*((rep.AB+rep.AC)/2)*BW$23 +
CF61*((rep.AB+rep.BB)/2)*BX$23 +
CG61*((rep.AB+rep.BC)/2)*BY$23 +
CH61*((rep.AB+rep.CC)/2)*BZ$23 +
CI61*((rep.AC+rep.AC)/2)*CA$23 +
CJ61*((rep.AC+rep.BB)/2)*CB$23 +
CK61*((rep.AC+rep.BC)/2)*CC$23 +
CL61*((rep.AC+rep.CC)/2)*CD$23 +
CM61*((rep.BB+rep.BB)/2)*CE$23 +
CN61*((rep.BB+rep.BC)/2)*CF$23 +
CO61*((rep.BB+rep.CC)/2)*CG$23 +
CP61*((rep.BC+rep.BC)/2)*CH$23 +
CQ61*((rep.BC+rep.CC)/2)*CI$23 +
CR61*((rep.CC+rep.CC)/2)*CJ$23</f>
        <v>50</v>
      </c>
      <c r="CV61" s="84">
        <f>BX61*((rep.AA+rep.AA)/2)*BP$24 +
BY61*((rep.AA+rep.AB)/2)*BQ$24 +
BZ61*((rep.AA + rep.AC)/2)*BR$24 +
CA61*((rep.AA + rep.BB)/2)*BS$24 +
CB61*((rep.AA+rep.BC)/2)*BT$24 +
CC61*((rep.AA+rep.CC)/2)*BU$24 +
CD61*((rep.AB+rep.AB)/2)*BV$24 +
CE61*((rep.AB+rep.AC)/2)*BW$24 +
CF61*((rep.AB+rep.BB)/2)*BX$24 +
CG61*((rep.AB+rep.BC)/2)*BY$24 +
CH61*((rep.AB+rep.CC)/2)*BZ$24 +
CI61*((rep.AC+rep.AC)/2)*CA$24 +
CJ61*((rep.AC+rep.BB)/2)*CB$24 +
CK61*((rep.AC+rep.BC)/2)*CC$24 +
CL61*((rep.AC+rep.CC)/2)*CD$24 +
CM61*((rep.BB+rep.BB)/2)*CE$24 +
CN61*((rep.BB+rep.BC)/2)*CF$24 +
CO61*((rep.BB+rep.CC)/2)*CG$24 +
CP61*((rep.BC+rep.BC)/2)*CH$24 +
CQ61*((rep.BC+rep.CC)/2)*CI$24 +
CR61*((rep.CC+rep.CC)/2)*CJ$24</f>
        <v>900</v>
      </c>
      <c r="CW61" s="84">
        <f>BX61*((rep.AA+rep.AA)/2)*BP$25 +
BY61*((rep.AA+rep.AB)/2)*BQ$25 +
BZ61*((rep.AA + rep.AC)/2)*BR$25 +
CA61*((rep.AA + rep.BB)/2)*BS$25 +
CB61*((rep.AA+rep.BC)/2)*BT$25 +
CC61*((rep.AA+rep.CC)/2)*BU$25 +
CD61*((rep.AB+rep.AB)/2)*BV$25 +
CE61*((rep.AB+rep.AC)/2)*BW$25 +
CF61*((rep.AB+rep.BB)/2)*BX$25 +
CG61*((rep.AB+rep.BC)/2)*BY$25 +
CH61*((rep.AB+rep.CC)/2)*BZ$25 +
CI61*((rep.AC+rep.AC)/2)*CA$25 +
CJ61*((rep.AC+rep.BB)/2)*CB$25 +
CK61*((rep.AC+rep.BC)/2)*CC$25 +
CL61*((rep.AC+rep.CC)/2)*CD$25 +
CM61*((rep.BB+rep.BB)/2)*CE$25 +
CN61*((rep.BB+rep.BC)/2)*CF$25 +
CO61*((rep.BB+rep.CC)/2)*CG$25 +
CP61*((rep.BC+rep.BC)/2)*CH$25 +
CQ61*((rep.BC+rep.CC)/2)*CI$25 +
CR61*((rep.CC+rep.CC)/2)*CJ$25</f>
        <v>0</v>
      </c>
      <c r="CX61" s="84">
        <f>BX61*((rep.AA+rep.AA)/2)*BP$27 +
BY61*((rep.AA+rep.AB)/2)*BQ$27 +
BZ61*((rep.AA + rep.AC)/2)*BR$27 +
CA61*((rep.AA + rep.BB)/2)*BS$27 +
CB61*((rep.AA+rep.BC)/2)*BT$27 +
CC61*((rep.AA+rep.CC)/2)*BU$27 +
CD61*((rep.AB+rep.AB)/2)*BV$27 +
CE61*((rep.AB+rep.AC)/2)*BW$27 +
CF61*((rep.AB+rep.BB)/2)*BX$27 +
CG61*((rep.AB+rep.BC)/2)*BY$27 +
CH61*((rep.AB+rep.CC)/2)*BZ$27 +
CI61*((rep.AC+rep.AC)/2)*CA$27 +
CJ61*((rep.AC+rep.BB)/2)*CB$27 +
CK61*((rep.AC+rep.BC)/2)*CC$27 +
CL61*((rep.AC+rep.CC)/2)*CD$27 +
CM61*((rep.BB+rep.BB)/2)*CE$27 +
CN61*((rep.BB+rep.BC)/2)*CF$27 +
CO61*((rep.BB+rep.CC)/2)*CG$27 +
CP61*((rep.BC+rep.BC)/2)*CH$27 +
CQ61*((rep.BC+rep.CC)/2)*CI$27 +
CR61*((rep.CC+rep.CC)/2)*CJ$27</f>
        <v>4050</v>
      </c>
      <c r="CY61" s="24">
        <f>BX61*((rep.AA+rep.AA)/2)*BP$28 +
BY61*((rep.AA+rep.AB)/2)*BQ$28 +
BZ61*((rep.AA + rep.AC)/2)*BR$28 +
CA61*((rep.AA + rep.BB)/2)*BS$28 +
CB61*((rep.AA+rep.BC)/2)*BT$28 +
CC61*((rep.AA+rep.CC)/2)*BU$28 +
CD61*((rep.AB+rep.AB)/2)*BV$28 +
CE61*((rep.AB+rep.AC)/2)*BW$28 +
CF61*((rep.AB+rep.BB)/2)*BX$28 +
CG61*((rep.AB+rep.BC)/2)*BY$28 +
CH61*((rep.AB+rep.CC)/2)*BZ$28 +
CI61*((rep.AC+rep.AC)/2)*CA$28 +
CJ61*((rep.AC+rep.BB)/2)*CB$28 +
CK61*((rep.AC+rep.BC)/2)*CC$28 +
CL61*((rep.AC+rep.CC)/2)*CD$28 +
CM61*((rep.BB+rep.BB)/2)*CE$28 +
CN61*((rep.BB+rep.BC)/2)*CF$28 +
CO61*((rep.BB+rep.CC)/2)*CG$28 +
CP61*((rep.BC+rep.BC)/2)*CH$28 +
CQ61*((rep.BC+rep.CC)/2)*CI$28 +
CR61*((rep.CC+rep.CC)/2)*CJ$28</f>
        <v>0</v>
      </c>
      <c r="CZ61" s="84">
        <f>BX61*((rep.AA+rep.AA)/2)*BP$29 +
BY61*((rep.AA+rep.AB)/2)*BQ$29 +
BZ61*((rep.AA + rep.AC)/2)*BR$29 +
CA61*((rep.AA + rep.BB)/2)*BS$29 +
CB61*((rep.AA+rep.BC)/2)*BT$29 +
CC61*((rep.AA+rep.CC)/2)*BU$29 +
CD61*((rep.AB+rep.AB)/2)*BV$29 +
CE61*((rep.AB+rep.AC)/2)*BW$29 +
CF61*((rep.AB+rep.BB)/2)*BX$29 +
CG61*((rep.AB+rep.BC)/2)*BY$29 +
CH61*((rep.AB+rep.CC)/2)*BZ$29 +
CI61*((rep.AC+rep.AC)/2)*CA$29 +
CJ61*((rep.AC+rep.BB)/2)*CB$29 +
CK61*((rep.AC+rep.BC)/2)*CC$29 +
CL61*((rep.AC+rep.CC)/2)*CD$29 +
CM61*((rep.BB+rep.BB)/2)*CE$29 +
CN61*((rep.BB+rep.BC)/2)*CF$29 +
CO61*((rep.BB+rep.CC)/2)*CG$29 +
CP61*((rep.BC+rep.BC)/2)*CH$29 +
CQ61*((rep.BC+rep.CC)/2)*CI$29 +
CR61*((rep.CC+rep.CC)/2)*CJ$29</f>
        <v>0</v>
      </c>
      <c r="DA61" s="82">
        <f t="shared" ref="DA61:DA109" si="3">SUM(CU61:CZ61)</f>
        <v>5000</v>
      </c>
      <c r="DC61" s="24">
        <f t="shared" ref="DC61:DC92" si="4">sur.AA * CU61</f>
        <v>12.5</v>
      </c>
      <c r="DD61" s="24">
        <f t="shared" ref="DD61:DD92" si="5">sur.AB * CV61</f>
        <v>270</v>
      </c>
      <c r="DE61" s="24">
        <f t="shared" ref="DE61:DE92" si="6">sur.AC * CW61</f>
        <v>0</v>
      </c>
      <c r="DF61" s="24">
        <f t="shared" ref="DF61:DF92" si="7">sur.BB * CX61</f>
        <v>850.5</v>
      </c>
      <c r="DG61" s="24">
        <f t="shared" ref="DG61:DG92" si="8">sur.BC * CY61</f>
        <v>0</v>
      </c>
      <c r="DH61" s="24">
        <f t="shared" ref="DH61:DH92" si="9">sur.CC * CZ61</f>
        <v>0</v>
      </c>
      <c r="DI61" s="24">
        <f t="shared" ref="DI61:DI124" si="10">SUM(DC61:DH61)</f>
        <v>1133</v>
      </c>
    </row>
    <row r="62" spans="1:114" ht="14">
      <c r="A62" s="154"/>
      <c r="B62" s="195">
        <v>1</v>
      </c>
      <c r="C62" s="112">
        <f t="shared" ref="C62:C82" si="11">LOOKUP(Gen,BO165:BO264,BP165:BP264)</f>
        <v>0.1</v>
      </c>
      <c r="D62" s="111">
        <f t="shared" ref="D62:D82" si="12">LOOKUP(Gen,BO165:BO264,BQ165:BQ264)</f>
        <v>0.9</v>
      </c>
      <c r="E62" s="2"/>
      <c r="F62" s="195">
        <f t="shared" ref="F62:H93" si="13">BO165</f>
        <v>1</v>
      </c>
      <c r="G62" s="112">
        <f t="shared" si="13"/>
        <v>0.1</v>
      </c>
      <c r="H62" s="111">
        <f t="shared" si="13"/>
        <v>0.9</v>
      </c>
      <c r="I62" s="5"/>
      <c r="J62" s="15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65"/>
      <c r="BO62" s="24">
        <f>BO61+1</f>
        <v>2</v>
      </c>
      <c r="BP62" s="83">
        <f t="shared" ref="BP62:BU62" si="14">IF($DI61 &gt; max_Pop, (DC61 * (post_Pop/$DI61)), DC61)</f>
        <v>12.5</v>
      </c>
      <c r="BQ62" s="83">
        <f t="shared" si="14"/>
        <v>270</v>
      </c>
      <c r="BR62" s="83">
        <f t="shared" si="14"/>
        <v>0</v>
      </c>
      <c r="BS62" s="83">
        <f t="shared" si="14"/>
        <v>850.5</v>
      </c>
      <c r="BT62" s="83">
        <f t="shared" si="14"/>
        <v>0</v>
      </c>
      <c r="BU62" s="83">
        <f t="shared" si="14"/>
        <v>0</v>
      </c>
      <c r="BV62" s="82">
        <f t="shared" si="2"/>
        <v>1133</v>
      </c>
      <c r="BX62" s="24">
        <f t="shared" ref="BX62:BX125" si="15">ROUND((BP62/BV62 * BP62/BV62) * BV62, 0)</f>
        <v>0</v>
      </c>
      <c r="BY62" s="24">
        <f t="shared" ref="BY62:BY125" si="16">ROUND(2 * (BP62/BV62 * BQ62/BV62) * BV62, 0)</f>
        <v>6</v>
      </c>
      <c r="BZ62" s="24">
        <f t="shared" ref="BZ62:BZ125" si="17">ROUND(2 * (BP62/BV62 * BR62/BV62) * BV62, 0)</f>
        <v>0</v>
      </c>
      <c r="CA62" s="24">
        <f t="shared" ref="CA62:CA125" si="18">ROUND(2 * (BP62/BV62 * BS62/BV62) * BV62, 0)</f>
        <v>19</v>
      </c>
      <c r="CB62" s="24">
        <f t="shared" ref="CB62:CB125" si="19">ROUND(2 * (BP62/BV62 * BT62/BV62) * BV62, 0)</f>
        <v>0</v>
      </c>
      <c r="CC62" s="24">
        <f t="shared" ref="CC62:CC109" si="20">ROUND(2 * (BP62/BV62 * BU62/BV62) * in.Pop, 0)</f>
        <v>0</v>
      </c>
      <c r="CD62" s="24">
        <f t="shared" ref="CD62:CD125" si="21">ROUND((BQ62/BV62 * BQ62/BV62) * BV62, 0)</f>
        <v>64</v>
      </c>
      <c r="CE62" s="24">
        <f t="shared" ref="CE62:CE125" si="22">ROUND(2 * (BQ62/BV62 * BR62/BV62) * BV62, 0)</f>
        <v>0</v>
      </c>
      <c r="CF62" s="24">
        <f t="shared" ref="CF62:CF125" si="23">ROUND(2 * (BQ62/BV62 * BS62/BV62) * BV62, 0)</f>
        <v>405</v>
      </c>
      <c r="CG62" s="24">
        <f t="shared" ref="CG62:CG125" si="24">ROUND(2 * (BQ62/BV62 * BT62/BV62) * BV62, 0)</f>
        <v>0</v>
      </c>
      <c r="CH62" s="24">
        <f t="shared" ref="CH62:CH125" si="25">ROUND(2 * (BQ62/BV62 * BU62/BV62) * BV62, 0)</f>
        <v>0</v>
      </c>
      <c r="CI62" s="24">
        <f t="shared" ref="CI62:CI125" si="26">ROUND((BR62/BV62 * BR62/BV62) * BV62, 0)</f>
        <v>0</v>
      </c>
      <c r="CJ62" s="24">
        <f t="shared" ref="CJ62:CJ125" si="27">ROUND(2 * (BR62/BV62 * BS62/BV62) * BV62, 0)</f>
        <v>0</v>
      </c>
      <c r="CK62" s="24">
        <f t="shared" ref="CK62:CK125" si="28">ROUND(2 * (BR62/BV62 * BT62/BV62) * BV62, 0)</f>
        <v>0</v>
      </c>
      <c r="CL62" s="24">
        <f t="shared" ref="CL62:CL125" si="29">ROUND(2 * (BR62/BV62 * BU62/BV62) * BV62, 0)</f>
        <v>0</v>
      </c>
      <c r="CM62" s="24">
        <f t="shared" ref="CM62:CM125" si="30">ROUND((BS62/BV62 * BS62/BV62) * BV62, 0)</f>
        <v>638</v>
      </c>
      <c r="CN62" s="24">
        <f t="shared" ref="CN62:CN125" si="31">ROUND(2 * (BS62/BV62 * BT62/BV62) * BV62, 0)</f>
        <v>0</v>
      </c>
      <c r="CO62" s="24">
        <f t="shared" ref="CO62:CO125" si="32">ROUND(2 * (BS62/BV62 * BU62/BV62) * BV62, 0)</f>
        <v>0</v>
      </c>
      <c r="CP62" s="24">
        <f t="shared" ref="CP62:CP125" si="33">ROUND((BT62/BV62 * BT62/BV62) * BV62, 0)</f>
        <v>0</v>
      </c>
      <c r="CQ62" s="24">
        <f t="shared" ref="CQ62:CQ125" si="34">ROUND(2 * (BT62/BV62 * BU62/BV62) * BV62, 0)</f>
        <v>0</v>
      </c>
      <c r="CR62" s="24">
        <f t="shared" ref="CR62:CR125" si="35">ROUND((BU62/BV62 * BU62/BV62) * BV62, 0)</f>
        <v>0</v>
      </c>
      <c r="CS62" s="24">
        <f t="shared" ref="CS62:CS125" si="36">SUM(BX62:CR62)</f>
        <v>1132</v>
      </c>
      <c r="CU62" s="83">
        <f t="shared" ref="CU62:CU92" si="37">BX62*((rep.AA+rep.AA)/2)*BP$23 +
BY62*((rep.AA+rep.AB)/2)*BQ$23 +
BZ62*((rep.AA + rep.AC)/2)*BR$23 +
CA62*((rep.AA + rep.BB)/2)*BS$23 +
CB62*((rep.AA+rep.BC)/2)*BT$23 +
CC62*((rep.AA+rep.CC)/2)*BU$23 +
CD62*((rep.AB+rep.AB)/2)*BV$23 +
CE62*((rep.AB+rep.AC)/2)*BW$23 +
CF62*((rep.AB+rep.BB)/2)*BX$23 +
CG62*((rep.AB+rep.BC)/2)*BY$23 +
CH62*((rep.AB+rep.CC)/2)*BZ$23 +
CI62*((rep.AC+rep.AC)/2)*CA$23 +
CJ62*((rep.AC+rep.BB)/2)*CB$23 +
CK62*((rep.AC+rep.BC)/2)*CC$23 +
CL62*((rep.AC+rep.CC)/2)*CD$23 +
CM62*((rep.BB+rep.BB)/2)*CE$23 +
CN62*((rep.BB+rep.BC)/2)*CF$23 +
CO62*((rep.BB+rep.CC)/2)*CG$23 +
CP62*((rep.BC+rep.BC)/2)*CH$23 +
CQ62*((rep.BC+rep.CC)/2)*CI$23 +
CR62*((rep.CC+rep.CC)/2)*CJ$23</f>
        <v>95</v>
      </c>
      <c r="CV62" s="84">
        <f t="shared" ref="CV62:CV92" si="38">BX62*((rep.AA+rep.AA)/2)*BP$24 +
BY62*((rep.AA+rep.AB)/2)*BQ$24 +
BZ62*((rep.AA + rep.AC)/2)*BR$24 +
CA62*((rep.AA + rep.BB)/2)*BS$24 +
CB62*((rep.AA+rep.BC)/2)*BT$24 +
CC62*((rep.AA+rep.CC)/2)*BU$24 +
CD62*((rep.AB+rep.AB)/2)*BV$24 +
CE62*((rep.AB+rep.AC)/2)*BW$24 +
CF62*((rep.AB+rep.BB)/2)*BX$24 +
CG62*((rep.AB+rep.BC)/2)*BY$24 +
CH62*((rep.AB+rep.CC)/2)*BZ$24 +
CI62*((rep.AC+rep.AC)/2)*CA$24 +
CJ62*((rep.AC+rep.BB)/2)*CB$24 +
CK62*((rep.AC+rep.BC)/2)*CC$24 +
CL62*((rep.AC+rep.CC)/2)*CD$24 +
CM62*((rep.BB+rep.BB)/2)*CE$24 +
CN62*((rep.BB+rep.BC)/2)*CF$24 +
CO62*((rep.BB+rep.CC)/2)*CG$24 +
CP62*((rep.BC+rep.BC)/2)*CH$24 +
CQ62*((rep.BC+rep.CC)/2)*CI$24 +
CR62*((rep.CC+rep.CC)/2)*CJ$24</f>
        <v>1282.5</v>
      </c>
      <c r="CW62" s="84">
        <f t="shared" ref="CW62:CW92" si="39">BX62*((rep.AA+rep.AA)/2)*BP$25 +
BY62*((rep.AA+rep.AB)/2)*BQ$25 +
BZ62*((rep.AA + rep.AC)/2)*BR$25 +
CA62*((rep.AA + rep.BB)/2)*BS$25 +
CB62*((rep.AA+rep.BC)/2)*BT$25 +
CC62*((rep.AA+rep.CC)/2)*BU$25 +
CD62*((rep.AB+rep.AB)/2)*BV$25 +
CE62*((rep.AB+rep.AC)/2)*BW$25 +
CF62*((rep.AB+rep.BB)/2)*BX$25 +
CG62*((rep.AB+rep.BC)/2)*BY$25 +
CH62*((rep.AB+rep.CC)/2)*BZ$25 +
CI62*((rep.AC+rep.AC)/2)*CA$25 +
CJ62*((rep.AC+rep.BB)/2)*CB$25 +
CK62*((rep.AC+rep.BC)/2)*CC$25 +
CL62*((rep.AC+rep.CC)/2)*CD$25 +
CM62*((rep.BB+rep.BB)/2)*CE$25 +
CN62*((rep.BB+rep.BC)/2)*CF$25 +
CO62*((rep.BB+rep.CC)/2)*CG$25 +
CP62*((rep.BC+rep.BC)/2)*CH$25 +
CQ62*((rep.BC+rep.CC)/2)*CI$25 +
CR62*((rep.CC+rep.CC)/2)*CJ$25</f>
        <v>0</v>
      </c>
      <c r="CX62" s="84">
        <f t="shared" ref="CX62:CX92" si="40">BX62*((rep.AA+rep.AA)/2)*BP$27 +
BY62*((rep.AA+rep.AB)/2)*BQ$27 +
BZ62*((rep.AA + rep.AC)/2)*BR$27 +
CA62*((rep.AA + rep.BB)/2)*BS$27 +
CB62*((rep.AA+rep.BC)/2)*BT$27 +
CC62*((rep.AA+rep.CC)/2)*BU$27 +
CD62*((rep.AB+rep.AB)/2)*BV$27 +
CE62*((rep.AB+rep.AC)/2)*BW$27 +
CF62*((rep.AB+rep.BB)/2)*BX$27 +
CG62*((rep.AB+rep.BC)/2)*BY$27 +
CH62*((rep.AB+rep.CC)/2)*BZ$27 +
CI62*((rep.AC+rep.AC)/2)*CA$27 +
CJ62*((rep.AC+rep.BB)/2)*CB$27 +
CK62*((rep.AC+rep.BC)/2)*CC$27 +
CL62*((rep.AC+rep.CC)/2)*CD$27 +
CM62*((rep.BB+rep.BB)/2)*CE$27 +
CN62*((rep.BB+rep.BC)/2)*CF$27 +
CO62*((rep.BB+rep.CC)/2)*CG$27 +
CP62*((rep.BC+rep.BC)/2)*CH$27 +
CQ62*((rep.BC+rep.CC)/2)*CI$27 +
CR62*((rep.CC+rep.CC)/2)*CJ$27</f>
        <v>4282.5</v>
      </c>
      <c r="CY62" s="24">
        <f t="shared" ref="CY62:CY92" si="41">BX62*((rep.AA+rep.AA)/2)*BP$28 +
BY62*((rep.AA+rep.AB)/2)*BQ$28 +
BZ62*((rep.AA + rep.AC)/2)*BR$28 +
CA62*((rep.AA + rep.BB)/2)*BS$28 +
CB62*((rep.AA+rep.BC)/2)*BT$28 +
CC62*((rep.AA+rep.CC)/2)*BU$28 +
CD62*((rep.AB+rep.AB)/2)*BV$28 +
CE62*((rep.AB+rep.AC)/2)*BW$28 +
CF62*((rep.AB+rep.BB)/2)*BX$28 +
CG62*((rep.AB+rep.BC)/2)*BY$28 +
CH62*((rep.AB+rep.CC)/2)*BZ$28 +
CI62*((rep.AC+rep.AC)/2)*CA$28 +
CJ62*((rep.AC+rep.BB)/2)*CB$28 +
CK62*((rep.AC+rep.BC)/2)*CC$28 +
CL62*((rep.AC+rep.CC)/2)*CD$28 +
CM62*((rep.BB+rep.BB)/2)*CE$28 +
CN62*((rep.BB+rep.BC)/2)*CF$28 +
CO62*((rep.BB+rep.CC)/2)*CG$28 +
CP62*((rep.BC+rep.BC)/2)*CH$28 +
CQ62*((rep.BC+rep.CC)/2)*CI$28 +
CR62*((rep.CC+rep.CC)/2)*CJ$28</f>
        <v>0</v>
      </c>
      <c r="CZ62" s="84">
        <f t="shared" ref="CZ62:CZ92" si="42">BX62*((rep.AA+rep.AA)/2)*BP$29 +
BY62*((rep.AA+rep.AB)/2)*BQ$29 +
BZ62*((rep.AA + rep.AC)/2)*BR$29 +
CA62*((rep.AA + rep.BB)/2)*BS$29 +
CB62*((rep.AA+rep.BC)/2)*BT$29 +
CC62*((rep.AA+rep.CC)/2)*BU$29 +
CD62*((rep.AB+rep.AB)/2)*BV$29 +
CE62*((rep.AB+rep.AC)/2)*BW$29 +
CF62*((rep.AB+rep.BB)/2)*BX$29 +
CG62*((rep.AB+rep.BC)/2)*BY$29 +
CH62*((rep.AB+rep.CC)/2)*BZ$29 +
CI62*((rep.AC+rep.AC)/2)*CA$29 +
CJ62*((rep.AC+rep.BB)/2)*CB$29 +
CK62*((rep.AC+rep.BC)/2)*CC$29 +
CL62*((rep.AC+rep.CC)/2)*CD$29 +
CM62*((rep.BB+rep.BB)/2)*CE$29 +
CN62*((rep.BB+rep.BC)/2)*CF$29 +
CO62*((rep.BB+rep.CC)/2)*CG$29 +
CP62*((rep.BC+rep.BC)/2)*CH$29 +
CQ62*((rep.BC+rep.CC)/2)*CI$29 +
CR62*((rep.CC+rep.CC)/2)*CJ$29</f>
        <v>0</v>
      </c>
      <c r="DA62" s="82">
        <f t="shared" si="3"/>
        <v>5660</v>
      </c>
      <c r="DC62" s="24">
        <f t="shared" si="4"/>
        <v>23.75</v>
      </c>
      <c r="DD62" s="24">
        <f t="shared" si="5"/>
        <v>384.75</v>
      </c>
      <c r="DE62" s="24">
        <f t="shared" si="6"/>
        <v>0</v>
      </c>
      <c r="DF62" s="24">
        <f t="shared" si="7"/>
        <v>899.32499999999993</v>
      </c>
      <c r="DG62" s="24">
        <f t="shared" si="8"/>
        <v>0</v>
      </c>
      <c r="DH62" s="24">
        <f t="shared" si="9"/>
        <v>0</v>
      </c>
      <c r="DI62" s="24">
        <f t="shared" si="10"/>
        <v>1307.8249999999998</v>
      </c>
    </row>
    <row r="63" spans="1:114" ht="14">
      <c r="A63" s="154"/>
      <c r="B63" s="195">
        <v>5</v>
      </c>
      <c r="C63" s="112">
        <f t="shared" si="11"/>
        <v>0.2455486319529494</v>
      </c>
      <c r="D63" s="111">
        <f t="shared" si="12"/>
        <v>0.7544513680470506</v>
      </c>
      <c r="E63" s="2"/>
      <c r="F63" s="195">
        <f t="shared" si="13"/>
        <v>2</v>
      </c>
      <c r="G63" s="112">
        <f t="shared" si="13"/>
        <v>0.13018534863195058</v>
      </c>
      <c r="H63" s="111">
        <f t="shared" si="13"/>
        <v>0.86981465136804947</v>
      </c>
      <c r="I63" s="5"/>
      <c r="J63" s="15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95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65"/>
      <c r="BO63" s="24">
        <f t="shared" ref="BO63:BO126" si="43">BO62+1</f>
        <v>3</v>
      </c>
      <c r="BP63" s="83">
        <f t="shared" ref="BP63:BP109" si="44">IF($DI62 &gt; max_Pop, (DC62 * (post_Pop/$DI62)), DC62)</f>
        <v>23.75</v>
      </c>
      <c r="BQ63" s="83">
        <f t="shared" ref="BQ63:BQ109" si="45">IF($DI62 &gt; max_Pop, (DD62 * (post_Pop/$DI62)), DD62)</f>
        <v>384.75</v>
      </c>
      <c r="BR63" s="83">
        <f t="shared" ref="BR63:BR109" si="46">IF($DI62 &gt; max_Pop, (DE62 * (post_Pop/$DI62)), DE62)</f>
        <v>0</v>
      </c>
      <c r="BS63" s="83">
        <f t="shared" ref="BS63:BS109" si="47">IF($DI62 &gt; max_Pop, (DF62 * (post_Pop/$DI62)), DF62)</f>
        <v>899.32499999999993</v>
      </c>
      <c r="BT63" s="83">
        <f t="shared" ref="BT63:BT109" si="48">IF($DI62 &gt; max_Pop, (DG62 * (post_Pop/$DI62)), DG62)</f>
        <v>0</v>
      </c>
      <c r="BU63" s="83">
        <f t="shared" ref="BU63:BU109" si="49">IF($DI62 &gt; max_Pop, (DH62 * (post_Pop/$DI62)), DH62)</f>
        <v>0</v>
      </c>
      <c r="BV63" s="82">
        <f t="shared" si="2"/>
        <v>1307.8249999999998</v>
      </c>
      <c r="BW63" s="28"/>
      <c r="BX63" s="24">
        <f t="shared" si="15"/>
        <v>0</v>
      </c>
      <c r="BY63" s="24">
        <f t="shared" si="16"/>
        <v>14</v>
      </c>
      <c r="BZ63" s="24">
        <f t="shared" si="17"/>
        <v>0</v>
      </c>
      <c r="CA63" s="24">
        <f t="shared" si="18"/>
        <v>33</v>
      </c>
      <c r="CB63" s="24">
        <f t="shared" si="19"/>
        <v>0</v>
      </c>
      <c r="CC63" s="24">
        <f t="shared" si="20"/>
        <v>0</v>
      </c>
      <c r="CD63" s="24">
        <f t="shared" si="21"/>
        <v>113</v>
      </c>
      <c r="CE63" s="24">
        <f t="shared" si="22"/>
        <v>0</v>
      </c>
      <c r="CF63" s="24">
        <f t="shared" si="23"/>
        <v>529</v>
      </c>
      <c r="CG63" s="24">
        <f t="shared" si="24"/>
        <v>0</v>
      </c>
      <c r="CH63" s="24">
        <f t="shared" si="25"/>
        <v>0</v>
      </c>
      <c r="CI63" s="24">
        <f t="shared" si="26"/>
        <v>0</v>
      </c>
      <c r="CJ63" s="24">
        <f t="shared" si="27"/>
        <v>0</v>
      </c>
      <c r="CK63" s="24">
        <f t="shared" si="28"/>
        <v>0</v>
      </c>
      <c r="CL63" s="24">
        <f t="shared" si="29"/>
        <v>0</v>
      </c>
      <c r="CM63" s="24">
        <f t="shared" si="30"/>
        <v>618</v>
      </c>
      <c r="CN63" s="24">
        <f t="shared" si="31"/>
        <v>0</v>
      </c>
      <c r="CO63" s="24">
        <f t="shared" si="32"/>
        <v>0</v>
      </c>
      <c r="CP63" s="24">
        <f t="shared" si="33"/>
        <v>0</v>
      </c>
      <c r="CQ63" s="24">
        <f t="shared" si="34"/>
        <v>0</v>
      </c>
      <c r="CR63" s="24">
        <f t="shared" si="35"/>
        <v>0</v>
      </c>
      <c r="CS63" s="24">
        <f t="shared" si="36"/>
        <v>1307</v>
      </c>
      <c r="CU63" s="83">
        <f t="shared" si="37"/>
        <v>176.25</v>
      </c>
      <c r="CV63" s="84">
        <f t="shared" si="38"/>
        <v>1805</v>
      </c>
      <c r="CW63" s="84">
        <f t="shared" si="39"/>
        <v>0</v>
      </c>
      <c r="CX63" s="84">
        <f t="shared" si="40"/>
        <v>4553.75</v>
      </c>
      <c r="CY63" s="24">
        <f t="shared" si="41"/>
        <v>0</v>
      </c>
      <c r="CZ63" s="84">
        <f t="shared" si="42"/>
        <v>0</v>
      </c>
      <c r="DA63" s="82">
        <f t="shared" si="3"/>
        <v>6535</v>
      </c>
      <c r="DC63" s="24">
        <f t="shared" si="4"/>
        <v>44.0625</v>
      </c>
      <c r="DD63" s="24">
        <f t="shared" si="5"/>
        <v>541.5</v>
      </c>
      <c r="DE63" s="24">
        <f t="shared" si="6"/>
        <v>0</v>
      </c>
      <c r="DF63" s="24">
        <f t="shared" si="7"/>
        <v>956.28749999999991</v>
      </c>
      <c r="DG63" s="24">
        <f t="shared" si="8"/>
        <v>0</v>
      </c>
      <c r="DH63" s="24">
        <f t="shared" si="9"/>
        <v>0</v>
      </c>
      <c r="DI63" s="24">
        <f t="shared" si="10"/>
        <v>1541.85</v>
      </c>
    </row>
    <row r="64" spans="1:114" ht="14">
      <c r="A64" s="154"/>
      <c r="B64" s="195">
        <v>10</v>
      </c>
      <c r="C64" s="112">
        <f t="shared" si="11"/>
        <v>0.43277826178512002</v>
      </c>
      <c r="D64" s="111">
        <f t="shared" si="12"/>
        <v>0.56722173821487998</v>
      </c>
      <c r="E64" s="2"/>
      <c r="F64" s="195">
        <f t="shared" si="13"/>
        <v>3</v>
      </c>
      <c r="G64" s="112">
        <f t="shared" si="13"/>
        <v>0.16525529027201655</v>
      </c>
      <c r="H64" s="111">
        <f t="shared" si="13"/>
        <v>0.83474470972798342</v>
      </c>
      <c r="I64" s="5"/>
      <c r="J64" s="15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95"/>
      <c r="AO64" s="95"/>
      <c r="AP64" s="95"/>
      <c r="AQ64" s="95"/>
      <c r="AR64" s="95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65"/>
      <c r="BO64" s="24">
        <f t="shared" si="43"/>
        <v>4</v>
      </c>
      <c r="BP64" s="83">
        <f t="shared" si="44"/>
        <v>44.0625</v>
      </c>
      <c r="BQ64" s="83">
        <f t="shared" si="45"/>
        <v>541.5</v>
      </c>
      <c r="BR64" s="83">
        <f t="shared" si="46"/>
        <v>0</v>
      </c>
      <c r="BS64" s="83">
        <f t="shared" si="47"/>
        <v>956.28749999999991</v>
      </c>
      <c r="BT64" s="83">
        <f t="shared" si="48"/>
        <v>0</v>
      </c>
      <c r="BU64" s="83">
        <f t="shared" si="49"/>
        <v>0</v>
      </c>
      <c r="BV64" s="82">
        <f t="shared" si="2"/>
        <v>1541.85</v>
      </c>
      <c r="BW64" s="28"/>
      <c r="BX64" s="24">
        <f t="shared" si="15"/>
        <v>1</v>
      </c>
      <c r="BY64" s="24">
        <f t="shared" si="16"/>
        <v>31</v>
      </c>
      <c r="BZ64" s="24">
        <f t="shared" si="17"/>
        <v>0</v>
      </c>
      <c r="CA64" s="24">
        <f t="shared" si="18"/>
        <v>55</v>
      </c>
      <c r="CB64" s="24">
        <f t="shared" si="19"/>
        <v>0</v>
      </c>
      <c r="CC64" s="24">
        <f t="shared" si="20"/>
        <v>0</v>
      </c>
      <c r="CD64" s="24">
        <f t="shared" si="21"/>
        <v>190</v>
      </c>
      <c r="CE64" s="24">
        <f t="shared" si="22"/>
        <v>0</v>
      </c>
      <c r="CF64" s="24">
        <f t="shared" si="23"/>
        <v>672</v>
      </c>
      <c r="CG64" s="24">
        <f t="shared" si="24"/>
        <v>0</v>
      </c>
      <c r="CH64" s="24">
        <f t="shared" si="25"/>
        <v>0</v>
      </c>
      <c r="CI64" s="24">
        <f t="shared" si="26"/>
        <v>0</v>
      </c>
      <c r="CJ64" s="24">
        <f t="shared" si="27"/>
        <v>0</v>
      </c>
      <c r="CK64" s="24">
        <f t="shared" si="28"/>
        <v>0</v>
      </c>
      <c r="CL64" s="24">
        <f t="shared" si="29"/>
        <v>0</v>
      </c>
      <c r="CM64" s="24">
        <f t="shared" si="30"/>
        <v>593</v>
      </c>
      <c r="CN64" s="24">
        <f t="shared" si="31"/>
        <v>0</v>
      </c>
      <c r="CO64" s="24">
        <f t="shared" si="32"/>
        <v>0</v>
      </c>
      <c r="CP64" s="24">
        <f t="shared" si="33"/>
        <v>0</v>
      </c>
      <c r="CQ64" s="24">
        <f t="shared" si="34"/>
        <v>0</v>
      </c>
      <c r="CR64" s="24">
        <f t="shared" si="35"/>
        <v>0</v>
      </c>
      <c r="CS64" s="24">
        <f t="shared" si="36"/>
        <v>1542</v>
      </c>
      <c r="CU64" s="83">
        <f t="shared" si="37"/>
        <v>320</v>
      </c>
      <c r="CV64" s="84">
        <f t="shared" si="38"/>
        <v>2507.5</v>
      </c>
      <c r="CW64" s="84">
        <f t="shared" si="39"/>
        <v>0</v>
      </c>
      <c r="CX64" s="84">
        <f t="shared" si="40"/>
        <v>4882.5</v>
      </c>
      <c r="CY64" s="24">
        <f t="shared" si="41"/>
        <v>0</v>
      </c>
      <c r="CZ64" s="84">
        <f t="shared" si="42"/>
        <v>0</v>
      </c>
      <c r="DA64" s="82">
        <f t="shared" si="3"/>
        <v>7710</v>
      </c>
      <c r="DC64" s="24">
        <f t="shared" si="4"/>
        <v>80</v>
      </c>
      <c r="DD64" s="24">
        <f t="shared" si="5"/>
        <v>752.25</v>
      </c>
      <c r="DE64" s="24">
        <f t="shared" si="6"/>
        <v>0</v>
      </c>
      <c r="DF64" s="24">
        <f t="shared" si="7"/>
        <v>1025.325</v>
      </c>
      <c r="DG64" s="24">
        <f t="shared" si="8"/>
        <v>0</v>
      </c>
      <c r="DH64" s="24">
        <f t="shared" si="9"/>
        <v>0</v>
      </c>
      <c r="DI64" s="24">
        <f t="shared" si="10"/>
        <v>1857.575</v>
      </c>
    </row>
    <row r="65" spans="1:113" ht="14">
      <c r="A65" s="154"/>
      <c r="B65" s="195">
        <v>15</v>
      </c>
      <c r="C65" s="112">
        <f t="shared" si="11"/>
        <v>0.5392114768439753</v>
      </c>
      <c r="D65" s="111">
        <f t="shared" si="12"/>
        <v>0.46078852315602475</v>
      </c>
      <c r="E65" s="2"/>
      <c r="F65" s="195">
        <f t="shared" si="13"/>
        <v>4</v>
      </c>
      <c r="G65" s="112">
        <f t="shared" si="13"/>
        <v>0.20417842202548886</v>
      </c>
      <c r="H65" s="111">
        <f t="shared" si="13"/>
        <v>0.79582157797451114</v>
      </c>
      <c r="I65" s="5"/>
      <c r="J65" s="15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95"/>
      <c r="BG65" s="95"/>
      <c r="BH65" s="95"/>
      <c r="BI65" s="95"/>
      <c r="BJ65" s="95"/>
      <c r="BK65" s="95"/>
      <c r="BL65" s="95"/>
      <c r="BM65" s="95"/>
      <c r="BN65" s="65"/>
      <c r="BO65" s="24">
        <f t="shared" si="43"/>
        <v>5</v>
      </c>
      <c r="BP65" s="83">
        <f t="shared" si="44"/>
        <v>80</v>
      </c>
      <c r="BQ65" s="83">
        <f t="shared" si="45"/>
        <v>752.25</v>
      </c>
      <c r="BR65" s="83">
        <f t="shared" si="46"/>
        <v>0</v>
      </c>
      <c r="BS65" s="83">
        <f t="shared" si="47"/>
        <v>1025.325</v>
      </c>
      <c r="BT65" s="83">
        <f t="shared" si="48"/>
        <v>0</v>
      </c>
      <c r="BU65" s="83">
        <f t="shared" si="49"/>
        <v>0</v>
      </c>
      <c r="BV65" s="82">
        <f t="shared" si="2"/>
        <v>1857.575</v>
      </c>
      <c r="BW65" s="28"/>
      <c r="BX65" s="24">
        <f t="shared" si="15"/>
        <v>3</v>
      </c>
      <c r="BY65" s="24">
        <f t="shared" si="16"/>
        <v>65</v>
      </c>
      <c r="BZ65" s="24">
        <f t="shared" si="17"/>
        <v>0</v>
      </c>
      <c r="CA65" s="24">
        <f t="shared" si="18"/>
        <v>88</v>
      </c>
      <c r="CB65" s="24">
        <f t="shared" si="19"/>
        <v>0</v>
      </c>
      <c r="CC65" s="24">
        <f t="shared" si="20"/>
        <v>0</v>
      </c>
      <c r="CD65" s="24">
        <f t="shared" si="21"/>
        <v>305</v>
      </c>
      <c r="CE65" s="24">
        <f t="shared" si="22"/>
        <v>0</v>
      </c>
      <c r="CF65" s="24">
        <f t="shared" si="23"/>
        <v>830</v>
      </c>
      <c r="CG65" s="24">
        <f t="shared" si="24"/>
        <v>0</v>
      </c>
      <c r="CH65" s="24">
        <f t="shared" si="25"/>
        <v>0</v>
      </c>
      <c r="CI65" s="24">
        <f t="shared" si="26"/>
        <v>0</v>
      </c>
      <c r="CJ65" s="24">
        <f t="shared" si="27"/>
        <v>0</v>
      </c>
      <c r="CK65" s="24">
        <f t="shared" si="28"/>
        <v>0</v>
      </c>
      <c r="CL65" s="24">
        <f t="shared" si="29"/>
        <v>0</v>
      </c>
      <c r="CM65" s="24">
        <f t="shared" si="30"/>
        <v>566</v>
      </c>
      <c r="CN65" s="24">
        <f t="shared" si="31"/>
        <v>0</v>
      </c>
      <c r="CO65" s="24">
        <f t="shared" si="32"/>
        <v>0</v>
      </c>
      <c r="CP65" s="24">
        <f t="shared" si="33"/>
        <v>0</v>
      </c>
      <c r="CQ65" s="24">
        <f t="shared" si="34"/>
        <v>0</v>
      </c>
      <c r="CR65" s="24">
        <f t="shared" si="35"/>
        <v>0</v>
      </c>
      <c r="CS65" s="24">
        <f t="shared" si="36"/>
        <v>1857</v>
      </c>
      <c r="CU65" s="83">
        <f t="shared" si="37"/>
        <v>558.75</v>
      </c>
      <c r="CV65" s="84">
        <f t="shared" si="38"/>
        <v>3440</v>
      </c>
      <c r="CW65" s="84">
        <f t="shared" si="39"/>
        <v>0</v>
      </c>
      <c r="CX65" s="84">
        <f t="shared" si="40"/>
        <v>5286.25</v>
      </c>
      <c r="CY65" s="24">
        <f t="shared" si="41"/>
        <v>0</v>
      </c>
      <c r="CZ65" s="84">
        <f t="shared" si="42"/>
        <v>0</v>
      </c>
      <c r="DA65" s="82">
        <f t="shared" si="3"/>
        <v>9285</v>
      </c>
      <c r="DC65" s="24">
        <f t="shared" si="4"/>
        <v>139.6875</v>
      </c>
      <c r="DD65" s="24">
        <f t="shared" si="5"/>
        <v>1032</v>
      </c>
      <c r="DE65" s="24">
        <f t="shared" si="6"/>
        <v>0</v>
      </c>
      <c r="DF65" s="24">
        <f t="shared" si="7"/>
        <v>1110.1125</v>
      </c>
      <c r="DG65" s="24">
        <f t="shared" si="8"/>
        <v>0</v>
      </c>
      <c r="DH65" s="24">
        <f t="shared" si="9"/>
        <v>0</v>
      </c>
      <c r="DI65" s="24">
        <f t="shared" si="10"/>
        <v>2281.8000000000002</v>
      </c>
    </row>
    <row r="66" spans="1:113" ht="14">
      <c r="A66" s="154"/>
      <c r="B66" s="195">
        <v>20</v>
      </c>
      <c r="C66" s="112">
        <f t="shared" si="11"/>
        <v>0.59082704241906936</v>
      </c>
      <c r="D66" s="111">
        <f t="shared" si="12"/>
        <v>0.4091729575809307</v>
      </c>
      <c r="E66" s="2"/>
      <c r="F66" s="195">
        <f t="shared" si="13"/>
        <v>5</v>
      </c>
      <c r="G66" s="112">
        <f t="shared" si="13"/>
        <v>0.2455486319529494</v>
      </c>
      <c r="H66" s="111">
        <f t="shared" si="13"/>
        <v>0.7544513680470506</v>
      </c>
      <c r="I66" s="5"/>
      <c r="J66" s="15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95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65"/>
      <c r="BO66" s="24">
        <f t="shared" si="43"/>
        <v>6</v>
      </c>
      <c r="BP66" s="83">
        <f t="shared" si="44"/>
        <v>139.6875</v>
      </c>
      <c r="BQ66" s="83">
        <f t="shared" si="45"/>
        <v>1032</v>
      </c>
      <c r="BR66" s="83">
        <f t="shared" si="46"/>
        <v>0</v>
      </c>
      <c r="BS66" s="83">
        <f t="shared" si="47"/>
        <v>1110.1125</v>
      </c>
      <c r="BT66" s="83">
        <f t="shared" si="48"/>
        <v>0</v>
      </c>
      <c r="BU66" s="83">
        <f t="shared" si="49"/>
        <v>0</v>
      </c>
      <c r="BV66" s="82">
        <f t="shared" si="2"/>
        <v>2281.8000000000002</v>
      </c>
      <c r="BW66" s="28"/>
      <c r="BX66" s="24">
        <f t="shared" si="15"/>
        <v>9</v>
      </c>
      <c r="BY66" s="24">
        <f t="shared" si="16"/>
        <v>126</v>
      </c>
      <c r="BZ66" s="24">
        <f t="shared" si="17"/>
        <v>0</v>
      </c>
      <c r="CA66" s="24">
        <f t="shared" si="18"/>
        <v>136</v>
      </c>
      <c r="CB66" s="24">
        <f t="shared" si="19"/>
        <v>0</v>
      </c>
      <c r="CC66" s="24">
        <f t="shared" si="20"/>
        <v>0</v>
      </c>
      <c r="CD66" s="24">
        <f t="shared" si="21"/>
        <v>467</v>
      </c>
      <c r="CE66" s="24">
        <f t="shared" si="22"/>
        <v>0</v>
      </c>
      <c r="CF66" s="24">
        <f t="shared" si="23"/>
        <v>1004</v>
      </c>
      <c r="CG66" s="24">
        <f t="shared" si="24"/>
        <v>0</v>
      </c>
      <c r="CH66" s="24">
        <f t="shared" si="25"/>
        <v>0</v>
      </c>
      <c r="CI66" s="24">
        <f t="shared" si="26"/>
        <v>0</v>
      </c>
      <c r="CJ66" s="24">
        <f t="shared" si="27"/>
        <v>0</v>
      </c>
      <c r="CK66" s="24">
        <f t="shared" si="28"/>
        <v>0</v>
      </c>
      <c r="CL66" s="24">
        <f t="shared" si="29"/>
        <v>0</v>
      </c>
      <c r="CM66" s="24">
        <f t="shared" si="30"/>
        <v>540</v>
      </c>
      <c r="CN66" s="24">
        <f t="shared" si="31"/>
        <v>0</v>
      </c>
      <c r="CO66" s="24">
        <f t="shared" si="32"/>
        <v>0</v>
      </c>
      <c r="CP66" s="24">
        <f t="shared" si="33"/>
        <v>0</v>
      </c>
      <c r="CQ66" s="24">
        <f t="shared" si="34"/>
        <v>0</v>
      </c>
      <c r="CR66" s="24">
        <f t="shared" si="35"/>
        <v>0</v>
      </c>
      <c r="CS66" s="24">
        <f t="shared" si="36"/>
        <v>2282</v>
      </c>
      <c r="CU66" s="83">
        <f t="shared" si="37"/>
        <v>943.75</v>
      </c>
      <c r="CV66" s="84">
        <f t="shared" si="38"/>
        <v>4672.5</v>
      </c>
      <c r="CW66" s="84">
        <f t="shared" si="39"/>
        <v>0</v>
      </c>
      <c r="CX66" s="84">
        <f t="shared" si="40"/>
        <v>5793.75</v>
      </c>
      <c r="CY66" s="24">
        <f t="shared" si="41"/>
        <v>0</v>
      </c>
      <c r="CZ66" s="84">
        <f t="shared" si="42"/>
        <v>0</v>
      </c>
      <c r="DA66" s="82">
        <f t="shared" si="3"/>
        <v>11410</v>
      </c>
      <c r="DC66" s="24">
        <f t="shared" si="4"/>
        <v>235.9375</v>
      </c>
      <c r="DD66" s="24">
        <f t="shared" si="5"/>
        <v>1401.75</v>
      </c>
      <c r="DE66" s="24">
        <f t="shared" si="6"/>
        <v>0</v>
      </c>
      <c r="DF66" s="24">
        <f t="shared" si="7"/>
        <v>1216.6875</v>
      </c>
      <c r="DG66" s="24">
        <f t="shared" si="8"/>
        <v>0</v>
      </c>
      <c r="DH66" s="24">
        <f t="shared" si="9"/>
        <v>0</v>
      </c>
      <c r="DI66" s="24">
        <f t="shared" si="10"/>
        <v>2854.375</v>
      </c>
    </row>
    <row r="67" spans="1:113" ht="14">
      <c r="A67" s="154"/>
      <c r="B67" s="195">
        <v>25</v>
      </c>
      <c r="C67" s="112">
        <f t="shared" si="11"/>
        <v>0.61643387676928107</v>
      </c>
      <c r="D67" s="111">
        <f t="shared" si="12"/>
        <v>0.38356612323071893</v>
      </c>
      <c r="E67" s="2"/>
      <c r="F67" s="195">
        <f t="shared" si="13"/>
        <v>6</v>
      </c>
      <c r="G67" s="112">
        <f t="shared" si="13"/>
        <v>0.28735537733368394</v>
      </c>
      <c r="H67" s="111">
        <f t="shared" si="13"/>
        <v>0.71264462266631601</v>
      </c>
      <c r="I67" s="5"/>
      <c r="J67" s="15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95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65"/>
      <c r="BO67" s="24">
        <f t="shared" si="43"/>
        <v>7</v>
      </c>
      <c r="BP67" s="83">
        <f t="shared" si="44"/>
        <v>235.9375</v>
      </c>
      <c r="BQ67" s="83">
        <f t="shared" si="45"/>
        <v>1401.75</v>
      </c>
      <c r="BR67" s="83">
        <f t="shared" si="46"/>
        <v>0</v>
      </c>
      <c r="BS67" s="83">
        <f t="shared" si="47"/>
        <v>1216.6875</v>
      </c>
      <c r="BT67" s="83">
        <f t="shared" si="48"/>
        <v>0</v>
      </c>
      <c r="BU67" s="83">
        <f t="shared" si="49"/>
        <v>0</v>
      </c>
      <c r="BV67" s="82">
        <f t="shared" si="2"/>
        <v>2854.375</v>
      </c>
      <c r="BW67" s="28"/>
      <c r="BX67" s="24">
        <f t="shared" si="15"/>
        <v>20</v>
      </c>
      <c r="BY67" s="24">
        <f t="shared" si="16"/>
        <v>232</v>
      </c>
      <c r="BZ67" s="24">
        <f t="shared" si="17"/>
        <v>0</v>
      </c>
      <c r="CA67" s="24">
        <f t="shared" si="18"/>
        <v>201</v>
      </c>
      <c r="CB67" s="24">
        <f t="shared" si="19"/>
        <v>0</v>
      </c>
      <c r="CC67" s="24">
        <f t="shared" si="20"/>
        <v>0</v>
      </c>
      <c r="CD67" s="24">
        <f t="shared" si="21"/>
        <v>688</v>
      </c>
      <c r="CE67" s="24">
        <f t="shared" si="22"/>
        <v>0</v>
      </c>
      <c r="CF67" s="24">
        <f t="shared" si="23"/>
        <v>1195</v>
      </c>
      <c r="CG67" s="24">
        <f t="shared" si="24"/>
        <v>0</v>
      </c>
      <c r="CH67" s="24">
        <f t="shared" si="25"/>
        <v>0</v>
      </c>
      <c r="CI67" s="24">
        <f t="shared" si="26"/>
        <v>0</v>
      </c>
      <c r="CJ67" s="24">
        <f t="shared" si="27"/>
        <v>0</v>
      </c>
      <c r="CK67" s="24">
        <f t="shared" si="28"/>
        <v>0</v>
      </c>
      <c r="CL67" s="24">
        <f t="shared" si="29"/>
        <v>0</v>
      </c>
      <c r="CM67" s="24">
        <f t="shared" si="30"/>
        <v>519</v>
      </c>
      <c r="CN67" s="24">
        <f t="shared" si="31"/>
        <v>0</v>
      </c>
      <c r="CO67" s="24">
        <f t="shared" si="32"/>
        <v>0</v>
      </c>
      <c r="CP67" s="24">
        <f t="shared" si="33"/>
        <v>0</v>
      </c>
      <c r="CQ67" s="24">
        <f t="shared" si="34"/>
        <v>0</v>
      </c>
      <c r="CR67" s="24">
        <f t="shared" si="35"/>
        <v>0</v>
      </c>
      <c r="CS67" s="24">
        <f t="shared" si="36"/>
        <v>2855</v>
      </c>
      <c r="CU67" s="83">
        <f t="shared" si="37"/>
        <v>1540</v>
      </c>
      <c r="CV67" s="84">
        <f t="shared" si="38"/>
        <v>6292.5</v>
      </c>
      <c r="CW67" s="84">
        <f t="shared" si="39"/>
        <v>0</v>
      </c>
      <c r="CX67" s="84">
        <f t="shared" si="40"/>
        <v>6442.5</v>
      </c>
      <c r="CY67" s="24">
        <f t="shared" si="41"/>
        <v>0</v>
      </c>
      <c r="CZ67" s="84">
        <f t="shared" si="42"/>
        <v>0</v>
      </c>
      <c r="DA67" s="82">
        <f t="shared" si="3"/>
        <v>14275</v>
      </c>
      <c r="DC67" s="24">
        <f t="shared" si="4"/>
        <v>385</v>
      </c>
      <c r="DD67" s="24">
        <f t="shared" si="5"/>
        <v>1887.75</v>
      </c>
      <c r="DE67" s="24">
        <f t="shared" si="6"/>
        <v>0</v>
      </c>
      <c r="DF67" s="24">
        <f t="shared" si="7"/>
        <v>1352.925</v>
      </c>
      <c r="DG67" s="24">
        <f t="shared" si="8"/>
        <v>0</v>
      </c>
      <c r="DH67" s="24">
        <f t="shared" si="9"/>
        <v>0</v>
      </c>
      <c r="DI67" s="24">
        <f t="shared" si="10"/>
        <v>3625.6750000000002</v>
      </c>
    </row>
    <row r="68" spans="1:113" ht="14">
      <c r="A68" s="154"/>
      <c r="B68" s="195">
        <v>30</v>
      </c>
      <c r="C68" s="112">
        <f t="shared" si="11"/>
        <v>0.62910198979060328</v>
      </c>
      <c r="D68" s="111">
        <f t="shared" si="12"/>
        <v>0.37089801020939683</v>
      </c>
      <c r="E68" s="2"/>
      <c r="F68" s="195">
        <f t="shared" si="13"/>
        <v>7</v>
      </c>
      <c r="G68" s="112">
        <f t="shared" si="13"/>
        <v>0.32820232099846725</v>
      </c>
      <c r="H68" s="111">
        <f t="shared" si="13"/>
        <v>0.67179767900153275</v>
      </c>
      <c r="I68" s="5"/>
      <c r="J68" s="15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95"/>
      <c r="AO68" s="95"/>
      <c r="AP68" s="95"/>
      <c r="AQ68" s="95"/>
      <c r="AR68" s="95"/>
      <c r="AS68" s="95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65"/>
      <c r="BO68" s="24">
        <f t="shared" si="43"/>
        <v>8</v>
      </c>
      <c r="BP68" s="83">
        <f t="shared" si="44"/>
        <v>385</v>
      </c>
      <c r="BQ68" s="83">
        <f t="shared" si="45"/>
        <v>1887.75</v>
      </c>
      <c r="BR68" s="83">
        <f t="shared" si="46"/>
        <v>0</v>
      </c>
      <c r="BS68" s="83">
        <f t="shared" si="47"/>
        <v>1352.925</v>
      </c>
      <c r="BT68" s="83">
        <f t="shared" si="48"/>
        <v>0</v>
      </c>
      <c r="BU68" s="83">
        <f t="shared" si="49"/>
        <v>0</v>
      </c>
      <c r="BV68" s="82">
        <f t="shared" si="2"/>
        <v>3625.6750000000002</v>
      </c>
      <c r="BW68" s="28"/>
      <c r="BX68" s="24">
        <f t="shared" si="15"/>
        <v>41</v>
      </c>
      <c r="BY68" s="24">
        <f t="shared" si="16"/>
        <v>401</v>
      </c>
      <c r="BZ68" s="24">
        <f t="shared" si="17"/>
        <v>0</v>
      </c>
      <c r="CA68" s="24">
        <f t="shared" si="18"/>
        <v>287</v>
      </c>
      <c r="CB68" s="24">
        <f t="shared" si="19"/>
        <v>0</v>
      </c>
      <c r="CC68" s="24">
        <f t="shared" si="20"/>
        <v>0</v>
      </c>
      <c r="CD68" s="24">
        <f t="shared" si="21"/>
        <v>983</v>
      </c>
      <c r="CE68" s="24">
        <f t="shared" si="22"/>
        <v>0</v>
      </c>
      <c r="CF68" s="24">
        <f t="shared" si="23"/>
        <v>1409</v>
      </c>
      <c r="CG68" s="24">
        <f t="shared" si="24"/>
        <v>0</v>
      </c>
      <c r="CH68" s="24">
        <f t="shared" si="25"/>
        <v>0</v>
      </c>
      <c r="CI68" s="24">
        <f t="shared" si="26"/>
        <v>0</v>
      </c>
      <c r="CJ68" s="24">
        <f t="shared" si="27"/>
        <v>0</v>
      </c>
      <c r="CK68" s="24">
        <f t="shared" si="28"/>
        <v>0</v>
      </c>
      <c r="CL68" s="24">
        <f t="shared" si="29"/>
        <v>0</v>
      </c>
      <c r="CM68" s="24">
        <f t="shared" si="30"/>
        <v>505</v>
      </c>
      <c r="CN68" s="24">
        <f t="shared" si="31"/>
        <v>0</v>
      </c>
      <c r="CO68" s="24">
        <f t="shared" si="32"/>
        <v>0</v>
      </c>
      <c r="CP68" s="24">
        <f t="shared" si="33"/>
        <v>0</v>
      </c>
      <c r="CQ68" s="24">
        <f t="shared" si="34"/>
        <v>0</v>
      </c>
      <c r="CR68" s="24">
        <f t="shared" si="35"/>
        <v>0</v>
      </c>
      <c r="CS68" s="24">
        <f t="shared" si="36"/>
        <v>3626</v>
      </c>
      <c r="CU68" s="83">
        <f t="shared" si="37"/>
        <v>2436.25</v>
      </c>
      <c r="CV68" s="84">
        <f t="shared" si="38"/>
        <v>8417.5</v>
      </c>
      <c r="CW68" s="84">
        <f t="shared" si="39"/>
        <v>0</v>
      </c>
      <c r="CX68" s="84">
        <f t="shared" si="40"/>
        <v>7276.25</v>
      </c>
      <c r="CY68" s="24">
        <f t="shared" si="41"/>
        <v>0</v>
      </c>
      <c r="CZ68" s="84">
        <f t="shared" si="42"/>
        <v>0</v>
      </c>
      <c r="DA68" s="82">
        <f t="shared" si="3"/>
        <v>18130</v>
      </c>
      <c r="DC68" s="24">
        <f t="shared" si="4"/>
        <v>609.0625</v>
      </c>
      <c r="DD68" s="24">
        <f t="shared" si="5"/>
        <v>2525.25</v>
      </c>
      <c r="DE68" s="24">
        <f t="shared" si="6"/>
        <v>0</v>
      </c>
      <c r="DF68" s="24">
        <f t="shared" si="7"/>
        <v>1528.0125</v>
      </c>
      <c r="DG68" s="24">
        <f t="shared" si="8"/>
        <v>0</v>
      </c>
      <c r="DH68" s="24">
        <f t="shared" si="9"/>
        <v>0</v>
      </c>
      <c r="DI68" s="24">
        <f t="shared" si="10"/>
        <v>4662.3249999999998</v>
      </c>
    </row>
    <row r="69" spans="1:113" ht="14">
      <c r="A69" s="154"/>
      <c r="B69" s="195">
        <v>35</v>
      </c>
      <c r="C69" s="112">
        <f t="shared" si="11"/>
        <v>0.63573648787877912</v>
      </c>
      <c r="D69" s="111">
        <f t="shared" si="12"/>
        <v>0.36426351212122093</v>
      </c>
      <c r="E69" s="2"/>
      <c r="F69" s="195">
        <f t="shared" si="13"/>
        <v>8</v>
      </c>
      <c r="G69" s="112">
        <f t="shared" si="13"/>
        <v>0.36651795872492704</v>
      </c>
      <c r="H69" s="111">
        <f t="shared" si="13"/>
        <v>0.6334820412750729</v>
      </c>
      <c r="I69" s="5"/>
      <c r="J69" s="15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65"/>
      <c r="BO69" s="24">
        <f t="shared" si="43"/>
        <v>9</v>
      </c>
      <c r="BP69" s="83">
        <f t="shared" si="44"/>
        <v>609.0625</v>
      </c>
      <c r="BQ69" s="83">
        <f t="shared" si="45"/>
        <v>2525.25</v>
      </c>
      <c r="BR69" s="83">
        <f t="shared" si="46"/>
        <v>0</v>
      </c>
      <c r="BS69" s="83">
        <f t="shared" si="47"/>
        <v>1528.0125</v>
      </c>
      <c r="BT69" s="83">
        <f t="shared" si="48"/>
        <v>0</v>
      </c>
      <c r="BU69" s="83">
        <f t="shared" si="49"/>
        <v>0</v>
      </c>
      <c r="BV69" s="82">
        <f t="shared" si="2"/>
        <v>4662.3249999999998</v>
      </c>
      <c r="BW69" s="28"/>
      <c r="BX69" s="24">
        <f t="shared" si="15"/>
        <v>80</v>
      </c>
      <c r="BY69" s="24">
        <f t="shared" si="16"/>
        <v>660</v>
      </c>
      <c r="BZ69" s="24">
        <f t="shared" si="17"/>
        <v>0</v>
      </c>
      <c r="CA69" s="24">
        <f t="shared" si="18"/>
        <v>399</v>
      </c>
      <c r="CB69" s="24">
        <f t="shared" si="19"/>
        <v>0</v>
      </c>
      <c r="CC69" s="24">
        <f t="shared" si="20"/>
        <v>0</v>
      </c>
      <c r="CD69" s="24">
        <f t="shared" si="21"/>
        <v>1368</v>
      </c>
      <c r="CE69" s="24">
        <f t="shared" si="22"/>
        <v>0</v>
      </c>
      <c r="CF69" s="24">
        <f t="shared" si="23"/>
        <v>1655</v>
      </c>
      <c r="CG69" s="24">
        <f t="shared" si="24"/>
        <v>0</v>
      </c>
      <c r="CH69" s="24">
        <f t="shared" si="25"/>
        <v>0</v>
      </c>
      <c r="CI69" s="24">
        <f t="shared" si="26"/>
        <v>0</v>
      </c>
      <c r="CJ69" s="24">
        <f t="shared" si="27"/>
        <v>0</v>
      </c>
      <c r="CK69" s="24">
        <f t="shared" si="28"/>
        <v>0</v>
      </c>
      <c r="CL69" s="24">
        <f t="shared" si="29"/>
        <v>0</v>
      </c>
      <c r="CM69" s="24">
        <f t="shared" si="30"/>
        <v>501</v>
      </c>
      <c r="CN69" s="24">
        <f t="shared" si="31"/>
        <v>0</v>
      </c>
      <c r="CO69" s="24">
        <f t="shared" si="32"/>
        <v>0</v>
      </c>
      <c r="CP69" s="24">
        <f t="shared" si="33"/>
        <v>0</v>
      </c>
      <c r="CQ69" s="24">
        <f t="shared" si="34"/>
        <v>0</v>
      </c>
      <c r="CR69" s="24">
        <f t="shared" si="35"/>
        <v>0</v>
      </c>
      <c r="CS69" s="24">
        <f t="shared" si="36"/>
        <v>4663</v>
      </c>
      <c r="CU69" s="83">
        <f t="shared" si="37"/>
        <v>3760</v>
      </c>
      <c r="CV69" s="84">
        <f t="shared" si="38"/>
        <v>11202.5</v>
      </c>
      <c r="CW69" s="84">
        <f t="shared" si="39"/>
        <v>0</v>
      </c>
      <c r="CX69" s="84">
        <f t="shared" si="40"/>
        <v>8352.5</v>
      </c>
      <c r="CY69" s="24">
        <f t="shared" si="41"/>
        <v>0</v>
      </c>
      <c r="CZ69" s="84">
        <f t="shared" si="42"/>
        <v>0</v>
      </c>
      <c r="DA69" s="82">
        <f t="shared" si="3"/>
        <v>23315</v>
      </c>
      <c r="DC69" s="24">
        <f t="shared" si="4"/>
        <v>940</v>
      </c>
      <c r="DD69" s="24">
        <f t="shared" si="5"/>
        <v>3360.75</v>
      </c>
      <c r="DE69" s="24">
        <f t="shared" si="6"/>
        <v>0</v>
      </c>
      <c r="DF69" s="24">
        <f t="shared" si="7"/>
        <v>1754.0249999999999</v>
      </c>
      <c r="DG69" s="24">
        <f t="shared" si="8"/>
        <v>0</v>
      </c>
      <c r="DH69" s="24">
        <f t="shared" si="9"/>
        <v>0</v>
      </c>
      <c r="DI69" s="24">
        <f t="shared" si="10"/>
        <v>6054.7749999999996</v>
      </c>
    </row>
    <row r="70" spans="1:113" ht="14">
      <c r="A70" s="154"/>
      <c r="B70" s="195">
        <v>40</v>
      </c>
      <c r="C70" s="112">
        <f t="shared" si="11"/>
        <v>0.63909358450715159</v>
      </c>
      <c r="D70" s="111">
        <f t="shared" si="12"/>
        <v>0.36090641549284835</v>
      </c>
      <c r="E70" s="2"/>
      <c r="F70" s="195">
        <f t="shared" si="13"/>
        <v>9</v>
      </c>
      <c r="G70" s="112">
        <f t="shared" si="13"/>
        <v>0.40144938415919096</v>
      </c>
      <c r="H70" s="111">
        <f t="shared" si="13"/>
        <v>0.59855061584080904</v>
      </c>
      <c r="I70" s="5"/>
      <c r="J70" s="15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65"/>
      <c r="BO70" s="24">
        <f t="shared" si="43"/>
        <v>10</v>
      </c>
      <c r="BP70" s="83">
        <f t="shared" si="44"/>
        <v>940</v>
      </c>
      <c r="BQ70" s="83">
        <f t="shared" si="45"/>
        <v>3360.75</v>
      </c>
      <c r="BR70" s="83">
        <f t="shared" si="46"/>
        <v>0</v>
      </c>
      <c r="BS70" s="83">
        <f t="shared" si="47"/>
        <v>1754.0249999999999</v>
      </c>
      <c r="BT70" s="83">
        <f t="shared" si="48"/>
        <v>0</v>
      </c>
      <c r="BU70" s="83">
        <f t="shared" si="49"/>
        <v>0</v>
      </c>
      <c r="BV70" s="82">
        <f t="shared" si="2"/>
        <v>6054.7749999999996</v>
      </c>
      <c r="BW70" s="28"/>
      <c r="BX70" s="24">
        <f t="shared" si="15"/>
        <v>146</v>
      </c>
      <c r="BY70" s="24">
        <f t="shared" si="16"/>
        <v>1044</v>
      </c>
      <c r="BZ70" s="24">
        <f t="shared" si="17"/>
        <v>0</v>
      </c>
      <c r="CA70" s="24">
        <f t="shared" si="18"/>
        <v>545</v>
      </c>
      <c r="CB70" s="24">
        <f t="shared" si="19"/>
        <v>0</v>
      </c>
      <c r="CC70" s="24">
        <f t="shared" si="20"/>
        <v>0</v>
      </c>
      <c r="CD70" s="24">
        <f t="shared" si="21"/>
        <v>1865</v>
      </c>
      <c r="CE70" s="24">
        <f t="shared" si="22"/>
        <v>0</v>
      </c>
      <c r="CF70" s="24">
        <f t="shared" si="23"/>
        <v>1947</v>
      </c>
      <c r="CG70" s="24">
        <f t="shared" si="24"/>
        <v>0</v>
      </c>
      <c r="CH70" s="24">
        <f t="shared" si="25"/>
        <v>0</v>
      </c>
      <c r="CI70" s="24">
        <f t="shared" si="26"/>
        <v>0</v>
      </c>
      <c r="CJ70" s="24">
        <f t="shared" si="27"/>
        <v>0</v>
      </c>
      <c r="CK70" s="24">
        <f t="shared" si="28"/>
        <v>0</v>
      </c>
      <c r="CL70" s="24">
        <f t="shared" si="29"/>
        <v>0</v>
      </c>
      <c r="CM70" s="24">
        <f t="shared" si="30"/>
        <v>508</v>
      </c>
      <c r="CN70" s="24">
        <f t="shared" si="31"/>
        <v>0</v>
      </c>
      <c r="CO70" s="24">
        <f t="shared" si="32"/>
        <v>0</v>
      </c>
      <c r="CP70" s="24">
        <f t="shared" si="33"/>
        <v>0</v>
      </c>
      <c r="CQ70" s="24">
        <f t="shared" si="34"/>
        <v>0</v>
      </c>
      <c r="CR70" s="24">
        <f t="shared" si="35"/>
        <v>0</v>
      </c>
      <c r="CS70" s="24">
        <f t="shared" si="36"/>
        <v>6055</v>
      </c>
      <c r="CU70" s="83">
        <f t="shared" si="37"/>
        <v>5671.25</v>
      </c>
      <c r="CV70" s="84">
        <f t="shared" si="38"/>
        <v>14865</v>
      </c>
      <c r="CW70" s="84">
        <f t="shared" si="39"/>
        <v>0</v>
      </c>
      <c r="CX70" s="84">
        <f t="shared" si="40"/>
        <v>9738.75</v>
      </c>
      <c r="CY70" s="24">
        <f t="shared" si="41"/>
        <v>0</v>
      </c>
      <c r="CZ70" s="84">
        <f t="shared" si="42"/>
        <v>0</v>
      </c>
      <c r="DA70" s="82">
        <f t="shared" si="3"/>
        <v>30275</v>
      </c>
      <c r="DC70" s="24">
        <f t="shared" si="4"/>
        <v>1417.8125</v>
      </c>
      <c r="DD70" s="24">
        <f t="shared" si="5"/>
        <v>4459.5</v>
      </c>
      <c r="DE70" s="24">
        <f t="shared" si="6"/>
        <v>0</v>
      </c>
      <c r="DF70" s="24">
        <f t="shared" si="7"/>
        <v>2045.1374999999998</v>
      </c>
      <c r="DG70" s="24">
        <f t="shared" si="8"/>
        <v>0</v>
      </c>
      <c r="DH70" s="24">
        <f t="shared" si="9"/>
        <v>0</v>
      </c>
      <c r="DI70" s="24">
        <f t="shared" si="10"/>
        <v>7922.45</v>
      </c>
    </row>
    <row r="71" spans="1:113" ht="14">
      <c r="A71" s="154"/>
      <c r="B71" s="195">
        <v>45</v>
      </c>
      <c r="C71" s="112">
        <f t="shared" si="11"/>
        <v>0.64072907993338879</v>
      </c>
      <c r="D71" s="111">
        <f t="shared" si="12"/>
        <v>0.35927092006661115</v>
      </c>
      <c r="E71" s="2"/>
      <c r="F71" s="195">
        <f t="shared" si="13"/>
        <v>10</v>
      </c>
      <c r="G71" s="112">
        <f t="shared" si="13"/>
        <v>0.43277826178512002</v>
      </c>
      <c r="H71" s="111">
        <f t="shared" si="13"/>
        <v>0.56722173821487998</v>
      </c>
      <c r="I71" s="5"/>
      <c r="J71" s="155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65"/>
      <c r="BO71" s="24">
        <f t="shared" si="43"/>
        <v>11</v>
      </c>
      <c r="BP71" s="83">
        <f t="shared" si="44"/>
        <v>1417.8125</v>
      </c>
      <c r="BQ71" s="83">
        <f t="shared" si="45"/>
        <v>4459.5</v>
      </c>
      <c r="BR71" s="83">
        <f t="shared" si="46"/>
        <v>0</v>
      </c>
      <c r="BS71" s="83">
        <f t="shared" si="47"/>
        <v>2045.1374999999998</v>
      </c>
      <c r="BT71" s="83">
        <f t="shared" si="48"/>
        <v>0</v>
      </c>
      <c r="BU71" s="83">
        <f t="shared" si="49"/>
        <v>0</v>
      </c>
      <c r="BV71" s="82">
        <f t="shared" si="2"/>
        <v>7922.45</v>
      </c>
      <c r="BW71" s="28"/>
      <c r="BX71" s="24">
        <f t="shared" si="15"/>
        <v>254</v>
      </c>
      <c r="BY71" s="24">
        <f t="shared" si="16"/>
        <v>1596</v>
      </c>
      <c r="BZ71" s="24">
        <f t="shared" si="17"/>
        <v>0</v>
      </c>
      <c r="CA71" s="24">
        <f t="shared" si="18"/>
        <v>732</v>
      </c>
      <c r="CB71" s="24">
        <f t="shared" si="19"/>
        <v>0</v>
      </c>
      <c r="CC71" s="24">
        <f t="shared" si="20"/>
        <v>0</v>
      </c>
      <c r="CD71" s="24">
        <f t="shared" si="21"/>
        <v>2510</v>
      </c>
      <c r="CE71" s="24">
        <f t="shared" si="22"/>
        <v>0</v>
      </c>
      <c r="CF71" s="24">
        <f t="shared" si="23"/>
        <v>2302</v>
      </c>
      <c r="CG71" s="24">
        <f t="shared" si="24"/>
        <v>0</v>
      </c>
      <c r="CH71" s="24">
        <f t="shared" si="25"/>
        <v>0</v>
      </c>
      <c r="CI71" s="24">
        <f t="shared" si="26"/>
        <v>0</v>
      </c>
      <c r="CJ71" s="24">
        <f t="shared" si="27"/>
        <v>0</v>
      </c>
      <c r="CK71" s="24">
        <f t="shared" si="28"/>
        <v>0</v>
      </c>
      <c r="CL71" s="24">
        <f t="shared" si="29"/>
        <v>0</v>
      </c>
      <c r="CM71" s="24">
        <f t="shared" si="30"/>
        <v>528</v>
      </c>
      <c r="CN71" s="24">
        <f t="shared" si="31"/>
        <v>0</v>
      </c>
      <c r="CO71" s="24">
        <f t="shared" si="32"/>
        <v>0</v>
      </c>
      <c r="CP71" s="24">
        <f t="shared" si="33"/>
        <v>0</v>
      </c>
      <c r="CQ71" s="24">
        <f t="shared" si="34"/>
        <v>0</v>
      </c>
      <c r="CR71" s="24">
        <f t="shared" si="35"/>
        <v>0</v>
      </c>
      <c r="CS71" s="24">
        <f t="shared" si="36"/>
        <v>7922</v>
      </c>
      <c r="CU71" s="83">
        <f t="shared" si="37"/>
        <v>8397.5</v>
      </c>
      <c r="CV71" s="84">
        <f t="shared" si="38"/>
        <v>19680</v>
      </c>
      <c r="CW71" s="84">
        <f t="shared" si="39"/>
        <v>0</v>
      </c>
      <c r="CX71" s="84">
        <f t="shared" si="40"/>
        <v>11532.5</v>
      </c>
      <c r="CY71" s="24">
        <f t="shared" si="41"/>
        <v>0</v>
      </c>
      <c r="CZ71" s="84">
        <f t="shared" si="42"/>
        <v>0</v>
      </c>
      <c r="DA71" s="82">
        <f t="shared" si="3"/>
        <v>39610</v>
      </c>
      <c r="DC71" s="24">
        <f t="shared" si="4"/>
        <v>2099.375</v>
      </c>
      <c r="DD71" s="24">
        <f t="shared" si="5"/>
        <v>5904</v>
      </c>
      <c r="DE71" s="24">
        <f t="shared" si="6"/>
        <v>0</v>
      </c>
      <c r="DF71" s="24">
        <f t="shared" si="7"/>
        <v>2421.8249999999998</v>
      </c>
      <c r="DG71" s="24">
        <f t="shared" si="8"/>
        <v>0</v>
      </c>
      <c r="DH71" s="24">
        <f t="shared" si="9"/>
        <v>0</v>
      </c>
      <c r="DI71" s="24">
        <f t="shared" si="10"/>
        <v>10425.200000000001</v>
      </c>
    </row>
    <row r="72" spans="1:113" ht="14">
      <c r="A72" s="154"/>
      <c r="B72" s="195">
        <v>50</v>
      </c>
      <c r="C72" s="112">
        <f t="shared" si="11"/>
        <v>0.64184644338340358</v>
      </c>
      <c r="D72" s="111">
        <f t="shared" si="12"/>
        <v>0.35815355661659637</v>
      </c>
      <c r="E72" s="2"/>
      <c r="F72" s="195">
        <f t="shared" si="13"/>
        <v>11</v>
      </c>
      <c r="G72" s="112">
        <f t="shared" si="13"/>
        <v>0.46040839639253012</v>
      </c>
      <c r="H72" s="111">
        <f t="shared" si="13"/>
        <v>0.53959160360746994</v>
      </c>
      <c r="I72" s="5"/>
      <c r="J72" s="15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95"/>
      <c r="AO72" s="95"/>
      <c r="AP72" s="95"/>
      <c r="AQ72" s="95"/>
      <c r="AR72" s="95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65"/>
      <c r="BO72" s="24">
        <f t="shared" si="43"/>
        <v>12</v>
      </c>
      <c r="BP72" s="83">
        <f t="shared" si="44"/>
        <v>402.75006714499477</v>
      </c>
      <c r="BQ72" s="83">
        <f t="shared" si="45"/>
        <v>1132.6401411963318</v>
      </c>
      <c r="BR72" s="83">
        <f t="shared" si="46"/>
        <v>0</v>
      </c>
      <c r="BS72" s="83">
        <f t="shared" si="47"/>
        <v>464.60979165867315</v>
      </c>
      <c r="BT72" s="83">
        <f t="shared" si="48"/>
        <v>0</v>
      </c>
      <c r="BU72" s="83">
        <f t="shared" si="49"/>
        <v>0</v>
      </c>
      <c r="BV72" s="82">
        <f t="shared" si="2"/>
        <v>1999.9999999999998</v>
      </c>
      <c r="BW72" s="28"/>
      <c r="BX72" s="24">
        <f t="shared" si="15"/>
        <v>81</v>
      </c>
      <c r="BY72" s="24">
        <f t="shared" si="16"/>
        <v>456</v>
      </c>
      <c r="BZ72" s="24">
        <f t="shared" si="17"/>
        <v>0</v>
      </c>
      <c r="CA72" s="24">
        <f t="shared" si="18"/>
        <v>187</v>
      </c>
      <c r="CB72" s="24">
        <f t="shared" si="19"/>
        <v>0</v>
      </c>
      <c r="CC72" s="24">
        <f t="shared" si="20"/>
        <v>0</v>
      </c>
      <c r="CD72" s="24">
        <f t="shared" si="21"/>
        <v>641</v>
      </c>
      <c r="CE72" s="24">
        <f t="shared" si="22"/>
        <v>0</v>
      </c>
      <c r="CF72" s="24">
        <f t="shared" si="23"/>
        <v>526</v>
      </c>
      <c r="CG72" s="24">
        <f t="shared" si="24"/>
        <v>0</v>
      </c>
      <c r="CH72" s="24">
        <f t="shared" si="25"/>
        <v>0</v>
      </c>
      <c r="CI72" s="24">
        <f t="shared" si="26"/>
        <v>0</v>
      </c>
      <c r="CJ72" s="24">
        <f t="shared" si="27"/>
        <v>0</v>
      </c>
      <c r="CK72" s="24">
        <f t="shared" si="28"/>
        <v>0</v>
      </c>
      <c r="CL72" s="24">
        <f t="shared" si="29"/>
        <v>0</v>
      </c>
      <c r="CM72" s="24">
        <f t="shared" si="30"/>
        <v>108</v>
      </c>
      <c r="CN72" s="24">
        <f t="shared" si="31"/>
        <v>0</v>
      </c>
      <c r="CO72" s="24">
        <f t="shared" si="32"/>
        <v>0</v>
      </c>
      <c r="CP72" s="24">
        <f t="shared" si="33"/>
        <v>0</v>
      </c>
      <c r="CQ72" s="24">
        <f t="shared" si="34"/>
        <v>0</v>
      </c>
      <c r="CR72" s="24">
        <f t="shared" si="35"/>
        <v>0</v>
      </c>
      <c r="CS72" s="24">
        <f t="shared" si="36"/>
        <v>1999</v>
      </c>
      <c r="CU72" s="83">
        <f t="shared" si="37"/>
        <v>2346.25</v>
      </c>
      <c r="CV72" s="84">
        <f t="shared" si="38"/>
        <v>4992.5</v>
      </c>
      <c r="CW72" s="84">
        <f t="shared" si="39"/>
        <v>0</v>
      </c>
      <c r="CX72" s="84">
        <f t="shared" si="40"/>
        <v>2656.25</v>
      </c>
      <c r="CY72" s="24">
        <f t="shared" si="41"/>
        <v>0</v>
      </c>
      <c r="CZ72" s="84">
        <f t="shared" si="42"/>
        <v>0</v>
      </c>
      <c r="DA72" s="82">
        <f t="shared" si="3"/>
        <v>9995</v>
      </c>
      <c r="DC72" s="24">
        <f t="shared" si="4"/>
        <v>586.5625</v>
      </c>
      <c r="DD72" s="24">
        <f t="shared" si="5"/>
        <v>1497.75</v>
      </c>
      <c r="DE72" s="24">
        <f t="shared" si="6"/>
        <v>0</v>
      </c>
      <c r="DF72" s="24">
        <f t="shared" si="7"/>
        <v>557.8125</v>
      </c>
      <c r="DG72" s="24">
        <f t="shared" si="8"/>
        <v>0</v>
      </c>
      <c r="DH72" s="24">
        <f t="shared" si="9"/>
        <v>0</v>
      </c>
      <c r="DI72" s="24">
        <f t="shared" si="10"/>
        <v>2642.125</v>
      </c>
    </row>
    <row r="73" spans="1:113" ht="14">
      <c r="A73" s="154"/>
      <c r="B73" s="195">
        <v>55</v>
      </c>
      <c r="C73" s="112">
        <f t="shared" si="11"/>
        <v>0.64220183486238525</v>
      </c>
      <c r="D73" s="111">
        <f t="shared" si="12"/>
        <v>0.35779816513761464</v>
      </c>
      <c r="E73" s="2"/>
      <c r="F73" s="195">
        <f t="shared" si="13"/>
        <v>12</v>
      </c>
      <c r="G73" s="112">
        <f t="shared" si="13"/>
        <v>0.48453506887158038</v>
      </c>
      <c r="H73" s="111">
        <f t="shared" si="13"/>
        <v>0.51546493112841951</v>
      </c>
      <c r="I73" s="5"/>
      <c r="J73" s="15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65"/>
      <c r="BO73" s="24">
        <f t="shared" si="43"/>
        <v>13</v>
      </c>
      <c r="BP73" s="83">
        <f t="shared" si="44"/>
        <v>586.5625</v>
      </c>
      <c r="BQ73" s="83">
        <f t="shared" si="45"/>
        <v>1497.75</v>
      </c>
      <c r="BR73" s="83">
        <f t="shared" si="46"/>
        <v>0</v>
      </c>
      <c r="BS73" s="83">
        <f t="shared" si="47"/>
        <v>557.8125</v>
      </c>
      <c r="BT73" s="83">
        <f t="shared" si="48"/>
        <v>0</v>
      </c>
      <c r="BU73" s="83">
        <f t="shared" si="49"/>
        <v>0</v>
      </c>
      <c r="BV73" s="82">
        <f t="shared" si="2"/>
        <v>2642.125</v>
      </c>
      <c r="BW73" s="28"/>
      <c r="BX73" s="24">
        <f t="shared" si="15"/>
        <v>130</v>
      </c>
      <c r="BY73" s="24">
        <f t="shared" si="16"/>
        <v>665</v>
      </c>
      <c r="BZ73" s="24">
        <f t="shared" si="17"/>
        <v>0</v>
      </c>
      <c r="CA73" s="24">
        <f t="shared" si="18"/>
        <v>248</v>
      </c>
      <c r="CB73" s="24">
        <f t="shared" si="19"/>
        <v>0</v>
      </c>
      <c r="CC73" s="24">
        <f t="shared" si="20"/>
        <v>0</v>
      </c>
      <c r="CD73" s="24">
        <f t="shared" si="21"/>
        <v>849</v>
      </c>
      <c r="CE73" s="24">
        <f t="shared" si="22"/>
        <v>0</v>
      </c>
      <c r="CF73" s="24">
        <f t="shared" si="23"/>
        <v>632</v>
      </c>
      <c r="CG73" s="24">
        <f t="shared" si="24"/>
        <v>0</v>
      </c>
      <c r="CH73" s="24">
        <f t="shared" si="25"/>
        <v>0</v>
      </c>
      <c r="CI73" s="24">
        <f t="shared" si="26"/>
        <v>0</v>
      </c>
      <c r="CJ73" s="24">
        <f t="shared" si="27"/>
        <v>0</v>
      </c>
      <c r="CK73" s="24">
        <f t="shared" si="28"/>
        <v>0</v>
      </c>
      <c r="CL73" s="24">
        <f t="shared" si="29"/>
        <v>0</v>
      </c>
      <c r="CM73" s="24">
        <f t="shared" si="30"/>
        <v>118</v>
      </c>
      <c r="CN73" s="24">
        <f t="shared" si="31"/>
        <v>0</v>
      </c>
      <c r="CO73" s="24">
        <f t="shared" si="32"/>
        <v>0</v>
      </c>
      <c r="CP73" s="24">
        <f t="shared" si="33"/>
        <v>0</v>
      </c>
      <c r="CQ73" s="24">
        <f t="shared" si="34"/>
        <v>0</v>
      </c>
      <c r="CR73" s="24">
        <f t="shared" si="35"/>
        <v>0</v>
      </c>
      <c r="CS73" s="24">
        <f t="shared" si="36"/>
        <v>2642</v>
      </c>
      <c r="CU73" s="83">
        <f t="shared" si="37"/>
        <v>3373.75</v>
      </c>
      <c r="CV73" s="84">
        <f t="shared" si="38"/>
        <v>6605</v>
      </c>
      <c r="CW73" s="84">
        <f t="shared" si="39"/>
        <v>0</v>
      </c>
      <c r="CX73" s="84">
        <f t="shared" si="40"/>
        <v>3231.25</v>
      </c>
      <c r="CY73" s="24">
        <f t="shared" si="41"/>
        <v>0</v>
      </c>
      <c r="CZ73" s="84">
        <f t="shared" si="42"/>
        <v>0</v>
      </c>
      <c r="DA73" s="82">
        <f t="shared" si="3"/>
        <v>13210</v>
      </c>
      <c r="DC73" s="24">
        <f t="shared" si="4"/>
        <v>843.4375</v>
      </c>
      <c r="DD73" s="24">
        <f t="shared" si="5"/>
        <v>1981.5</v>
      </c>
      <c r="DE73" s="24">
        <f t="shared" si="6"/>
        <v>0</v>
      </c>
      <c r="DF73" s="24">
        <f t="shared" si="7"/>
        <v>678.5625</v>
      </c>
      <c r="DG73" s="24">
        <f t="shared" si="8"/>
        <v>0</v>
      </c>
      <c r="DH73" s="24">
        <f t="shared" si="9"/>
        <v>0</v>
      </c>
      <c r="DI73" s="24">
        <f t="shared" si="10"/>
        <v>3503.5</v>
      </c>
    </row>
    <row r="74" spans="1:113" ht="14">
      <c r="A74" s="154"/>
      <c r="B74" s="195">
        <v>60</v>
      </c>
      <c r="C74" s="112">
        <f t="shared" si="11"/>
        <v>0.64252237774808274</v>
      </c>
      <c r="D74" s="111">
        <f t="shared" si="12"/>
        <v>0.3574776222519172</v>
      </c>
      <c r="E74" s="2"/>
      <c r="F74" s="195">
        <f t="shared" si="13"/>
        <v>13</v>
      </c>
      <c r="G74" s="112">
        <f t="shared" si="13"/>
        <v>0.50544069640914036</v>
      </c>
      <c r="H74" s="111">
        <f t="shared" si="13"/>
        <v>0.49455930359085964</v>
      </c>
      <c r="I74" s="5"/>
      <c r="J74" s="15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95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95"/>
      <c r="BG74" s="95"/>
      <c r="BH74" s="95"/>
      <c r="BI74" s="95"/>
      <c r="BJ74" s="95"/>
      <c r="BK74" s="95"/>
      <c r="BL74" s="95"/>
      <c r="BM74" s="95"/>
      <c r="BN74" s="65"/>
      <c r="BO74" s="24">
        <f t="shared" si="43"/>
        <v>14</v>
      </c>
      <c r="BP74" s="83">
        <f t="shared" si="44"/>
        <v>843.4375</v>
      </c>
      <c r="BQ74" s="83">
        <f t="shared" si="45"/>
        <v>1981.5</v>
      </c>
      <c r="BR74" s="83">
        <f t="shared" si="46"/>
        <v>0</v>
      </c>
      <c r="BS74" s="83">
        <f t="shared" si="47"/>
        <v>678.5625</v>
      </c>
      <c r="BT74" s="83">
        <f t="shared" si="48"/>
        <v>0</v>
      </c>
      <c r="BU74" s="83">
        <f t="shared" si="49"/>
        <v>0</v>
      </c>
      <c r="BV74" s="82">
        <f t="shared" si="2"/>
        <v>3503.5</v>
      </c>
      <c r="BW74" s="28"/>
      <c r="BX74" s="24">
        <f t="shared" si="15"/>
        <v>203</v>
      </c>
      <c r="BY74" s="24">
        <f t="shared" si="16"/>
        <v>954</v>
      </c>
      <c r="BZ74" s="24">
        <f t="shared" si="17"/>
        <v>0</v>
      </c>
      <c r="CA74" s="24">
        <f t="shared" si="18"/>
        <v>327</v>
      </c>
      <c r="CB74" s="24">
        <f t="shared" si="19"/>
        <v>0</v>
      </c>
      <c r="CC74" s="24">
        <f t="shared" si="20"/>
        <v>0</v>
      </c>
      <c r="CD74" s="24">
        <f t="shared" si="21"/>
        <v>1121</v>
      </c>
      <c r="CE74" s="24">
        <f t="shared" si="22"/>
        <v>0</v>
      </c>
      <c r="CF74" s="24">
        <f t="shared" si="23"/>
        <v>768</v>
      </c>
      <c r="CG74" s="24">
        <f t="shared" si="24"/>
        <v>0</v>
      </c>
      <c r="CH74" s="24">
        <f t="shared" si="25"/>
        <v>0</v>
      </c>
      <c r="CI74" s="24">
        <f t="shared" si="26"/>
        <v>0</v>
      </c>
      <c r="CJ74" s="24">
        <f t="shared" si="27"/>
        <v>0</v>
      </c>
      <c r="CK74" s="24">
        <f t="shared" si="28"/>
        <v>0</v>
      </c>
      <c r="CL74" s="24">
        <f t="shared" si="29"/>
        <v>0</v>
      </c>
      <c r="CM74" s="24">
        <f t="shared" si="30"/>
        <v>131</v>
      </c>
      <c r="CN74" s="24">
        <f t="shared" si="31"/>
        <v>0</v>
      </c>
      <c r="CO74" s="24">
        <f t="shared" si="32"/>
        <v>0</v>
      </c>
      <c r="CP74" s="24">
        <f t="shared" si="33"/>
        <v>0</v>
      </c>
      <c r="CQ74" s="24">
        <f t="shared" si="34"/>
        <v>0</v>
      </c>
      <c r="CR74" s="24">
        <f t="shared" si="35"/>
        <v>0</v>
      </c>
      <c r="CS74" s="24">
        <f t="shared" si="36"/>
        <v>3504</v>
      </c>
      <c r="CU74" s="83">
        <f t="shared" si="37"/>
        <v>4801.25</v>
      </c>
      <c r="CV74" s="84">
        <f t="shared" si="38"/>
        <v>8742.5</v>
      </c>
      <c r="CW74" s="84">
        <f t="shared" si="39"/>
        <v>0</v>
      </c>
      <c r="CX74" s="84">
        <f t="shared" si="40"/>
        <v>3976.25</v>
      </c>
      <c r="CY74" s="24">
        <f t="shared" si="41"/>
        <v>0</v>
      </c>
      <c r="CZ74" s="84">
        <f t="shared" si="42"/>
        <v>0</v>
      </c>
      <c r="DA74" s="82">
        <f t="shared" si="3"/>
        <v>17520</v>
      </c>
      <c r="DC74" s="24">
        <f t="shared" si="4"/>
        <v>1200.3125</v>
      </c>
      <c r="DD74" s="24">
        <f t="shared" si="5"/>
        <v>2622.75</v>
      </c>
      <c r="DE74" s="24">
        <f t="shared" si="6"/>
        <v>0</v>
      </c>
      <c r="DF74" s="24">
        <f t="shared" si="7"/>
        <v>835.01249999999993</v>
      </c>
      <c r="DG74" s="24">
        <f t="shared" si="8"/>
        <v>0</v>
      </c>
      <c r="DH74" s="24">
        <f t="shared" si="9"/>
        <v>0</v>
      </c>
      <c r="DI74" s="24">
        <f t="shared" si="10"/>
        <v>4658.0749999999998</v>
      </c>
    </row>
    <row r="75" spans="1:113" ht="14">
      <c r="A75" s="154"/>
      <c r="B75" s="195">
        <v>65</v>
      </c>
      <c r="C75" s="112">
        <f t="shared" si="11"/>
        <v>0.64280449015601782</v>
      </c>
      <c r="D75" s="111">
        <f t="shared" si="12"/>
        <v>0.35719550984398218</v>
      </c>
      <c r="E75" s="2"/>
      <c r="F75" s="195">
        <f t="shared" si="13"/>
        <v>14</v>
      </c>
      <c r="G75" s="112">
        <f t="shared" si="13"/>
        <v>0.52353004138718429</v>
      </c>
      <c r="H75" s="111">
        <f t="shared" si="13"/>
        <v>0.47646995861281577</v>
      </c>
      <c r="I75" s="5"/>
      <c r="J75" s="15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95"/>
      <c r="AO75" s="95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95"/>
      <c r="BD75" s="95"/>
      <c r="BE75" s="95"/>
      <c r="BF75" s="95"/>
      <c r="BG75" s="95"/>
      <c r="BH75" s="95"/>
      <c r="BI75" s="95"/>
      <c r="BJ75" s="95"/>
      <c r="BK75" s="95"/>
      <c r="BL75" s="95"/>
      <c r="BM75" s="95"/>
      <c r="BN75" s="65"/>
      <c r="BO75" s="24">
        <f t="shared" si="43"/>
        <v>15</v>
      </c>
      <c r="BP75" s="83">
        <f t="shared" si="44"/>
        <v>1200.3125</v>
      </c>
      <c r="BQ75" s="83">
        <f t="shared" si="45"/>
        <v>2622.75</v>
      </c>
      <c r="BR75" s="83">
        <f t="shared" si="46"/>
        <v>0</v>
      </c>
      <c r="BS75" s="83">
        <f t="shared" si="47"/>
        <v>835.01249999999993</v>
      </c>
      <c r="BT75" s="83">
        <f t="shared" si="48"/>
        <v>0</v>
      </c>
      <c r="BU75" s="83">
        <f t="shared" si="49"/>
        <v>0</v>
      </c>
      <c r="BV75" s="82">
        <f t="shared" si="2"/>
        <v>4658.0749999999998</v>
      </c>
      <c r="BW75" s="28"/>
      <c r="BX75" s="24">
        <f t="shared" si="15"/>
        <v>309</v>
      </c>
      <c r="BY75" s="24">
        <f t="shared" si="16"/>
        <v>1352</v>
      </c>
      <c r="BZ75" s="24">
        <f t="shared" si="17"/>
        <v>0</v>
      </c>
      <c r="CA75" s="24">
        <f t="shared" si="18"/>
        <v>430</v>
      </c>
      <c r="CB75" s="24">
        <f t="shared" si="19"/>
        <v>0</v>
      </c>
      <c r="CC75" s="24">
        <f t="shared" si="20"/>
        <v>0</v>
      </c>
      <c r="CD75" s="24">
        <f t="shared" si="21"/>
        <v>1477</v>
      </c>
      <c r="CE75" s="24">
        <f t="shared" si="22"/>
        <v>0</v>
      </c>
      <c r="CF75" s="24">
        <f t="shared" si="23"/>
        <v>940</v>
      </c>
      <c r="CG75" s="24">
        <f t="shared" si="24"/>
        <v>0</v>
      </c>
      <c r="CH75" s="24">
        <f t="shared" si="25"/>
        <v>0</v>
      </c>
      <c r="CI75" s="24">
        <f t="shared" si="26"/>
        <v>0</v>
      </c>
      <c r="CJ75" s="24">
        <f t="shared" si="27"/>
        <v>0</v>
      </c>
      <c r="CK75" s="24">
        <f t="shared" si="28"/>
        <v>0</v>
      </c>
      <c r="CL75" s="24">
        <f t="shared" si="29"/>
        <v>0</v>
      </c>
      <c r="CM75" s="24">
        <f t="shared" si="30"/>
        <v>150</v>
      </c>
      <c r="CN75" s="24">
        <f t="shared" si="31"/>
        <v>0</v>
      </c>
      <c r="CO75" s="24">
        <f t="shared" si="32"/>
        <v>0</v>
      </c>
      <c r="CP75" s="24">
        <f t="shared" si="33"/>
        <v>0</v>
      </c>
      <c r="CQ75" s="24">
        <f t="shared" si="34"/>
        <v>0</v>
      </c>
      <c r="CR75" s="24">
        <f t="shared" si="35"/>
        <v>0</v>
      </c>
      <c r="CS75" s="24">
        <f t="shared" si="36"/>
        <v>4658</v>
      </c>
      <c r="CU75" s="83">
        <f t="shared" si="37"/>
        <v>6771.25</v>
      </c>
      <c r="CV75" s="84">
        <f t="shared" si="38"/>
        <v>11572.5</v>
      </c>
      <c r="CW75" s="84">
        <f t="shared" si="39"/>
        <v>0</v>
      </c>
      <c r="CX75" s="84">
        <f t="shared" si="40"/>
        <v>4946.25</v>
      </c>
      <c r="CY75" s="24">
        <f t="shared" si="41"/>
        <v>0</v>
      </c>
      <c r="CZ75" s="84">
        <f t="shared" si="42"/>
        <v>0</v>
      </c>
      <c r="DA75" s="82">
        <f t="shared" si="3"/>
        <v>23290</v>
      </c>
      <c r="DC75" s="24">
        <f t="shared" si="4"/>
        <v>1692.8125</v>
      </c>
      <c r="DD75" s="24">
        <f t="shared" si="5"/>
        <v>3471.75</v>
      </c>
      <c r="DE75" s="24">
        <f t="shared" si="6"/>
        <v>0</v>
      </c>
      <c r="DF75" s="24">
        <f t="shared" si="7"/>
        <v>1038.7124999999999</v>
      </c>
      <c r="DG75" s="24">
        <f t="shared" si="8"/>
        <v>0</v>
      </c>
      <c r="DH75" s="24">
        <f t="shared" si="9"/>
        <v>0</v>
      </c>
      <c r="DI75" s="24">
        <f t="shared" si="10"/>
        <v>6203.2749999999996</v>
      </c>
    </row>
    <row r="76" spans="1:113" ht="14">
      <c r="A76" s="154"/>
      <c r="B76" s="195">
        <v>70</v>
      </c>
      <c r="C76" s="112">
        <f t="shared" si="11"/>
        <v>0.64288571783677972</v>
      </c>
      <c r="D76" s="111">
        <f t="shared" si="12"/>
        <v>0.35711428216322028</v>
      </c>
      <c r="E76" s="2"/>
      <c r="F76" s="195">
        <f t="shared" si="13"/>
        <v>15</v>
      </c>
      <c r="G76" s="112">
        <f t="shared" si="13"/>
        <v>0.5392114768439753</v>
      </c>
      <c r="H76" s="111">
        <f t="shared" si="13"/>
        <v>0.46078852315602475</v>
      </c>
      <c r="I76" s="5"/>
      <c r="J76" s="15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95"/>
      <c r="AO76" s="95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95"/>
      <c r="BD76" s="95"/>
      <c r="BE76" s="95"/>
      <c r="BF76" s="95"/>
      <c r="BG76" s="95"/>
      <c r="BH76" s="95"/>
      <c r="BI76" s="95"/>
      <c r="BJ76" s="95"/>
      <c r="BK76" s="95"/>
      <c r="BL76" s="95"/>
      <c r="BM76" s="95"/>
      <c r="BN76" s="65"/>
      <c r="BO76" s="24">
        <f t="shared" si="43"/>
        <v>16</v>
      </c>
      <c r="BP76" s="83">
        <f t="shared" si="44"/>
        <v>1692.8125</v>
      </c>
      <c r="BQ76" s="83">
        <f t="shared" si="45"/>
        <v>3471.75</v>
      </c>
      <c r="BR76" s="83">
        <f t="shared" si="46"/>
        <v>0</v>
      </c>
      <c r="BS76" s="83">
        <f t="shared" si="47"/>
        <v>1038.7124999999999</v>
      </c>
      <c r="BT76" s="83">
        <f t="shared" si="48"/>
        <v>0</v>
      </c>
      <c r="BU76" s="83">
        <f t="shared" si="49"/>
        <v>0</v>
      </c>
      <c r="BV76" s="82">
        <f t="shared" si="2"/>
        <v>6203.2749999999996</v>
      </c>
      <c r="BW76" s="28"/>
      <c r="BX76" s="24">
        <f t="shared" si="15"/>
        <v>462</v>
      </c>
      <c r="BY76" s="24">
        <f t="shared" si="16"/>
        <v>1895</v>
      </c>
      <c r="BZ76" s="24">
        <f t="shared" si="17"/>
        <v>0</v>
      </c>
      <c r="CA76" s="24">
        <f t="shared" si="18"/>
        <v>567</v>
      </c>
      <c r="CB76" s="24">
        <f t="shared" si="19"/>
        <v>0</v>
      </c>
      <c r="CC76" s="24">
        <f t="shared" si="20"/>
        <v>0</v>
      </c>
      <c r="CD76" s="24">
        <f t="shared" si="21"/>
        <v>1943</v>
      </c>
      <c r="CE76" s="24">
        <f t="shared" si="22"/>
        <v>0</v>
      </c>
      <c r="CF76" s="24">
        <f t="shared" si="23"/>
        <v>1163</v>
      </c>
      <c r="CG76" s="24">
        <f t="shared" si="24"/>
        <v>0</v>
      </c>
      <c r="CH76" s="24">
        <f t="shared" si="25"/>
        <v>0</v>
      </c>
      <c r="CI76" s="24">
        <f t="shared" si="26"/>
        <v>0</v>
      </c>
      <c r="CJ76" s="24">
        <f t="shared" si="27"/>
        <v>0</v>
      </c>
      <c r="CK76" s="24">
        <f t="shared" si="28"/>
        <v>0</v>
      </c>
      <c r="CL76" s="24">
        <f t="shared" si="29"/>
        <v>0</v>
      </c>
      <c r="CM76" s="24">
        <f t="shared" si="30"/>
        <v>174</v>
      </c>
      <c r="CN76" s="24">
        <f t="shared" si="31"/>
        <v>0</v>
      </c>
      <c r="CO76" s="24">
        <f t="shared" si="32"/>
        <v>0</v>
      </c>
      <c r="CP76" s="24">
        <f t="shared" si="33"/>
        <v>0</v>
      </c>
      <c r="CQ76" s="24">
        <f t="shared" si="34"/>
        <v>0</v>
      </c>
      <c r="CR76" s="24">
        <f t="shared" si="35"/>
        <v>0</v>
      </c>
      <c r="CS76" s="24">
        <f t="shared" si="36"/>
        <v>6204</v>
      </c>
      <c r="CU76" s="83">
        <f t="shared" si="37"/>
        <v>9476.25</v>
      </c>
      <c r="CV76" s="84">
        <f t="shared" si="38"/>
        <v>15337.5</v>
      </c>
      <c r="CW76" s="84">
        <f t="shared" si="39"/>
        <v>0</v>
      </c>
      <c r="CX76" s="84">
        <f t="shared" si="40"/>
        <v>6206.25</v>
      </c>
      <c r="CY76" s="24">
        <f t="shared" si="41"/>
        <v>0</v>
      </c>
      <c r="CZ76" s="84">
        <f t="shared" si="42"/>
        <v>0</v>
      </c>
      <c r="DA76" s="82">
        <f t="shared" si="3"/>
        <v>31020</v>
      </c>
      <c r="DC76" s="24">
        <f t="shared" si="4"/>
        <v>2369.0625</v>
      </c>
      <c r="DD76" s="24">
        <f t="shared" si="5"/>
        <v>4601.25</v>
      </c>
      <c r="DE76" s="24">
        <f t="shared" si="6"/>
        <v>0</v>
      </c>
      <c r="DF76" s="24">
        <f t="shared" si="7"/>
        <v>1303.3125</v>
      </c>
      <c r="DG76" s="24">
        <f t="shared" si="8"/>
        <v>0</v>
      </c>
      <c r="DH76" s="24">
        <f t="shared" si="9"/>
        <v>0</v>
      </c>
      <c r="DI76" s="24">
        <f t="shared" si="10"/>
        <v>8273.625</v>
      </c>
    </row>
    <row r="77" spans="1:113" ht="14">
      <c r="A77" s="154"/>
      <c r="B77" s="195">
        <v>75</v>
      </c>
      <c r="C77" s="112">
        <f t="shared" si="11"/>
        <v>0.64286568747789541</v>
      </c>
      <c r="D77" s="111">
        <f t="shared" si="12"/>
        <v>0.35713431252210459</v>
      </c>
      <c r="E77" s="2"/>
      <c r="F77" s="195">
        <f t="shared" si="13"/>
        <v>16</v>
      </c>
      <c r="G77" s="112">
        <f t="shared" si="13"/>
        <v>0.55272215079937614</v>
      </c>
      <c r="H77" s="111">
        <f t="shared" si="13"/>
        <v>0.44727784920062386</v>
      </c>
      <c r="I77" s="5"/>
      <c r="J77" s="15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65"/>
      <c r="BO77" s="24">
        <f t="shared" si="43"/>
        <v>17</v>
      </c>
      <c r="BP77" s="83">
        <f t="shared" si="44"/>
        <v>2369.0625</v>
      </c>
      <c r="BQ77" s="83">
        <f t="shared" si="45"/>
        <v>4601.25</v>
      </c>
      <c r="BR77" s="83">
        <f t="shared" si="46"/>
        <v>0</v>
      </c>
      <c r="BS77" s="83">
        <f t="shared" si="47"/>
        <v>1303.3125</v>
      </c>
      <c r="BT77" s="83">
        <f t="shared" si="48"/>
        <v>0</v>
      </c>
      <c r="BU77" s="83">
        <f t="shared" si="49"/>
        <v>0</v>
      </c>
      <c r="BV77" s="82">
        <f t="shared" si="2"/>
        <v>8273.625</v>
      </c>
      <c r="BX77" s="24">
        <f t="shared" si="15"/>
        <v>678</v>
      </c>
      <c r="BY77" s="24">
        <f t="shared" si="16"/>
        <v>2635</v>
      </c>
      <c r="BZ77" s="24">
        <f t="shared" si="17"/>
        <v>0</v>
      </c>
      <c r="CA77" s="24">
        <f t="shared" si="18"/>
        <v>746</v>
      </c>
      <c r="CB77" s="24">
        <f t="shared" si="19"/>
        <v>0</v>
      </c>
      <c r="CC77" s="24">
        <f t="shared" si="20"/>
        <v>0</v>
      </c>
      <c r="CD77" s="24">
        <f t="shared" si="21"/>
        <v>2559</v>
      </c>
      <c r="CE77" s="24">
        <f t="shared" si="22"/>
        <v>0</v>
      </c>
      <c r="CF77" s="24">
        <f t="shared" si="23"/>
        <v>1450</v>
      </c>
      <c r="CG77" s="24">
        <f t="shared" si="24"/>
        <v>0</v>
      </c>
      <c r="CH77" s="24">
        <f t="shared" si="25"/>
        <v>0</v>
      </c>
      <c r="CI77" s="24">
        <f t="shared" si="26"/>
        <v>0</v>
      </c>
      <c r="CJ77" s="24">
        <f t="shared" si="27"/>
        <v>0</v>
      </c>
      <c r="CK77" s="24">
        <f t="shared" si="28"/>
        <v>0</v>
      </c>
      <c r="CL77" s="24">
        <f t="shared" si="29"/>
        <v>0</v>
      </c>
      <c r="CM77" s="24">
        <f t="shared" si="30"/>
        <v>205</v>
      </c>
      <c r="CN77" s="24">
        <f t="shared" si="31"/>
        <v>0</v>
      </c>
      <c r="CO77" s="24">
        <f t="shared" si="32"/>
        <v>0</v>
      </c>
      <c r="CP77" s="24">
        <f t="shared" si="33"/>
        <v>0</v>
      </c>
      <c r="CQ77" s="24">
        <f t="shared" si="34"/>
        <v>0</v>
      </c>
      <c r="CR77" s="24">
        <f t="shared" si="35"/>
        <v>0</v>
      </c>
      <c r="CS77" s="24">
        <f t="shared" si="36"/>
        <v>8273</v>
      </c>
      <c r="CU77" s="83">
        <f t="shared" si="37"/>
        <v>13176.25</v>
      </c>
      <c r="CV77" s="84">
        <f t="shared" si="38"/>
        <v>20340</v>
      </c>
      <c r="CW77" s="84">
        <f t="shared" si="39"/>
        <v>0</v>
      </c>
      <c r="CX77" s="84">
        <f t="shared" si="40"/>
        <v>7848.75</v>
      </c>
      <c r="CY77" s="24">
        <f t="shared" si="41"/>
        <v>0</v>
      </c>
      <c r="CZ77" s="84">
        <f t="shared" si="42"/>
        <v>0</v>
      </c>
      <c r="DA77" s="82">
        <f t="shared" si="3"/>
        <v>41365</v>
      </c>
      <c r="DC77" s="24">
        <f t="shared" si="4"/>
        <v>3294.0625</v>
      </c>
      <c r="DD77" s="24">
        <f t="shared" si="5"/>
        <v>6102</v>
      </c>
      <c r="DE77" s="24">
        <f t="shared" si="6"/>
        <v>0</v>
      </c>
      <c r="DF77" s="24">
        <f t="shared" si="7"/>
        <v>1648.2375</v>
      </c>
      <c r="DG77" s="24">
        <f t="shared" si="8"/>
        <v>0</v>
      </c>
      <c r="DH77" s="24">
        <f t="shared" si="9"/>
        <v>0</v>
      </c>
      <c r="DI77" s="24">
        <f t="shared" si="10"/>
        <v>11044.3</v>
      </c>
    </row>
    <row r="78" spans="1:113" ht="14">
      <c r="A78" s="154"/>
      <c r="B78" s="195">
        <v>80</v>
      </c>
      <c r="C78" s="112">
        <f t="shared" si="11"/>
        <v>0.64282679408507404</v>
      </c>
      <c r="D78" s="111">
        <f t="shared" si="12"/>
        <v>0.35717320591492591</v>
      </c>
      <c r="E78" s="2"/>
      <c r="F78" s="195">
        <f t="shared" si="13"/>
        <v>17</v>
      </c>
      <c r="G78" s="112">
        <f t="shared" si="13"/>
        <v>0.56440647237456376</v>
      </c>
      <c r="H78" s="111">
        <f t="shared" si="13"/>
        <v>0.43559352762543624</v>
      </c>
      <c r="I78" s="5"/>
      <c r="J78" s="15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65"/>
      <c r="BO78" s="24">
        <f t="shared" si="43"/>
        <v>18</v>
      </c>
      <c r="BP78" s="83">
        <f t="shared" si="44"/>
        <v>596.51811341597022</v>
      </c>
      <c r="BQ78" s="83">
        <f t="shared" si="45"/>
        <v>1105.0043914055213</v>
      </c>
      <c r="BR78" s="83">
        <f t="shared" si="46"/>
        <v>0</v>
      </c>
      <c r="BS78" s="83">
        <f t="shared" si="47"/>
        <v>298.47749517850838</v>
      </c>
      <c r="BT78" s="83">
        <f t="shared" si="48"/>
        <v>0</v>
      </c>
      <c r="BU78" s="83">
        <f t="shared" si="49"/>
        <v>0</v>
      </c>
      <c r="BV78" s="82">
        <f t="shared" si="2"/>
        <v>2000</v>
      </c>
      <c r="BX78" s="24">
        <f t="shared" si="15"/>
        <v>178</v>
      </c>
      <c r="BY78" s="24">
        <f t="shared" si="16"/>
        <v>659</v>
      </c>
      <c r="BZ78" s="24">
        <f t="shared" si="17"/>
        <v>0</v>
      </c>
      <c r="CA78" s="24">
        <f t="shared" si="18"/>
        <v>178</v>
      </c>
      <c r="CB78" s="24">
        <f t="shared" si="19"/>
        <v>0</v>
      </c>
      <c r="CC78" s="24">
        <f t="shared" si="20"/>
        <v>0</v>
      </c>
      <c r="CD78" s="24">
        <f t="shared" si="21"/>
        <v>611</v>
      </c>
      <c r="CE78" s="24">
        <f t="shared" si="22"/>
        <v>0</v>
      </c>
      <c r="CF78" s="24">
        <f t="shared" si="23"/>
        <v>330</v>
      </c>
      <c r="CG78" s="24">
        <f t="shared" si="24"/>
        <v>0</v>
      </c>
      <c r="CH78" s="24">
        <f t="shared" si="25"/>
        <v>0</v>
      </c>
      <c r="CI78" s="24">
        <f t="shared" si="26"/>
        <v>0</v>
      </c>
      <c r="CJ78" s="24">
        <f t="shared" si="27"/>
        <v>0</v>
      </c>
      <c r="CK78" s="24">
        <f t="shared" si="28"/>
        <v>0</v>
      </c>
      <c r="CL78" s="24">
        <f t="shared" si="29"/>
        <v>0</v>
      </c>
      <c r="CM78" s="24">
        <f t="shared" si="30"/>
        <v>45</v>
      </c>
      <c r="CN78" s="24">
        <f t="shared" si="31"/>
        <v>0</v>
      </c>
      <c r="CO78" s="24">
        <f t="shared" si="32"/>
        <v>0</v>
      </c>
      <c r="CP78" s="24">
        <f t="shared" si="33"/>
        <v>0</v>
      </c>
      <c r="CQ78" s="24">
        <f t="shared" si="34"/>
        <v>0</v>
      </c>
      <c r="CR78" s="24">
        <f t="shared" si="35"/>
        <v>0</v>
      </c>
      <c r="CS78" s="24">
        <f t="shared" si="36"/>
        <v>2001</v>
      </c>
      <c r="CU78" s="83">
        <f t="shared" si="37"/>
        <v>3301.25</v>
      </c>
      <c r="CV78" s="84">
        <f t="shared" si="38"/>
        <v>4890</v>
      </c>
      <c r="CW78" s="84">
        <f t="shared" si="39"/>
        <v>0</v>
      </c>
      <c r="CX78" s="84">
        <f t="shared" si="40"/>
        <v>1813.75</v>
      </c>
      <c r="CY78" s="24">
        <f t="shared" si="41"/>
        <v>0</v>
      </c>
      <c r="CZ78" s="84">
        <f t="shared" si="42"/>
        <v>0</v>
      </c>
      <c r="DA78" s="82">
        <f t="shared" si="3"/>
        <v>10005</v>
      </c>
      <c r="DC78" s="24">
        <f t="shared" si="4"/>
        <v>825.3125</v>
      </c>
      <c r="DD78" s="24">
        <f t="shared" si="5"/>
        <v>1467</v>
      </c>
      <c r="DE78" s="24">
        <f t="shared" si="6"/>
        <v>0</v>
      </c>
      <c r="DF78" s="24">
        <f t="shared" si="7"/>
        <v>380.88749999999999</v>
      </c>
      <c r="DG78" s="24">
        <f t="shared" si="8"/>
        <v>0</v>
      </c>
      <c r="DH78" s="24">
        <f t="shared" si="9"/>
        <v>0</v>
      </c>
      <c r="DI78" s="24">
        <f t="shared" si="10"/>
        <v>2673.2</v>
      </c>
    </row>
    <row r="79" spans="1:113" ht="14">
      <c r="A79" s="154"/>
      <c r="B79" s="195">
        <v>85</v>
      </c>
      <c r="C79" s="112">
        <f t="shared" si="11"/>
        <v>0.64292910917690527</v>
      </c>
      <c r="D79" s="111">
        <f t="shared" si="12"/>
        <v>0.35707089082309484</v>
      </c>
      <c r="E79" s="2"/>
      <c r="F79" s="195">
        <f t="shared" si="13"/>
        <v>18</v>
      </c>
      <c r="G79" s="112">
        <f t="shared" si="13"/>
        <v>0.57451015455936549</v>
      </c>
      <c r="H79" s="111">
        <f t="shared" si="13"/>
        <v>0.42548984544063456</v>
      </c>
      <c r="I79" s="5"/>
      <c r="J79" s="15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65"/>
      <c r="BO79" s="24">
        <f t="shared" si="43"/>
        <v>19</v>
      </c>
      <c r="BP79" s="83">
        <f t="shared" si="44"/>
        <v>825.3125</v>
      </c>
      <c r="BQ79" s="83">
        <f t="shared" si="45"/>
        <v>1467</v>
      </c>
      <c r="BR79" s="83">
        <f t="shared" si="46"/>
        <v>0</v>
      </c>
      <c r="BS79" s="83">
        <f t="shared" si="47"/>
        <v>380.88749999999999</v>
      </c>
      <c r="BT79" s="83">
        <f t="shared" si="48"/>
        <v>0</v>
      </c>
      <c r="BU79" s="83">
        <f t="shared" si="49"/>
        <v>0</v>
      </c>
      <c r="BV79" s="82">
        <f t="shared" si="2"/>
        <v>2673.2</v>
      </c>
      <c r="BX79" s="24">
        <f t="shared" si="15"/>
        <v>255</v>
      </c>
      <c r="BY79" s="24">
        <f t="shared" si="16"/>
        <v>906</v>
      </c>
      <c r="BZ79" s="24">
        <f t="shared" si="17"/>
        <v>0</v>
      </c>
      <c r="CA79" s="24">
        <f t="shared" si="18"/>
        <v>235</v>
      </c>
      <c r="CB79" s="24">
        <f t="shared" si="19"/>
        <v>0</v>
      </c>
      <c r="CC79" s="24">
        <f t="shared" si="20"/>
        <v>0</v>
      </c>
      <c r="CD79" s="24">
        <f t="shared" si="21"/>
        <v>805</v>
      </c>
      <c r="CE79" s="24">
        <f t="shared" si="22"/>
        <v>0</v>
      </c>
      <c r="CF79" s="24">
        <f t="shared" si="23"/>
        <v>418</v>
      </c>
      <c r="CG79" s="24">
        <f t="shared" si="24"/>
        <v>0</v>
      </c>
      <c r="CH79" s="24">
        <f t="shared" si="25"/>
        <v>0</v>
      </c>
      <c r="CI79" s="24">
        <f t="shared" si="26"/>
        <v>0</v>
      </c>
      <c r="CJ79" s="24">
        <f t="shared" si="27"/>
        <v>0</v>
      </c>
      <c r="CK79" s="24">
        <f t="shared" si="28"/>
        <v>0</v>
      </c>
      <c r="CL79" s="24">
        <f t="shared" si="29"/>
        <v>0</v>
      </c>
      <c r="CM79" s="24">
        <f t="shared" si="30"/>
        <v>54</v>
      </c>
      <c r="CN79" s="24">
        <f t="shared" si="31"/>
        <v>0</v>
      </c>
      <c r="CO79" s="24">
        <f t="shared" si="32"/>
        <v>0</v>
      </c>
      <c r="CP79" s="24">
        <f t="shared" si="33"/>
        <v>0</v>
      </c>
      <c r="CQ79" s="24">
        <f t="shared" si="34"/>
        <v>0</v>
      </c>
      <c r="CR79" s="24">
        <f t="shared" si="35"/>
        <v>0</v>
      </c>
      <c r="CS79" s="24">
        <f t="shared" si="36"/>
        <v>2673</v>
      </c>
      <c r="CU79" s="83">
        <f t="shared" si="37"/>
        <v>4546.25</v>
      </c>
      <c r="CV79" s="84">
        <f t="shared" si="38"/>
        <v>6497.5</v>
      </c>
      <c r="CW79" s="84">
        <f t="shared" si="39"/>
        <v>0</v>
      </c>
      <c r="CX79" s="84">
        <f t="shared" si="40"/>
        <v>2321.25</v>
      </c>
      <c r="CY79" s="24">
        <f t="shared" si="41"/>
        <v>0</v>
      </c>
      <c r="CZ79" s="84">
        <f t="shared" si="42"/>
        <v>0</v>
      </c>
      <c r="DA79" s="82">
        <f t="shared" si="3"/>
        <v>13365</v>
      </c>
      <c r="DC79" s="24">
        <f t="shared" si="4"/>
        <v>1136.5625</v>
      </c>
      <c r="DD79" s="24">
        <f t="shared" si="5"/>
        <v>1949.25</v>
      </c>
      <c r="DE79" s="24">
        <f t="shared" si="6"/>
        <v>0</v>
      </c>
      <c r="DF79" s="24">
        <f t="shared" si="7"/>
        <v>487.46249999999998</v>
      </c>
      <c r="DG79" s="24">
        <f t="shared" si="8"/>
        <v>0</v>
      </c>
      <c r="DH79" s="24">
        <f t="shared" si="9"/>
        <v>0</v>
      </c>
      <c r="DI79" s="24">
        <f t="shared" si="10"/>
        <v>3573.2750000000001</v>
      </c>
    </row>
    <row r="80" spans="1:113" ht="14">
      <c r="A80" s="154"/>
      <c r="B80" s="195">
        <v>90</v>
      </c>
      <c r="C80" s="112">
        <f t="shared" si="11"/>
        <v>0.64292411057437271</v>
      </c>
      <c r="D80" s="111">
        <f t="shared" si="12"/>
        <v>0.35707588942562735</v>
      </c>
      <c r="E80" s="2"/>
      <c r="F80" s="195">
        <f t="shared" si="13"/>
        <v>19</v>
      </c>
      <c r="G80" s="112">
        <f t="shared" si="13"/>
        <v>0.5831260287296125</v>
      </c>
      <c r="H80" s="111">
        <f t="shared" si="13"/>
        <v>0.41687397127038761</v>
      </c>
      <c r="I80" s="5"/>
      <c r="J80" s="15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65"/>
      <c r="BO80" s="24">
        <f t="shared" si="43"/>
        <v>20</v>
      </c>
      <c r="BP80" s="83">
        <f t="shared" si="44"/>
        <v>1136.5625</v>
      </c>
      <c r="BQ80" s="83">
        <f t="shared" si="45"/>
        <v>1949.25</v>
      </c>
      <c r="BR80" s="83">
        <f t="shared" si="46"/>
        <v>0</v>
      </c>
      <c r="BS80" s="83">
        <f t="shared" si="47"/>
        <v>487.46249999999998</v>
      </c>
      <c r="BT80" s="83">
        <f t="shared" si="48"/>
        <v>0</v>
      </c>
      <c r="BU80" s="83">
        <f t="shared" si="49"/>
        <v>0</v>
      </c>
      <c r="BV80" s="82">
        <f t="shared" si="2"/>
        <v>3573.2750000000001</v>
      </c>
      <c r="BX80" s="24">
        <f t="shared" si="15"/>
        <v>362</v>
      </c>
      <c r="BY80" s="24">
        <f t="shared" si="16"/>
        <v>1240</v>
      </c>
      <c r="BZ80" s="24">
        <f t="shared" si="17"/>
        <v>0</v>
      </c>
      <c r="CA80" s="24">
        <f t="shared" si="18"/>
        <v>310</v>
      </c>
      <c r="CB80" s="24">
        <f t="shared" si="19"/>
        <v>0</v>
      </c>
      <c r="CC80" s="24">
        <f t="shared" si="20"/>
        <v>0</v>
      </c>
      <c r="CD80" s="24">
        <f t="shared" si="21"/>
        <v>1063</v>
      </c>
      <c r="CE80" s="24">
        <f t="shared" si="22"/>
        <v>0</v>
      </c>
      <c r="CF80" s="24">
        <f t="shared" si="23"/>
        <v>532</v>
      </c>
      <c r="CG80" s="24">
        <f t="shared" si="24"/>
        <v>0</v>
      </c>
      <c r="CH80" s="24">
        <f t="shared" si="25"/>
        <v>0</v>
      </c>
      <c r="CI80" s="24">
        <f t="shared" si="26"/>
        <v>0</v>
      </c>
      <c r="CJ80" s="24">
        <f t="shared" si="27"/>
        <v>0</v>
      </c>
      <c r="CK80" s="24">
        <f t="shared" si="28"/>
        <v>0</v>
      </c>
      <c r="CL80" s="24">
        <f t="shared" si="29"/>
        <v>0</v>
      </c>
      <c r="CM80" s="24">
        <f t="shared" si="30"/>
        <v>66</v>
      </c>
      <c r="CN80" s="24">
        <f t="shared" si="31"/>
        <v>0</v>
      </c>
      <c r="CO80" s="24">
        <f t="shared" si="32"/>
        <v>0</v>
      </c>
      <c r="CP80" s="24">
        <f t="shared" si="33"/>
        <v>0</v>
      </c>
      <c r="CQ80" s="24">
        <f t="shared" si="34"/>
        <v>0</v>
      </c>
      <c r="CR80" s="24">
        <f t="shared" si="35"/>
        <v>0</v>
      </c>
      <c r="CS80" s="24">
        <f t="shared" si="36"/>
        <v>3573</v>
      </c>
      <c r="CU80" s="83">
        <f t="shared" si="37"/>
        <v>6238.75</v>
      </c>
      <c r="CV80" s="84">
        <f t="shared" si="38"/>
        <v>8637.5</v>
      </c>
      <c r="CW80" s="84">
        <f t="shared" si="39"/>
        <v>0</v>
      </c>
      <c r="CX80" s="84">
        <f t="shared" si="40"/>
        <v>2988.75</v>
      </c>
      <c r="CY80" s="24">
        <f t="shared" si="41"/>
        <v>0</v>
      </c>
      <c r="CZ80" s="84">
        <f t="shared" si="42"/>
        <v>0</v>
      </c>
      <c r="DA80" s="82">
        <f t="shared" si="3"/>
        <v>17865</v>
      </c>
      <c r="DC80" s="24">
        <f t="shared" si="4"/>
        <v>1559.6875</v>
      </c>
      <c r="DD80" s="24">
        <f t="shared" si="5"/>
        <v>2591.25</v>
      </c>
      <c r="DE80" s="24">
        <f t="shared" si="6"/>
        <v>0</v>
      </c>
      <c r="DF80" s="24">
        <f t="shared" si="7"/>
        <v>627.63749999999993</v>
      </c>
      <c r="DG80" s="24">
        <f t="shared" si="8"/>
        <v>0</v>
      </c>
      <c r="DH80" s="24">
        <f t="shared" si="9"/>
        <v>0</v>
      </c>
      <c r="DI80" s="24">
        <f t="shared" si="10"/>
        <v>4778.5749999999998</v>
      </c>
    </row>
    <row r="81" spans="1:113" ht="14">
      <c r="A81" s="154"/>
      <c r="B81" s="195">
        <v>95</v>
      </c>
      <c r="C81" s="112">
        <f t="shared" si="11"/>
        <v>0.64291596948141017</v>
      </c>
      <c r="D81" s="111">
        <f t="shared" si="12"/>
        <v>0.35708403051858983</v>
      </c>
      <c r="E81" s="2"/>
      <c r="F81" s="195">
        <f t="shared" si="13"/>
        <v>20</v>
      </c>
      <c r="G81" s="112">
        <f t="shared" si="13"/>
        <v>0.59082704241906936</v>
      </c>
      <c r="H81" s="111">
        <f t="shared" si="13"/>
        <v>0.4091729575809307</v>
      </c>
      <c r="I81" s="5"/>
      <c r="J81" s="15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65"/>
      <c r="BO81" s="24">
        <f t="shared" si="43"/>
        <v>21</v>
      </c>
      <c r="BP81" s="83">
        <f t="shared" si="44"/>
        <v>1559.6875</v>
      </c>
      <c r="BQ81" s="83">
        <f t="shared" si="45"/>
        <v>2591.25</v>
      </c>
      <c r="BR81" s="83">
        <f t="shared" si="46"/>
        <v>0</v>
      </c>
      <c r="BS81" s="83">
        <f t="shared" si="47"/>
        <v>627.63749999999993</v>
      </c>
      <c r="BT81" s="83">
        <f t="shared" si="48"/>
        <v>0</v>
      </c>
      <c r="BU81" s="83">
        <f t="shared" si="49"/>
        <v>0</v>
      </c>
      <c r="BV81" s="82">
        <f t="shared" si="2"/>
        <v>4778.5749999999998</v>
      </c>
      <c r="BX81" s="24">
        <f t="shared" si="15"/>
        <v>509</v>
      </c>
      <c r="BY81" s="24">
        <f t="shared" si="16"/>
        <v>1692</v>
      </c>
      <c r="BZ81" s="24">
        <f t="shared" si="17"/>
        <v>0</v>
      </c>
      <c r="CA81" s="24">
        <f t="shared" si="18"/>
        <v>410</v>
      </c>
      <c r="CB81" s="24">
        <f t="shared" si="19"/>
        <v>0</v>
      </c>
      <c r="CC81" s="24">
        <f t="shared" si="20"/>
        <v>0</v>
      </c>
      <c r="CD81" s="24">
        <f t="shared" si="21"/>
        <v>1405</v>
      </c>
      <c r="CE81" s="24">
        <f t="shared" si="22"/>
        <v>0</v>
      </c>
      <c r="CF81" s="24">
        <f t="shared" si="23"/>
        <v>681</v>
      </c>
      <c r="CG81" s="24">
        <f t="shared" si="24"/>
        <v>0</v>
      </c>
      <c r="CH81" s="24">
        <f t="shared" si="25"/>
        <v>0</v>
      </c>
      <c r="CI81" s="24">
        <f t="shared" si="26"/>
        <v>0</v>
      </c>
      <c r="CJ81" s="24">
        <f t="shared" si="27"/>
        <v>0</v>
      </c>
      <c r="CK81" s="24">
        <f t="shared" si="28"/>
        <v>0</v>
      </c>
      <c r="CL81" s="24">
        <f t="shared" si="29"/>
        <v>0</v>
      </c>
      <c r="CM81" s="24">
        <f t="shared" si="30"/>
        <v>82</v>
      </c>
      <c r="CN81" s="24">
        <f t="shared" si="31"/>
        <v>0</v>
      </c>
      <c r="CO81" s="24">
        <f t="shared" si="32"/>
        <v>0</v>
      </c>
      <c r="CP81" s="24">
        <f t="shared" si="33"/>
        <v>0</v>
      </c>
      <c r="CQ81" s="24">
        <f t="shared" si="34"/>
        <v>0</v>
      </c>
      <c r="CR81" s="24">
        <f t="shared" si="35"/>
        <v>0</v>
      </c>
      <c r="CS81" s="24">
        <f t="shared" si="36"/>
        <v>4779</v>
      </c>
      <c r="CU81" s="83">
        <f t="shared" si="37"/>
        <v>8531.25</v>
      </c>
      <c r="CV81" s="84">
        <f t="shared" si="38"/>
        <v>11495</v>
      </c>
      <c r="CW81" s="84">
        <f t="shared" si="39"/>
        <v>0</v>
      </c>
      <c r="CX81" s="84">
        <f t="shared" si="40"/>
        <v>3868.75</v>
      </c>
      <c r="CY81" s="24">
        <f t="shared" si="41"/>
        <v>0</v>
      </c>
      <c r="CZ81" s="84">
        <f t="shared" si="42"/>
        <v>0</v>
      </c>
      <c r="DA81" s="82">
        <f t="shared" si="3"/>
        <v>23895</v>
      </c>
      <c r="DC81" s="24">
        <f t="shared" si="4"/>
        <v>2132.8125</v>
      </c>
      <c r="DD81" s="24">
        <f t="shared" si="5"/>
        <v>3448.5</v>
      </c>
      <c r="DE81" s="24">
        <f t="shared" si="6"/>
        <v>0</v>
      </c>
      <c r="DF81" s="24">
        <f t="shared" si="7"/>
        <v>812.4375</v>
      </c>
      <c r="DG81" s="24">
        <f t="shared" si="8"/>
        <v>0</v>
      </c>
      <c r="DH81" s="24">
        <f t="shared" si="9"/>
        <v>0</v>
      </c>
      <c r="DI81" s="24">
        <f t="shared" si="10"/>
        <v>6393.75</v>
      </c>
    </row>
    <row r="82" spans="1:113" ht="14">
      <c r="A82" s="154"/>
      <c r="B82" s="196">
        <v>100</v>
      </c>
      <c r="C82" s="118">
        <f t="shared" si="11"/>
        <v>0.64288571783677972</v>
      </c>
      <c r="D82" s="119">
        <f t="shared" si="12"/>
        <v>0.35711428216322028</v>
      </c>
      <c r="E82" s="2"/>
      <c r="F82" s="195">
        <f t="shared" si="13"/>
        <v>21</v>
      </c>
      <c r="G82" s="112">
        <f t="shared" si="13"/>
        <v>0.59752384340519926</v>
      </c>
      <c r="H82" s="111">
        <f t="shared" si="13"/>
        <v>0.40247615659480074</v>
      </c>
      <c r="I82" s="5"/>
      <c r="J82" s="15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65"/>
      <c r="BO82" s="24">
        <f t="shared" si="43"/>
        <v>22</v>
      </c>
      <c r="BP82" s="83">
        <f t="shared" si="44"/>
        <v>2132.8125</v>
      </c>
      <c r="BQ82" s="83">
        <f t="shared" si="45"/>
        <v>3448.5</v>
      </c>
      <c r="BR82" s="83">
        <f t="shared" si="46"/>
        <v>0</v>
      </c>
      <c r="BS82" s="83">
        <f t="shared" si="47"/>
        <v>812.4375</v>
      </c>
      <c r="BT82" s="83">
        <f t="shared" si="48"/>
        <v>0</v>
      </c>
      <c r="BU82" s="83">
        <f t="shared" si="49"/>
        <v>0</v>
      </c>
      <c r="BV82" s="82">
        <f t="shared" si="2"/>
        <v>6393.75</v>
      </c>
      <c r="BX82" s="24">
        <f t="shared" si="15"/>
        <v>711</v>
      </c>
      <c r="BY82" s="24">
        <f t="shared" si="16"/>
        <v>2301</v>
      </c>
      <c r="BZ82" s="24">
        <f t="shared" si="17"/>
        <v>0</v>
      </c>
      <c r="CA82" s="24">
        <f t="shared" si="18"/>
        <v>542</v>
      </c>
      <c r="CB82" s="24">
        <f t="shared" si="19"/>
        <v>0</v>
      </c>
      <c r="CC82" s="24">
        <f t="shared" si="20"/>
        <v>0</v>
      </c>
      <c r="CD82" s="24">
        <f t="shared" si="21"/>
        <v>1860</v>
      </c>
      <c r="CE82" s="24">
        <f t="shared" si="22"/>
        <v>0</v>
      </c>
      <c r="CF82" s="24">
        <f t="shared" si="23"/>
        <v>876</v>
      </c>
      <c r="CG82" s="24">
        <f t="shared" si="24"/>
        <v>0</v>
      </c>
      <c r="CH82" s="24">
        <f t="shared" si="25"/>
        <v>0</v>
      </c>
      <c r="CI82" s="24">
        <f t="shared" si="26"/>
        <v>0</v>
      </c>
      <c r="CJ82" s="24">
        <f t="shared" si="27"/>
        <v>0</v>
      </c>
      <c r="CK82" s="24">
        <f t="shared" si="28"/>
        <v>0</v>
      </c>
      <c r="CL82" s="24">
        <f t="shared" si="29"/>
        <v>0</v>
      </c>
      <c r="CM82" s="24">
        <f t="shared" si="30"/>
        <v>103</v>
      </c>
      <c r="CN82" s="24">
        <f t="shared" si="31"/>
        <v>0</v>
      </c>
      <c r="CO82" s="24">
        <f t="shared" si="32"/>
        <v>0</v>
      </c>
      <c r="CP82" s="24">
        <f t="shared" si="33"/>
        <v>0</v>
      </c>
      <c r="CQ82" s="24">
        <f t="shared" si="34"/>
        <v>0</v>
      </c>
      <c r="CR82" s="24">
        <f t="shared" si="35"/>
        <v>0</v>
      </c>
      <c r="CS82" s="24">
        <f t="shared" si="36"/>
        <v>6393</v>
      </c>
      <c r="CU82" s="83">
        <f t="shared" si="37"/>
        <v>11632.5</v>
      </c>
      <c r="CV82" s="84">
        <f t="shared" si="38"/>
        <v>15302.5</v>
      </c>
      <c r="CW82" s="84">
        <f t="shared" si="39"/>
        <v>0</v>
      </c>
      <c r="CX82" s="84">
        <f t="shared" si="40"/>
        <v>5030</v>
      </c>
      <c r="CY82" s="24">
        <f t="shared" si="41"/>
        <v>0</v>
      </c>
      <c r="CZ82" s="84">
        <f t="shared" si="42"/>
        <v>0</v>
      </c>
      <c r="DA82" s="82">
        <f t="shared" si="3"/>
        <v>31965</v>
      </c>
      <c r="DC82" s="24">
        <f t="shared" si="4"/>
        <v>2908.125</v>
      </c>
      <c r="DD82" s="24">
        <f t="shared" si="5"/>
        <v>4590.75</v>
      </c>
      <c r="DE82" s="24">
        <f t="shared" si="6"/>
        <v>0</v>
      </c>
      <c r="DF82" s="24">
        <f t="shared" si="7"/>
        <v>1056.3</v>
      </c>
      <c r="DG82" s="24">
        <f t="shared" si="8"/>
        <v>0</v>
      </c>
      <c r="DH82" s="24">
        <f t="shared" si="9"/>
        <v>0</v>
      </c>
      <c r="DI82" s="24">
        <f t="shared" si="10"/>
        <v>8555.1749999999993</v>
      </c>
    </row>
    <row r="83" spans="1:113" ht="14">
      <c r="A83" s="154"/>
      <c r="B83" s="2"/>
      <c r="C83" s="2"/>
      <c r="D83" s="2"/>
      <c r="E83" s="2"/>
      <c r="F83" s="195">
        <f t="shared" si="13"/>
        <v>22</v>
      </c>
      <c r="G83" s="112">
        <f t="shared" si="13"/>
        <v>0.6032551319648094</v>
      </c>
      <c r="H83" s="111">
        <f t="shared" si="13"/>
        <v>0.3967448680351906</v>
      </c>
      <c r="I83" s="5"/>
      <c r="J83" s="15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65"/>
      <c r="BO83" s="24">
        <f t="shared" si="43"/>
        <v>23</v>
      </c>
      <c r="BP83" s="83">
        <f t="shared" si="44"/>
        <v>2908.125</v>
      </c>
      <c r="BQ83" s="83">
        <f t="shared" si="45"/>
        <v>4590.75</v>
      </c>
      <c r="BR83" s="83">
        <f t="shared" si="46"/>
        <v>0</v>
      </c>
      <c r="BS83" s="83">
        <f t="shared" si="47"/>
        <v>1056.3</v>
      </c>
      <c r="BT83" s="83">
        <f t="shared" si="48"/>
        <v>0</v>
      </c>
      <c r="BU83" s="83">
        <f t="shared" si="49"/>
        <v>0</v>
      </c>
      <c r="BV83" s="82">
        <f t="shared" si="2"/>
        <v>8555.1749999999993</v>
      </c>
      <c r="BX83" s="24">
        <f t="shared" si="15"/>
        <v>989</v>
      </c>
      <c r="BY83" s="24">
        <f t="shared" si="16"/>
        <v>3121</v>
      </c>
      <c r="BZ83" s="24">
        <f t="shared" si="17"/>
        <v>0</v>
      </c>
      <c r="CA83" s="24">
        <f t="shared" si="18"/>
        <v>718</v>
      </c>
      <c r="CB83" s="24">
        <f t="shared" si="19"/>
        <v>0</v>
      </c>
      <c r="CC83" s="24">
        <f t="shared" si="20"/>
        <v>0</v>
      </c>
      <c r="CD83" s="24">
        <f t="shared" si="21"/>
        <v>2463</v>
      </c>
      <c r="CE83" s="24">
        <f t="shared" si="22"/>
        <v>0</v>
      </c>
      <c r="CF83" s="24">
        <f t="shared" si="23"/>
        <v>1134</v>
      </c>
      <c r="CG83" s="24">
        <f t="shared" si="24"/>
        <v>0</v>
      </c>
      <c r="CH83" s="24">
        <f t="shared" si="25"/>
        <v>0</v>
      </c>
      <c r="CI83" s="24">
        <f t="shared" si="26"/>
        <v>0</v>
      </c>
      <c r="CJ83" s="24">
        <f t="shared" si="27"/>
        <v>0</v>
      </c>
      <c r="CK83" s="24">
        <f t="shared" si="28"/>
        <v>0</v>
      </c>
      <c r="CL83" s="24">
        <f t="shared" si="29"/>
        <v>0</v>
      </c>
      <c r="CM83" s="24">
        <f t="shared" si="30"/>
        <v>130</v>
      </c>
      <c r="CN83" s="24">
        <f t="shared" si="31"/>
        <v>0</v>
      </c>
      <c r="CO83" s="24">
        <f t="shared" si="32"/>
        <v>0</v>
      </c>
      <c r="CP83" s="24">
        <f t="shared" si="33"/>
        <v>0</v>
      </c>
      <c r="CQ83" s="24">
        <f t="shared" si="34"/>
        <v>0</v>
      </c>
      <c r="CR83" s="24">
        <f t="shared" si="35"/>
        <v>0</v>
      </c>
      <c r="CS83" s="24">
        <f t="shared" si="36"/>
        <v>8555</v>
      </c>
      <c r="CU83" s="83">
        <f t="shared" si="37"/>
        <v>15826.25</v>
      </c>
      <c r="CV83" s="84">
        <f t="shared" si="38"/>
        <v>20385</v>
      </c>
      <c r="CW83" s="84">
        <f t="shared" si="39"/>
        <v>0</v>
      </c>
      <c r="CX83" s="84">
        <f t="shared" si="40"/>
        <v>6563.75</v>
      </c>
      <c r="CY83" s="24">
        <f t="shared" si="41"/>
        <v>0</v>
      </c>
      <c r="CZ83" s="84">
        <f t="shared" si="42"/>
        <v>0</v>
      </c>
      <c r="DA83" s="82">
        <f t="shared" si="3"/>
        <v>42775</v>
      </c>
      <c r="DC83" s="24">
        <f t="shared" si="4"/>
        <v>3956.5625</v>
      </c>
      <c r="DD83" s="24">
        <f t="shared" si="5"/>
        <v>6115.5</v>
      </c>
      <c r="DE83" s="24">
        <f t="shared" si="6"/>
        <v>0</v>
      </c>
      <c r="DF83" s="24">
        <f t="shared" si="7"/>
        <v>1378.3875</v>
      </c>
      <c r="DG83" s="24">
        <f t="shared" si="8"/>
        <v>0</v>
      </c>
      <c r="DH83" s="24">
        <f t="shared" si="9"/>
        <v>0</v>
      </c>
      <c r="DI83" s="24">
        <f t="shared" si="10"/>
        <v>11450.45</v>
      </c>
    </row>
    <row r="84" spans="1:113" ht="14">
      <c r="A84" s="154"/>
      <c r="B84" s="2"/>
      <c r="C84" s="2"/>
      <c r="D84" s="2"/>
      <c r="E84" s="2"/>
      <c r="F84" s="195">
        <f t="shared" si="13"/>
        <v>23</v>
      </c>
      <c r="G84" s="112">
        <f t="shared" si="13"/>
        <v>0.60822835301440359</v>
      </c>
      <c r="H84" s="111">
        <f t="shared" si="13"/>
        <v>0.39177164698559647</v>
      </c>
      <c r="I84" s="5"/>
      <c r="J84" s="15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65"/>
      <c r="BO84" s="24">
        <f t="shared" si="43"/>
        <v>24</v>
      </c>
      <c r="BP84" s="83">
        <f t="shared" si="44"/>
        <v>691.07545991642246</v>
      </c>
      <c r="BQ84" s="83">
        <f t="shared" si="45"/>
        <v>1068.1676265998278</v>
      </c>
      <c r="BR84" s="83">
        <f t="shared" si="46"/>
        <v>0</v>
      </c>
      <c r="BS84" s="83">
        <f t="shared" si="47"/>
        <v>240.75691348374954</v>
      </c>
      <c r="BT84" s="83">
        <f t="shared" si="48"/>
        <v>0</v>
      </c>
      <c r="BU84" s="83">
        <f t="shared" si="49"/>
        <v>0</v>
      </c>
      <c r="BV84" s="82">
        <f t="shared" si="2"/>
        <v>1999.9999999999998</v>
      </c>
      <c r="BX84" s="24">
        <f t="shared" si="15"/>
        <v>239</v>
      </c>
      <c r="BY84" s="24">
        <f t="shared" si="16"/>
        <v>738</v>
      </c>
      <c r="BZ84" s="24">
        <f t="shared" si="17"/>
        <v>0</v>
      </c>
      <c r="CA84" s="24">
        <f t="shared" si="18"/>
        <v>166</v>
      </c>
      <c r="CB84" s="24">
        <f t="shared" si="19"/>
        <v>0</v>
      </c>
      <c r="CC84" s="24">
        <f t="shared" si="20"/>
        <v>0</v>
      </c>
      <c r="CD84" s="24">
        <f t="shared" si="21"/>
        <v>570</v>
      </c>
      <c r="CE84" s="24">
        <f t="shared" si="22"/>
        <v>0</v>
      </c>
      <c r="CF84" s="24">
        <f t="shared" si="23"/>
        <v>257</v>
      </c>
      <c r="CG84" s="24">
        <f t="shared" si="24"/>
        <v>0</v>
      </c>
      <c r="CH84" s="24">
        <f t="shared" si="25"/>
        <v>0</v>
      </c>
      <c r="CI84" s="24">
        <f t="shared" si="26"/>
        <v>0</v>
      </c>
      <c r="CJ84" s="24">
        <f t="shared" si="27"/>
        <v>0</v>
      </c>
      <c r="CK84" s="24">
        <f t="shared" si="28"/>
        <v>0</v>
      </c>
      <c r="CL84" s="24">
        <f t="shared" si="29"/>
        <v>0</v>
      </c>
      <c r="CM84" s="24">
        <f t="shared" si="30"/>
        <v>29</v>
      </c>
      <c r="CN84" s="24">
        <f t="shared" si="31"/>
        <v>0</v>
      </c>
      <c r="CO84" s="24">
        <f t="shared" si="32"/>
        <v>0</v>
      </c>
      <c r="CP84" s="24">
        <f t="shared" si="33"/>
        <v>0</v>
      </c>
      <c r="CQ84" s="24">
        <f t="shared" si="34"/>
        <v>0</v>
      </c>
      <c r="CR84" s="24">
        <f t="shared" si="35"/>
        <v>0</v>
      </c>
      <c r="CS84" s="24">
        <f t="shared" si="36"/>
        <v>1999</v>
      </c>
      <c r="CU84" s="83">
        <f t="shared" si="37"/>
        <v>3752.5</v>
      </c>
      <c r="CV84" s="84">
        <f t="shared" si="38"/>
        <v>4742.5</v>
      </c>
      <c r="CW84" s="84">
        <f t="shared" si="39"/>
        <v>0</v>
      </c>
      <c r="CX84" s="84">
        <f t="shared" si="40"/>
        <v>1500</v>
      </c>
      <c r="CY84" s="24">
        <f t="shared" si="41"/>
        <v>0</v>
      </c>
      <c r="CZ84" s="84">
        <f t="shared" si="42"/>
        <v>0</v>
      </c>
      <c r="DA84" s="82">
        <f t="shared" si="3"/>
        <v>9995</v>
      </c>
      <c r="DC84" s="24">
        <f t="shared" si="4"/>
        <v>938.125</v>
      </c>
      <c r="DD84" s="24">
        <f t="shared" si="5"/>
        <v>1422.75</v>
      </c>
      <c r="DE84" s="24">
        <f t="shared" si="6"/>
        <v>0</v>
      </c>
      <c r="DF84" s="24">
        <f t="shared" si="7"/>
        <v>315</v>
      </c>
      <c r="DG84" s="24">
        <f t="shared" si="8"/>
        <v>0</v>
      </c>
      <c r="DH84" s="24">
        <f t="shared" si="9"/>
        <v>0</v>
      </c>
      <c r="DI84" s="24">
        <f t="shared" si="10"/>
        <v>2675.875</v>
      </c>
    </row>
    <row r="85" spans="1:113" ht="14">
      <c r="A85" s="154"/>
      <c r="B85" s="2"/>
      <c r="C85" s="2"/>
      <c r="D85" s="2"/>
      <c r="E85" s="2"/>
      <c r="F85" s="195">
        <f t="shared" si="13"/>
        <v>24</v>
      </c>
      <c r="G85" s="112">
        <f t="shared" si="13"/>
        <v>0.61257963660816817</v>
      </c>
      <c r="H85" s="111">
        <f t="shared" si="13"/>
        <v>0.38742036339183178</v>
      </c>
      <c r="I85" s="5"/>
      <c r="J85" s="15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65"/>
      <c r="BO85" s="24">
        <f t="shared" si="43"/>
        <v>25</v>
      </c>
      <c r="BP85" s="83">
        <f t="shared" si="44"/>
        <v>938.125</v>
      </c>
      <c r="BQ85" s="83">
        <f t="shared" si="45"/>
        <v>1422.75</v>
      </c>
      <c r="BR85" s="83">
        <f t="shared" si="46"/>
        <v>0</v>
      </c>
      <c r="BS85" s="83">
        <f t="shared" si="47"/>
        <v>315</v>
      </c>
      <c r="BT85" s="83">
        <f t="shared" si="48"/>
        <v>0</v>
      </c>
      <c r="BU85" s="83">
        <f t="shared" si="49"/>
        <v>0</v>
      </c>
      <c r="BV85" s="82">
        <f t="shared" si="2"/>
        <v>2675.875</v>
      </c>
      <c r="BX85" s="24">
        <f t="shared" si="15"/>
        <v>329</v>
      </c>
      <c r="BY85" s="24">
        <f t="shared" si="16"/>
        <v>998</v>
      </c>
      <c r="BZ85" s="24">
        <f t="shared" si="17"/>
        <v>0</v>
      </c>
      <c r="CA85" s="24">
        <f t="shared" si="18"/>
        <v>221</v>
      </c>
      <c r="CB85" s="24">
        <f t="shared" si="19"/>
        <v>0</v>
      </c>
      <c r="CC85" s="24">
        <f t="shared" si="20"/>
        <v>0</v>
      </c>
      <c r="CD85" s="24">
        <f t="shared" si="21"/>
        <v>756</v>
      </c>
      <c r="CE85" s="24">
        <f t="shared" si="22"/>
        <v>0</v>
      </c>
      <c r="CF85" s="24">
        <f t="shared" si="23"/>
        <v>335</v>
      </c>
      <c r="CG85" s="24">
        <f t="shared" si="24"/>
        <v>0</v>
      </c>
      <c r="CH85" s="24">
        <f t="shared" si="25"/>
        <v>0</v>
      </c>
      <c r="CI85" s="24">
        <f t="shared" si="26"/>
        <v>0</v>
      </c>
      <c r="CJ85" s="24">
        <f t="shared" si="27"/>
        <v>0</v>
      </c>
      <c r="CK85" s="24">
        <f t="shared" si="28"/>
        <v>0</v>
      </c>
      <c r="CL85" s="24">
        <f t="shared" si="29"/>
        <v>0</v>
      </c>
      <c r="CM85" s="24">
        <f t="shared" si="30"/>
        <v>37</v>
      </c>
      <c r="CN85" s="24">
        <f t="shared" si="31"/>
        <v>0</v>
      </c>
      <c r="CO85" s="24">
        <f t="shared" si="32"/>
        <v>0</v>
      </c>
      <c r="CP85" s="24">
        <f t="shared" si="33"/>
        <v>0</v>
      </c>
      <c r="CQ85" s="24">
        <f t="shared" si="34"/>
        <v>0</v>
      </c>
      <c r="CR85" s="24">
        <f t="shared" si="35"/>
        <v>0</v>
      </c>
      <c r="CS85" s="24">
        <f t="shared" si="36"/>
        <v>2676</v>
      </c>
      <c r="CU85" s="83">
        <f t="shared" si="37"/>
        <v>5085</v>
      </c>
      <c r="CV85" s="84">
        <f t="shared" si="38"/>
        <v>6327.5</v>
      </c>
      <c r="CW85" s="84">
        <f t="shared" si="39"/>
        <v>0</v>
      </c>
      <c r="CX85" s="84">
        <f t="shared" si="40"/>
        <v>1967.5</v>
      </c>
      <c r="CY85" s="24">
        <f t="shared" si="41"/>
        <v>0</v>
      </c>
      <c r="CZ85" s="84">
        <f t="shared" si="42"/>
        <v>0</v>
      </c>
      <c r="DA85" s="82">
        <f t="shared" si="3"/>
        <v>13380</v>
      </c>
      <c r="DC85" s="24">
        <f t="shared" si="4"/>
        <v>1271.25</v>
      </c>
      <c r="DD85" s="24">
        <f t="shared" si="5"/>
        <v>1898.25</v>
      </c>
      <c r="DE85" s="24">
        <f t="shared" si="6"/>
        <v>0</v>
      </c>
      <c r="DF85" s="24">
        <f t="shared" si="7"/>
        <v>413.17500000000001</v>
      </c>
      <c r="DG85" s="24">
        <f t="shared" si="8"/>
        <v>0</v>
      </c>
      <c r="DH85" s="24">
        <f t="shared" si="9"/>
        <v>0</v>
      </c>
      <c r="DI85" s="24">
        <f t="shared" si="10"/>
        <v>3582.6750000000002</v>
      </c>
    </row>
    <row r="86" spans="1:113" ht="14">
      <c r="A86" s="154"/>
      <c r="B86" s="2"/>
      <c r="C86" s="2"/>
      <c r="D86" s="2"/>
      <c r="E86" s="2"/>
      <c r="F86" s="195">
        <f t="shared" si="13"/>
        <v>25</v>
      </c>
      <c r="G86" s="112">
        <f t="shared" si="13"/>
        <v>0.61643387676928107</v>
      </c>
      <c r="H86" s="111">
        <f t="shared" si="13"/>
        <v>0.38356612323071893</v>
      </c>
      <c r="I86" s="5"/>
      <c r="J86" s="15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65"/>
      <c r="BO86" s="24">
        <f t="shared" si="43"/>
        <v>26</v>
      </c>
      <c r="BP86" s="83">
        <f t="shared" si="44"/>
        <v>1271.25</v>
      </c>
      <c r="BQ86" s="83">
        <f t="shared" si="45"/>
        <v>1898.25</v>
      </c>
      <c r="BR86" s="83">
        <f t="shared" si="46"/>
        <v>0</v>
      </c>
      <c r="BS86" s="83">
        <f t="shared" si="47"/>
        <v>413.17500000000001</v>
      </c>
      <c r="BT86" s="83">
        <f t="shared" si="48"/>
        <v>0</v>
      </c>
      <c r="BU86" s="83">
        <f t="shared" si="49"/>
        <v>0</v>
      </c>
      <c r="BV86" s="82">
        <f t="shared" si="2"/>
        <v>3582.6750000000002</v>
      </c>
      <c r="BX86" s="24">
        <f t="shared" si="15"/>
        <v>451</v>
      </c>
      <c r="BY86" s="24">
        <f t="shared" si="16"/>
        <v>1347</v>
      </c>
      <c r="BZ86" s="24">
        <f t="shared" si="17"/>
        <v>0</v>
      </c>
      <c r="CA86" s="24">
        <f t="shared" si="18"/>
        <v>293</v>
      </c>
      <c r="CB86" s="24">
        <f t="shared" si="19"/>
        <v>0</v>
      </c>
      <c r="CC86" s="24">
        <f t="shared" si="20"/>
        <v>0</v>
      </c>
      <c r="CD86" s="24">
        <f t="shared" si="21"/>
        <v>1006</v>
      </c>
      <c r="CE86" s="24">
        <f t="shared" si="22"/>
        <v>0</v>
      </c>
      <c r="CF86" s="24">
        <f t="shared" si="23"/>
        <v>438</v>
      </c>
      <c r="CG86" s="24">
        <f t="shared" si="24"/>
        <v>0</v>
      </c>
      <c r="CH86" s="24">
        <f t="shared" si="25"/>
        <v>0</v>
      </c>
      <c r="CI86" s="24">
        <f t="shared" si="26"/>
        <v>0</v>
      </c>
      <c r="CJ86" s="24">
        <f t="shared" si="27"/>
        <v>0</v>
      </c>
      <c r="CK86" s="24">
        <f t="shared" si="28"/>
        <v>0</v>
      </c>
      <c r="CL86" s="24">
        <f t="shared" si="29"/>
        <v>0</v>
      </c>
      <c r="CM86" s="24">
        <f t="shared" si="30"/>
        <v>48</v>
      </c>
      <c r="CN86" s="24">
        <f t="shared" si="31"/>
        <v>0</v>
      </c>
      <c r="CO86" s="24">
        <f t="shared" si="32"/>
        <v>0</v>
      </c>
      <c r="CP86" s="24">
        <f t="shared" si="33"/>
        <v>0</v>
      </c>
      <c r="CQ86" s="24">
        <f t="shared" si="34"/>
        <v>0</v>
      </c>
      <c r="CR86" s="24">
        <f t="shared" si="35"/>
        <v>0</v>
      </c>
      <c r="CS86" s="24">
        <f t="shared" si="36"/>
        <v>3583</v>
      </c>
      <c r="CU86" s="83">
        <f t="shared" si="37"/>
        <v>6880</v>
      </c>
      <c r="CV86" s="84">
        <f t="shared" si="38"/>
        <v>8442.5</v>
      </c>
      <c r="CW86" s="84">
        <f t="shared" si="39"/>
        <v>0</v>
      </c>
      <c r="CX86" s="84">
        <f t="shared" si="40"/>
        <v>2592.5</v>
      </c>
      <c r="CY86" s="24">
        <f t="shared" si="41"/>
        <v>0</v>
      </c>
      <c r="CZ86" s="84">
        <f t="shared" si="42"/>
        <v>0</v>
      </c>
      <c r="DA86" s="82">
        <f t="shared" si="3"/>
        <v>17915</v>
      </c>
      <c r="DC86" s="24">
        <f t="shared" si="4"/>
        <v>1720</v>
      </c>
      <c r="DD86" s="24">
        <f t="shared" si="5"/>
        <v>2532.75</v>
      </c>
      <c r="DE86" s="24">
        <f t="shared" si="6"/>
        <v>0</v>
      </c>
      <c r="DF86" s="24">
        <f t="shared" si="7"/>
        <v>544.42499999999995</v>
      </c>
      <c r="DG86" s="24">
        <f t="shared" si="8"/>
        <v>0</v>
      </c>
      <c r="DH86" s="24">
        <f t="shared" si="9"/>
        <v>0</v>
      </c>
      <c r="DI86" s="24">
        <f t="shared" si="10"/>
        <v>4797.1750000000002</v>
      </c>
    </row>
    <row r="87" spans="1:113" ht="14">
      <c r="A87" s="154"/>
      <c r="B87" s="2"/>
      <c r="C87" s="2"/>
      <c r="D87" s="2"/>
      <c r="E87" s="2"/>
      <c r="F87" s="195">
        <f t="shared" si="13"/>
        <v>26</v>
      </c>
      <c r="G87" s="112">
        <f t="shared" si="13"/>
        <v>0.61975339655425066</v>
      </c>
      <c r="H87" s="111">
        <f t="shared" si="13"/>
        <v>0.38024660344574929</v>
      </c>
      <c r="I87" s="5"/>
      <c r="J87" s="15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65"/>
      <c r="BO87" s="24">
        <f t="shared" si="43"/>
        <v>27</v>
      </c>
      <c r="BP87" s="83">
        <f t="shared" si="44"/>
        <v>1720</v>
      </c>
      <c r="BQ87" s="83">
        <f t="shared" si="45"/>
        <v>2532.75</v>
      </c>
      <c r="BR87" s="83">
        <f t="shared" si="46"/>
        <v>0</v>
      </c>
      <c r="BS87" s="83">
        <f t="shared" si="47"/>
        <v>544.42499999999995</v>
      </c>
      <c r="BT87" s="83">
        <f t="shared" si="48"/>
        <v>0</v>
      </c>
      <c r="BU87" s="83">
        <f t="shared" si="49"/>
        <v>0</v>
      </c>
      <c r="BV87" s="82">
        <f t="shared" si="2"/>
        <v>4797.1750000000002</v>
      </c>
      <c r="BX87" s="24">
        <f t="shared" si="15"/>
        <v>617</v>
      </c>
      <c r="BY87" s="24">
        <f t="shared" si="16"/>
        <v>1816</v>
      </c>
      <c r="BZ87" s="24">
        <f t="shared" si="17"/>
        <v>0</v>
      </c>
      <c r="CA87" s="24">
        <f t="shared" si="18"/>
        <v>390</v>
      </c>
      <c r="CB87" s="24">
        <f t="shared" si="19"/>
        <v>0</v>
      </c>
      <c r="CC87" s="24">
        <f t="shared" si="20"/>
        <v>0</v>
      </c>
      <c r="CD87" s="24">
        <f t="shared" si="21"/>
        <v>1337</v>
      </c>
      <c r="CE87" s="24">
        <f t="shared" si="22"/>
        <v>0</v>
      </c>
      <c r="CF87" s="24">
        <f t="shared" si="23"/>
        <v>575</v>
      </c>
      <c r="CG87" s="24">
        <f t="shared" si="24"/>
        <v>0</v>
      </c>
      <c r="CH87" s="24">
        <f t="shared" si="25"/>
        <v>0</v>
      </c>
      <c r="CI87" s="24">
        <f t="shared" si="26"/>
        <v>0</v>
      </c>
      <c r="CJ87" s="24">
        <f t="shared" si="27"/>
        <v>0</v>
      </c>
      <c r="CK87" s="24">
        <f t="shared" si="28"/>
        <v>0</v>
      </c>
      <c r="CL87" s="24">
        <f t="shared" si="29"/>
        <v>0</v>
      </c>
      <c r="CM87" s="24">
        <f t="shared" si="30"/>
        <v>62</v>
      </c>
      <c r="CN87" s="24">
        <f t="shared" si="31"/>
        <v>0</v>
      </c>
      <c r="CO87" s="24">
        <f t="shared" si="32"/>
        <v>0</v>
      </c>
      <c r="CP87" s="24">
        <f t="shared" si="33"/>
        <v>0</v>
      </c>
      <c r="CQ87" s="24">
        <f t="shared" si="34"/>
        <v>0</v>
      </c>
      <c r="CR87" s="24">
        <f t="shared" si="35"/>
        <v>0</v>
      </c>
      <c r="CS87" s="24">
        <f t="shared" si="36"/>
        <v>4797</v>
      </c>
      <c r="CU87" s="83">
        <f t="shared" si="37"/>
        <v>9296.25</v>
      </c>
      <c r="CV87" s="84">
        <f t="shared" si="38"/>
        <v>11270</v>
      </c>
      <c r="CW87" s="84">
        <f t="shared" si="39"/>
        <v>0</v>
      </c>
      <c r="CX87" s="84">
        <f t="shared" si="40"/>
        <v>3418.75</v>
      </c>
      <c r="CY87" s="24">
        <f t="shared" si="41"/>
        <v>0</v>
      </c>
      <c r="CZ87" s="84">
        <f t="shared" si="42"/>
        <v>0</v>
      </c>
      <c r="DA87" s="82">
        <f t="shared" si="3"/>
        <v>23985</v>
      </c>
      <c r="DC87" s="24">
        <f t="shared" si="4"/>
        <v>2324.0625</v>
      </c>
      <c r="DD87" s="24">
        <f t="shared" si="5"/>
        <v>3381</v>
      </c>
      <c r="DE87" s="24">
        <f t="shared" si="6"/>
        <v>0</v>
      </c>
      <c r="DF87" s="24">
        <f t="shared" si="7"/>
        <v>717.9375</v>
      </c>
      <c r="DG87" s="24">
        <f t="shared" si="8"/>
        <v>0</v>
      </c>
      <c r="DH87" s="24">
        <f t="shared" si="9"/>
        <v>0</v>
      </c>
      <c r="DI87" s="24">
        <f t="shared" si="10"/>
        <v>6423</v>
      </c>
    </row>
    <row r="88" spans="1:113" ht="14">
      <c r="A88" s="154"/>
      <c r="B88" s="2"/>
      <c r="C88" s="2"/>
      <c r="D88" s="2"/>
      <c r="E88" s="2"/>
      <c r="F88" s="195">
        <f t="shared" si="13"/>
        <v>27</v>
      </c>
      <c r="G88" s="112">
        <f t="shared" si="13"/>
        <v>0.62252784190695565</v>
      </c>
      <c r="H88" s="111">
        <f t="shared" si="13"/>
        <v>0.3774721580930443</v>
      </c>
      <c r="I88" s="5"/>
      <c r="J88" s="15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65"/>
      <c r="BO88" s="24">
        <f t="shared" si="43"/>
        <v>28</v>
      </c>
      <c r="BP88" s="83">
        <f t="shared" si="44"/>
        <v>2324.0625</v>
      </c>
      <c r="BQ88" s="83">
        <f t="shared" si="45"/>
        <v>3381</v>
      </c>
      <c r="BR88" s="83">
        <f t="shared" si="46"/>
        <v>0</v>
      </c>
      <c r="BS88" s="83">
        <f t="shared" si="47"/>
        <v>717.9375</v>
      </c>
      <c r="BT88" s="83">
        <f t="shared" si="48"/>
        <v>0</v>
      </c>
      <c r="BU88" s="83">
        <f t="shared" si="49"/>
        <v>0</v>
      </c>
      <c r="BV88" s="82">
        <f t="shared" si="2"/>
        <v>6423</v>
      </c>
      <c r="BX88" s="24">
        <f t="shared" si="15"/>
        <v>841</v>
      </c>
      <c r="BY88" s="24">
        <f t="shared" si="16"/>
        <v>2447</v>
      </c>
      <c r="BZ88" s="24">
        <f t="shared" si="17"/>
        <v>0</v>
      </c>
      <c r="CA88" s="24">
        <f t="shared" si="18"/>
        <v>520</v>
      </c>
      <c r="CB88" s="24">
        <f t="shared" si="19"/>
        <v>0</v>
      </c>
      <c r="CC88" s="24">
        <f t="shared" si="20"/>
        <v>0</v>
      </c>
      <c r="CD88" s="24">
        <f t="shared" si="21"/>
        <v>1780</v>
      </c>
      <c r="CE88" s="24">
        <f t="shared" si="22"/>
        <v>0</v>
      </c>
      <c r="CF88" s="24">
        <f t="shared" si="23"/>
        <v>756</v>
      </c>
      <c r="CG88" s="24">
        <f t="shared" si="24"/>
        <v>0</v>
      </c>
      <c r="CH88" s="24">
        <f t="shared" si="25"/>
        <v>0</v>
      </c>
      <c r="CI88" s="24">
        <f t="shared" si="26"/>
        <v>0</v>
      </c>
      <c r="CJ88" s="24">
        <f t="shared" si="27"/>
        <v>0</v>
      </c>
      <c r="CK88" s="24">
        <f t="shared" si="28"/>
        <v>0</v>
      </c>
      <c r="CL88" s="24">
        <f t="shared" si="29"/>
        <v>0</v>
      </c>
      <c r="CM88" s="24">
        <f t="shared" si="30"/>
        <v>80</v>
      </c>
      <c r="CN88" s="24">
        <f t="shared" si="31"/>
        <v>0</v>
      </c>
      <c r="CO88" s="24">
        <f t="shared" si="32"/>
        <v>0</v>
      </c>
      <c r="CP88" s="24">
        <f t="shared" si="33"/>
        <v>0</v>
      </c>
      <c r="CQ88" s="24">
        <f t="shared" si="34"/>
        <v>0</v>
      </c>
      <c r="CR88" s="24">
        <f t="shared" si="35"/>
        <v>0</v>
      </c>
      <c r="CS88" s="24">
        <f t="shared" si="36"/>
        <v>6424</v>
      </c>
      <c r="CU88" s="83">
        <f t="shared" si="37"/>
        <v>12547.5</v>
      </c>
      <c r="CV88" s="84">
        <f t="shared" si="38"/>
        <v>15057.5</v>
      </c>
      <c r="CW88" s="84">
        <f t="shared" si="39"/>
        <v>0</v>
      </c>
      <c r="CX88" s="84">
        <f t="shared" si="40"/>
        <v>4515</v>
      </c>
      <c r="CY88" s="24">
        <f t="shared" si="41"/>
        <v>0</v>
      </c>
      <c r="CZ88" s="84">
        <f t="shared" si="42"/>
        <v>0</v>
      </c>
      <c r="DA88" s="82">
        <f t="shared" si="3"/>
        <v>32120</v>
      </c>
      <c r="DC88" s="24">
        <f t="shared" si="4"/>
        <v>3136.875</v>
      </c>
      <c r="DD88" s="24">
        <f t="shared" si="5"/>
        <v>4517.25</v>
      </c>
      <c r="DE88" s="24">
        <f t="shared" si="6"/>
        <v>0</v>
      </c>
      <c r="DF88" s="24">
        <f t="shared" si="7"/>
        <v>948.15</v>
      </c>
      <c r="DG88" s="24">
        <f t="shared" si="8"/>
        <v>0</v>
      </c>
      <c r="DH88" s="24">
        <f t="shared" si="9"/>
        <v>0</v>
      </c>
      <c r="DI88" s="24">
        <f t="shared" si="10"/>
        <v>8602.2749999999996</v>
      </c>
    </row>
    <row r="89" spans="1:113" ht="14">
      <c r="A89" s="154"/>
      <c r="B89" s="2"/>
      <c r="C89" s="2"/>
      <c r="D89" s="2"/>
      <c r="E89" s="2"/>
      <c r="F89" s="195">
        <f t="shared" si="13"/>
        <v>28</v>
      </c>
      <c r="G89" s="112">
        <f t="shared" si="13"/>
        <v>0.62502919196637086</v>
      </c>
      <c r="H89" s="111">
        <f t="shared" si="13"/>
        <v>0.37497080803362914</v>
      </c>
      <c r="I89" s="5"/>
      <c r="J89" s="15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65"/>
      <c r="BO89" s="24">
        <f t="shared" si="43"/>
        <v>29</v>
      </c>
      <c r="BP89" s="83">
        <f t="shared" si="44"/>
        <v>3136.875</v>
      </c>
      <c r="BQ89" s="83">
        <f t="shared" si="45"/>
        <v>4517.25</v>
      </c>
      <c r="BR89" s="83">
        <f t="shared" si="46"/>
        <v>0</v>
      </c>
      <c r="BS89" s="83">
        <f t="shared" si="47"/>
        <v>948.15</v>
      </c>
      <c r="BT89" s="83">
        <f t="shared" si="48"/>
        <v>0</v>
      </c>
      <c r="BU89" s="83">
        <f t="shared" si="49"/>
        <v>0</v>
      </c>
      <c r="BV89" s="82">
        <f t="shared" si="2"/>
        <v>8602.2749999999996</v>
      </c>
      <c r="BX89" s="24">
        <f t="shared" si="15"/>
        <v>1144</v>
      </c>
      <c r="BY89" s="24">
        <f t="shared" si="16"/>
        <v>3294</v>
      </c>
      <c r="BZ89" s="24">
        <f t="shared" si="17"/>
        <v>0</v>
      </c>
      <c r="CA89" s="24">
        <f t="shared" si="18"/>
        <v>691</v>
      </c>
      <c r="CB89" s="24">
        <f t="shared" si="19"/>
        <v>0</v>
      </c>
      <c r="CC89" s="24">
        <f t="shared" si="20"/>
        <v>0</v>
      </c>
      <c r="CD89" s="24">
        <f t="shared" si="21"/>
        <v>2372</v>
      </c>
      <c r="CE89" s="24">
        <f t="shared" si="22"/>
        <v>0</v>
      </c>
      <c r="CF89" s="24">
        <f t="shared" si="23"/>
        <v>996</v>
      </c>
      <c r="CG89" s="24">
        <f t="shared" si="24"/>
        <v>0</v>
      </c>
      <c r="CH89" s="24">
        <f t="shared" si="25"/>
        <v>0</v>
      </c>
      <c r="CI89" s="24">
        <f t="shared" si="26"/>
        <v>0</v>
      </c>
      <c r="CJ89" s="24">
        <f t="shared" si="27"/>
        <v>0</v>
      </c>
      <c r="CK89" s="24">
        <f t="shared" si="28"/>
        <v>0</v>
      </c>
      <c r="CL89" s="24">
        <f t="shared" si="29"/>
        <v>0</v>
      </c>
      <c r="CM89" s="24">
        <f t="shared" si="30"/>
        <v>105</v>
      </c>
      <c r="CN89" s="24">
        <f t="shared" si="31"/>
        <v>0</v>
      </c>
      <c r="CO89" s="24">
        <f t="shared" si="32"/>
        <v>0</v>
      </c>
      <c r="CP89" s="24">
        <f t="shared" si="33"/>
        <v>0</v>
      </c>
      <c r="CQ89" s="24">
        <f t="shared" si="34"/>
        <v>0</v>
      </c>
      <c r="CR89" s="24">
        <f t="shared" si="35"/>
        <v>0</v>
      </c>
      <c r="CS89" s="24">
        <f t="shared" si="36"/>
        <v>8602</v>
      </c>
      <c r="CU89" s="83">
        <f t="shared" si="37"/>
        <v>16920</v>
      </c>
      <c r="CV89" s="84">
        <f t="shared" si="38"/>
        <v>20110</v>
      </c>
      <c r="CW89" s="84">
        <f t="shared" si="39"/>
        <v>0</v>
      </c>
      <c r="CX89" s="84">
        <f t="shared" si="40"/>
        <v>5980</v>
      </c>
      <c r="CY89" s="24">
        <f t="shared" si="41"/>
        <v>0</v>
      </c>
      <c r="CZ89" s="84">
        <f t="shared" si="42"/>
        <v>0</v>
      </c>
      <c r="DA89" s="82">
        <f t="shared" si="3"/>
        <v>43010</v>
      </c>
      <c r="DC89" s="24">
        <f t="shared" si="4"/>
        <v>4230</v>
      </c>
      <c r="DD89" s="24">
        <f t="shared" si="5"/>
        <v>6033</v>
      </c>
      <c r="DE89" s="24">
        <f t="shared" si="6"/>
        <v>0</v>
      </c>
      <c r="DF89" s="24">
        <f t="shared" si="7"/>
        <v>1255.8</v>
      </c>
      <c r="DG89" s="24">
        <f t="shared" si="8"/>
        <v>0</v>
      </c>
      <c r="DH89" s="24">
        <f t="shared" si="9"/>
        <v>0</v>
      </c>
      <c r="DI89" s="24">
        <f t="shared" si="10"/>
        <v>11518.8</v>
      </c>
    </row>
    <row r="90" spans="1:113" ht="14">
      <c r="A90" s="154"/>
      <c r="B90" s="2"/>
      <c r="C90" s="2"/>
      <c r="D90" s="2"/>
      <c r="E90" s="2"/>
      <c r="F90" s="195">
        <f t="shared" si="13"/>
        <v>29</v>
      </c>
      <c r="G90" s="112">
        <f t="shared" si="13"/>
        <v>0.62721779994245708</v>
      </c>
      <c r="H90" s="111">
        <f t="shared" si="13"/>
        <v>0.37278220005754292</v>
      </c>
      <c r="I90" s="5"/>
      <c r="J90" s="15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95"/>
      <c r="BD90" s="95"/>
      <c r="BE90" s="95"/>
      <c r="BF90" s="95"/>
      <c r="BG90" s="95"/>
      <c r="BH90" s="95"/>
      <c r="BI90" s="95"/>
      <c r="BJ90" s="95"/>
      <c r="BK90" s="95"/>
      <c r="BL90" s="95"/>
      <c r="BM90" s="95"/>
      <c r="BN90" s="65"/>
      <c r="BO90" s="24">
        <f t="shared" si="43"/>
        <v>30</v>
      </c>
      <c r="BP90" s="83">
        <f t="shared" si="44"/>
        <v>734.45150536514222</v>
      </c>
      <c r="BQ90" s="83">
        <f t="shared" si="45"/>
        <v>1047.5049484321285</v>
      </c>
      <c r="BR90" s="83">
        <f t="shared" si="46"/>
        <v>0</v>
      </c>
      <c r="BS90" s="83">
        <f t="shared" si="47"/>
        <v>218.04354620272946</v>
      </c>
      <c r="BT90" s="83">
        <f t="shared" si="48"/>
        <v>0</v>
      </c>
      <c r="BU90" s="83">
        <f t="shared" si="49"/>
        <v>0</v>
      </c>
      <c r="BV90" s="82">
        <f t="shared" si="2"/>
        <v>2000</v>
      </c>
      <c r="BX90" s="24">
        <f t="shared" si="15"/>
        <v>270</v>
      </c>
      <c r="BY90" s="24">
        <f t="shared" si="16"/>
        <v>769</v>
      </c>
      <c r="BZ90" s="24">
        <f t="shared" si="17"/>
        <v>0</v>
      </c>
      <c r="CA90" s="24">
        <f t="shared" si="18"/>
        <v>160</v>
      </c>
      <c r="CB90" s="24">
        <f t="shared" si="19"/>
        <v>0</v>
      </c>
      <c r="CC90" s="24">
        <f t="shared" si="20"/>
        <v>0</v>
      </c>
      <c r="CD90" s="24">
        <f t="shared" si="21"/>
        <v>549</v>
      </c>
      <c r="CE90" s="24">
        <f t="shared" si="22"/>
        <v>0</v>
      </c>
      <c r="CF90" s="24">
        <f t="shared" si="23"/>
        <v>228</v>
      </c>
      <c r="CG90" s="24">
        <f t="shared" si="24"/>
        <v>0</v>
      </c>
      <c r="CH90" s="24">
        <f t="shared" si="25"/>
        <v>0</v>
      </c>
      <c r="CI90" s="24">
        <f t="shared" si="26"/>
        <v>0</v>
      </c>
      <c r="CJ90" s="24">
        <f t="shared" si="27"/>
        <v>0</v>
      </c>
      <c r="CK90" s="24">
        <f t="shared" si="28"/>
        <v>0</v>
      </c>
      <c r="CL90" s="24">
        <f t="shared" si="29"/>
        <v>0</v>
      </c>
      <c r="CM90" s="24">
        <f t="shared" si="30"/>
        <v>24</v>
      </c>
      <c r="CN90" s="24">
        <f t="shared" si="31"/>
        <v>0</v>
      </c>
      <c r="CO90" s="24">
        <f t="shared" si="32"/>
        <v>0</v>
      </c>
      <c r="CP90" s="24">
        <f t="shared" si="33"/>
        <v>0</v>
      </c>
      <c r="CQ90" s="24">
        <f t="shared" si="34"/>
        <v>0</v>
      </c>
      <c r="CR90" s="24">
        <f t="shared" si="35"/>
        <v>0</v>
      </c>
      <c r="CS90" s="24">
        <f t="shared" si="36"/>
        <v>2000</v>
      </c>
      <c r="CU90" s="83">
        <f t="shared" si="37"/>
        <v>3958.75</v>
      </c>
      <c r="CV90" s="84">
        <f t="shared" si="38"/>
        <v>4665</v>
      </c>
      <c r="CW90" s="84">
        <f t="shared" si="39"/>
        <v>0</v>
      </c>
      <c r="CX90" s="84">
        <f t="shared" si="40"/>
        <v>1376.25</v>
      </c>
      <c r="CY90" s="24">
        <f t="shared" si="41"/>
        <v>0</v>
      </c>
      <c r="CZ90" s="84">
        <f t="shared" si="42"/>
        <v>0</v>
      </c>
      <c r="DA90" s="82">
        <f t="shared" si="3"/>
        <v>10000</v>
      </c>
      <c r="DC90" s="24">
        <f t="shared" si="4"/>
        <v>989.6875</v>
      </c>
      <c r="DD90" s="24">
        <f t="shared" si="5"/>
        <v>1399.5</v>
      </c>
      <c r="DE90" s="24">
        <f t="shared" si="6"/>
        <v>0</v>
      </c>
      <c r="DF90" s="24">
        <f t="shared" si="7"/>
        <v>289.01249999999999</v>
      </c>
      <c r="DG90" s="24">
        <f t="shared" si="8"/>
        <v>0</v>
      </c>
      <c r="DH90" s="24">
        <f t="shared" si="9"/>
        <v>0</v>
      </c>
      <c r="DI90" s="24">
        <f t="shared" si="10"/>
        <v>2678.2</v>
      </c>
    </row>
    <row r="91" spans="1:113" ht="14">
      <c r="A91" s="154"/>
      <c r="B91" s="2"/>
      <c r="C91" s="2"/>
      <c r="D91" s="2"/>
      <c r="E91" s="2"/>
      <c r="F91" s="195">
        <f t="shared" si="13"/>
        <v>30</v>
      </c>
      <c r="G91" s="112">
        <f t="shared" si="13"/>
        <v>0.62910198979060328</v>
      </c>
      <c r="H91" s="111">
        <f t="shared" si="13"/>
        <v>0.37089801020939683</v>
      </c>
      <c r="I91" s="5"/>
      <c r="J91" s="15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95"/>
      <c r="BD91" s="95"/>
      <c r="BE91" s="95"/>
      <c r="BF91" s="95"/>
      <c r="BG91" s="95"/>
      <c r="BH91" s="95"/>
      <c r="BI91" s="95"/>
      <c r="BJ91" s="95"/>
      <c r="BK91" s="95"/>
      <c r="BL91" s="95"/>
      <c r="BM91" s="95"/>
      <c r="BN91" s="65"/>
      <c r="BO91" s="24">
        <f t="shared" si="43"/>
        <v>31</v>
      </c>
      <c r="BP91" s="83">
        <f t="shared" si="44"/>
        <v>989.6875</v>
      </c>
      <c r="BQ91" s="83">
        <f t="shared" si="45"/>
        <v>1399.5</v>
      </c>
      <c r="BR91" s="83">
        <f t="shared" si="46"/>
        <v>0</v>
      </c>
      <c r="BS91" s="83">
        <f t="shared" si="47"/>
        <v>289.01249999999999</v>
      </c>
      <c r="BT91" s="83">
        <f t="shared" si="48"/>
        <v>0</v>
      </c>
      <c r="BU91" s="83">
        <f t="shared" si="49"/>
        <v>0</v>
      </c>
      <c r="BV91" s="82">
        <f t="shared" si="2"/>
        <v>2678.2</v>
      </c>
      <c r="BX91" s="24">
        <f t="shared" si="15"/>
        <v>366</v>
      </c>
      <c r="BY91" s="24">
        <f t="shared" si="16"/>
        <v>1034</v>
      </c>
      <c r="BZ91" s="24">
        <f t="shared" si="17"/>
        <v>0</v>
      </c>
      <c r="CA91" s="24">
        <f t="shared" si="18"/>
        <v>214</v>
      </c>
      <c r="CB91" s="24">
        <f t="shared" si="19"/>
        <v>0</v>
      </c>
      <c r="CC91" s="24">
        <f t="shared" si="20"/>
        <v>0</v>
      </c>
      <c r="CD91" s="24">
        <f t="shared" si="21"/>
        <v>731</v>
      </c>
      <c r="CE91" s="24">
        <f t="shared" si="22"/>
        <v>0</v>
      </c>
      <c r="CF91" s="24">
        <f t="shared" si="23"/>
        <v>302</v>
      </c>
      <c r="CG91" s="24">
        <f t="shared" si="24"/>
        <v>0</v>
      </c>
      <c r="CH91" s="24">
        <f t="shared" si="25"/>
        <v>0</v>
      </c>
      <c r="CI91" s="24">
        <f t="shared" si="26"/>
        <v>0</v>
      </c>
      <c r="CJ91" s="24">
        <f t="shared" si="27"/>
        <v>0</v>
      </c>
      <c r="CK91" s="24">
        <f t="shared" si="28"/>
        <v>0</v>
      </c>
      <c r="CL91" s="24">
        <f t="shared" si="29"/>
        <v>0</v>
      </c>
      <c r="CM91" s="24">
        <f t="shared" si="30"/>
        <v>31</v>
      </c>
      <c r="CN91" s="24">
        <f t="shared" si="31"/>
        <v>0</v>
      </c>
      <c r="CO91" s="24">
        <f t="shared" si="32"/>
        <v>0</v>
      </c>
      <c r="CP91" s="24">
        <f t="shared" si="33"/>
        <v>0</v>
      </c>
      <c r="CQ91" s="24">
        <f t="shared" si="34"/>
        <v>0</v>
      </c>
      <c r="CR91" s="24">
        <f t="shared" si="35"/>
        <v>0</v>
      </c>
      <c r="CS91" s="24">
        <f t="shared" si="36"/>
        <v>2678</v>
      </c>
      <c r="CU91" s="83">
        <f t="shared" si="37"/>
        <v>5328.75</v>
      </c>
      <c r="CV91" s="84">
        <f t="shared" si="38"/>
        <v>6237.5</v>
      </c>
      <c r="CW91" s="84">
        <f t="shared" si="39"/>
        <v>0</v>
      </c>
      <c r="CX91" s="84">
        <f t="shared" si="40"/>
        <v>1823.75</v>
      </c>
      <c r="CY91" s="24">
        <f t="shared" si="41"/>
        <v>0</v>
      </c>
      <c r="CZ91" s="84">
        <f t="shared" si="42"/>
        <v>0</v>
      </c>
      <c r="DA91" s="82">
        <f t="shared" si="3"/>
        <v>13390</v>
      </c>
      <c r="DC91" s="24">
        <f t="shared" si="4"/>
        <v>1332.1875</v>
      </c>
      <c r="DD91" s="24">
        <f t="shared" si="5"/>
        <v>1871.25</v>
      </c>
      <c r="DE91" s="24">
        <f t="shared" si="6"/>
        <v>0</v>
      </c>
      <c r="DF91" s="24">
        <f t="shared" si="7"/>
        <v>382.98750000000001</v>
      </c>
      <c r="DG91" s="24">
        <f t="shared" si="8"/>
        <v>0</v>
      </c>
      <c r="DH91" s="24">
        <f t="shared" si="9"/>
        <v>0</v>
      </c>
      <c r="DI91" s="24">
        <f t="shared" si="10"/>
        <v>3586.4250000000002</v>
      </c>
    </row>
    <row r="92" spans="1:113" ht="14">
      <c r="A92" s="154"/>
      <c r="B92" s="2"/>
      <c r="C92" s="2"/>
      <c r="D92" s="2"/>
      <c r="E92" s="2"/>
      <c r="F92" s="195">
        <f t="shared" si="13"/>
        <v>31</v>
      </c>
      <c r="G92" s="112">
        <f t="shared" si="13"/>
        <v>0.6308108057650661</v>
      </c>
      <c r="H92" s="111">
        <f t="shared" si="13"/>
        <v>0.36918919423493396</v>
      </c>
      <c r="I92" s="5"/>
      <c r="J92" s="15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65"/>
      <c r="BO92" s="24">
        <f t="shared" si="43"/>
        <v>32</v>
      </c>
      <c r="BP92" s="83">
        <f t="shared" si="44"/>
        <v>1332.1875</v>
      </c>
      <c r="BQ92" s="83">
        <f t="shared" si="45"/>
        <v>1871.25</v>
      </c>
      <c r="BR92" s="83">
        <f t="shared" si="46"/>
        <v>0</v>
      </c>
      <c r="BS92" s="83">
        <f t="shared" si="47"/>
        <v>382.98750000000001</v>
      </c>
      <c r="BT92" s="83">
        <f t="shared" si="48"/>
        <v>0</v>
      </c>
      <c r="BU92" s="83">
        <f t="shared" si="49"/>
        <v>0</v>
      </c>
      <c r="BV92" s="82">
        <f t="shared" si="2"/>
        <v>3586.4250000000002</v>
      </c>
      <c r="BX92" s="24">
        <f t="shared" si="15"/>
        <v>495</v>
      </c>
      <c r="BY92" s="24">
        <f t="shared" si="16"/>
        <v>1390</v>
      </c>
      <c r="BZ92" s="24">
        <f t="shared" si="17"/>
        <v>0</v>
      </c>
      <c r="CA92" s="24">
        <f t="shared" si="18"/>
        <v>285</v>
      </c>
      <c r="CB92" s="24">
        <f t="shared" si="19"/>
        <v>0</v>
      </c>
      <c r="CC92" s="24">
        <f t="shared" si="20"/>
        <v>0</v>
      </c>
      <c r="CD92" s="24">
        <f t="shared" si="21"/>
        <v>976</v>
      </c>
      <c r="CE92" s="24">
        <f t="shared" si="22"/>
        <v>0</v>
      </c>
      <c r="CF92" s="24">
        <f t="shared" si="23"/>
        <v>400</v>
      </c>
      <c r="CG92" s="24">
        <f t="shared" si="24"/>
        <v>0</v>
      </c>
      <c r="CH92" s="24">
        <f t="shared" si="25"/>
        <v>0</v>
      </c>
      <c r="CI92" s="24">
        <f t="shared" si="26"/>
        <v>0</v>
      </c>
      <c r="CJ92" s="24">
        <f t="shared" si="27"/>
        <v>0</v>
      </c>
      <c r="CK92" s="24">
        <f t="shared" si="28"/>
        <v>0</v>
      </c>
      <c r="CL92" s="24">
        <f t="shared" si="29"/>
        <v>0</v>
      </c>
      <c r="CM92" s="24">
        <f t="shared" si="30"/>
        <v>41</v>
      </c>
      <c r="CN92" s="24">
        <f t="shared" si="31"/>
        <v>0</v>
      </c>
      <c r="CO92" s="24">
        <f t="shared" si="32"/>
        <v>0</v>
      </c>
      <c r="CP92" s="24">
        <f t="shared" si="33"/>
        <v>0</v>
      </c>
      <c r="CQ92" s="24">
        <f t="shared" si="34"/>
        <v>0</v>
      </c>
      <c r="CR92" s="24">
        <f t="shared" si="35"/>
        <v>0</v>
      </c>
      <c r="CS92" s="24">
        <f t="shared" si="36"/>
        <v>3587</v>
      </c>
      <c r="CU92" s="83">
        <f t="shared" si="37"/>
        <v>7170</v>
      </c>
      <c r="CV92" s="84">
        <f t="shared" si="38"/>
        <v>8340</v>
      </c>
      <c r="CW92" s="84">
        <f t="shared" si="39"/>
        <v>0</v>
      </c>
      <c r="CX92" s="84">
        <f t="shared" si="40"/>
        <v>2425</v>
      </c>
      <c r="CY92" s="24">
        <f t="shared" si="41"/>
        <v>0</v>
      </c>
      <c r="CZ92" s="84">
        <f t="shared" si="42"/>
        <v>0</v>
      </c>
      <c r="DA92" s="82">
        <f t="shared" si="3"/>
        <v>17935</v>
      </c>
      <c r="DC92" s="24">
        <f t="shared" si="4"/>
        <v>1792.5</v>
      </c>
      <c r="DD92" s="24">
        <f t="shared" si="5"/>
        <v>2502</v>
      </c>
      <c r="DE92" s="24">
        <f t="shared" si="6"/>
        <v>0</v>
      </c>
      <c r="DF92" s="24">
        <f t="shared" si="7"/>
        <v>509.25</v>
      </c>
      <c r="DG92" s="24">
        <f t="shared" si="8"/>
        <v>0</v>
      </c>
      <c r="DH92" s="24">
        <f t="shared" si="9"/>
        <v>0</v>
      </c>
      <c r="DI92" s="24">
        <f t="shared" si="10"/>
        <v>4803.75</v>
      </c>
    </row>
    <row r="93" spans="1:113" ht="14">
      <c r="A93" s="154"/>
      <c r="B93" s="2"/>
      <c r="C93" s="2"/>
      <c r="D93" s="2"/>
      <c r="E93" s="2"/>
      <c r="F93" s="195">
        <f t="shared" si="13"/>
        <v>32</v>
      </c>
      <c r="G93" s="112">
        <f t="shared" si="13"/>
        <v>0.63233233651895682</v>
      </c>
      <c r="H93" s="111">
        <f t="shared" si="13"/>
        <v>0.36766766348104307</v>
      </c>
      <c r="I93" s="5"/>
      <c r="J93" s="15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65"/>
      <c r="BO93" s="24">
        <f t="shared" si="43"/>
        <v>33</v>
      </c>
      <c r="BP93" s="83">
        <f t="shared" si="44"/>
        <v>1792.5</v>
      </c>
      <c r="BQ93" s="83">
        <f t="shared" si="45"/>
        <v>2502</v>
      </c>
      <c r="BR93" s="83">
        <f t="shared" si="46"/>
        <v>0</v>
      </c>
      <c r="BS93" s="83">
        <f t="shared" si="47"/>
        <v>509.25</v>
      </c>
      <c r="BT93" s="83">
        <f t="shared" si="48"/>
        <v>0</v>
      </c>
      <c r="BU93" s="83">
        <f t="shared" si="49"/>
        <v>0</v>
      </c>
      <c r="BV93" s="82">
        <f t="shared" ref="BV93:BV156" si="50">SUM(BP93:BU93)</f>
        <v>4803.75</v>
      </c>
      <c r="BX93" s="24">
        <f t="shared" si="15"/>
        <v>669</v>
      </c>
      <c r="BY93" s="24">
        <f t="shared" si="16"/>
        <v>1867</v>
      </c>
      <c r="BZ93" s="24">
        <f t="shared" si="17"/>
        <v>0</v>
      </c>
      <c r="CA93" s="24">
        <f t="shared" si="18"/>
        <v>380</v>
      </c>
      <c r="CB93" s="24">
        <f t="shared" si="19"/>
        <v>0</v>
      </c>
      <c r="CC93" s="24">
        <f t="shared" si="20"/>
        <v>0</v>
      </c>
      <c r="CD93" s="24">
        <f t="shared" si="21"/>
        <v>1303</v>
      </c>
      <c r="CE93" s="24">
        <f t="shared" si="22"/>
        <v>0</v>
      </c>
      <c r="CF93" s="24">
        <f t="shared" si="23"/>
        <v>530</v>
      </c>
      <c r="CG93" s="24">
        <f t="shared" si="24"/>
        <v>0</v>
      </c>
      <c r="CH93" s="24">
        <f t="shared" si="25"/>
        <v>0</v>
      </c>
      <c r="CI93" s="24">
        <f t="shared" si="26"/>
        <v>0</v>
      </c>
      <c r="CJ93" s="24">
        <f t="shared" si="27"/>
        <v>0</v>
      </c>
      <c r="CK93" s="24">
        <f t="shared" si="28"/>
        <v>0</v>
      </c>
      <c r="CL93" s="24">
        <f t="shared" si="29"/>
        <v>0</v>
      </c>
      <c r="CM93" s="24">
        <f t="shared" si="30"/>
        <v>54</v>
      </c>
      <c r="CN93" s="24">
        <f t="shared" si="31"/>
        <v>0</v>
      </c>
      <c r="CO93" s="24">
        <f t="shared" si="32"/>
        <v>0</v>
      </c>
      <c r="CP93" s="24">
        <f t="shared" si="33"/>
        <v>0</v>
      </c>
      <c r="CQ93" s="24">
        <f t="shared" si="34"/>
        <v>0</v>
      </c>
      <c r="CR93" s="24">
        <f t="shared" si="35"/>
        <v>0</v>
      </c>
      <c r="CS93" s="24">
        <f t="shared" si="36"/>
        <v>4803</v>
      </c>
      <c r="CU93" s="83">
        <f t="shared" ref="CU93:CU124" si="51">BX93*((rep.AA+rep.AA)/2)*BP$23 +
BY93*((rep.AA+rep.AB)/2)*BQ$23 +
BZ93*((rep.AA + rep.AC)/2)*BR$23 +
CA93*((rep.AA + rep.BB)/2)*BS$23 +
CB93*((rep.AA+rep.BC)/2)*BT$23 +
CC93*((rep.AA+rep.CC)/2)*BU$23 +
CD93*((rep.AB+rep.AB)/2)*BV$23 +
CE93*((rep.AB+rep.AC)/2)*BW$23 +
CF93*((rep.AB+rep.BB)/2)*BX$23 +
CG93*((rep.AB+rep.BC)/2)*BY$23 +
CH93*((rep.AB+rep.CC)/2)*BZ$23 +
CI93*((rep.AC+rep.AC)/2)*CA$23 +
CJ93*((rep.AC+rep.BB)/2)*CB$23 +
CK93*((rep.AC+rep.BC)/2)*CC$23 +
CL93*((rep.AC+rep.CC)/2)*CD$23 +
CM93*((rep.BB+rep.BB)/2)*CE$23 +
CN93*((rep.BB+rep.BC)/2)*CF$23 +
CO93*((rep.BB+rep.CC)/2)*CG$23 +
CP93*((rep.BC+rep.BC)/2)*CH$23 +
CQ93*((rep.BC+rep.CC)/2)*CI$23 +
CR93*((rep.CC+rep.CC)/2)*CJ$23</f>
        <v>9641.25</v>
      </c>
      <c r="CV93" s="84">
        <f t="shared" ref="CV93:CV124" si="52">BX93*((rep.AA+rep.AA)/2)*BP$24 +
BY93*((rep.AA+rep.AB)/2)*BQ$24 +
BZ93*((rep.AA + rep.AC)/2)*BR$24 +
CA93*((rep.AA + rep.BB)/2)*BS$24 +
CB93*((rep.AA+rep.BC)/2)*BT$24 +
CC93*((rep.AA+rep.CC)/2)*BU$24 +
CD93*((rep.AB+rep.AB)/2)*BV$24 +
CE93*((rep.AB+rep.AC)/2)*BW$24 +
CF93*((rep.AB+rep.BB)/2)*BX$24 +
CG93*((rep.AB+rep.BC)/2)*BY$24 +
CH93*((rep.AB+rep.CC)/2)*BZ$24 +
CI93*((rep.AC+rep.AC)/2)*CA$24 +
CJ93*((rep.AC+rep.BB)/2)*CB$24 +
CK93*((rep.AC+rep.BC)/2)*CC$24 +
CL93*((rep.AC+rep.CC)/2)*CD$24 +
CM93*((rep.BB+rep.BB)/2)*CE$24 +
CN93*((rep.BB+rep.BC)/2)*CF$24 +
CO93*((rep.BB+rep.CC)/2)*CG$24 +
CP93*((rep.BC+rep.BC)/2)*CH$24 +
CQ93*((rep.BC+rep.CC)/2)*CI$24 +
CR93*((rep.CC+rep.CC)/2)*CJ$24</f>
        <v>11150</v>
      </c>
      <c r="CW93" s="84">
        <f t="shared" ref="CW93:CW124" si="53">BX93*((rep.AA+rep.AA)/2)*BP$25 +
BY93*((rep.AA+rep.AB)/2)*BQ$25 +
BZ93*((rep.AA + rep.AC)/2)*BR$25 +
CA93*((rep.AA + rep.BB)/2)*BS$25 +
CB93*((rep.AA+rep.BC)/2)*BT$25 +
CC93*((rep.AA+rep.CC)/2)*BU$25 +
CD93*((rep.AB+rep.AB)/2)*BV$25 +
CE93*((rep.AB+rep.AC)/2)*BW$25 +
CF93*((rep.AB+rep.BB)/2)*BX$25 +
CG93*((rep.AB+rep.BC)/2)*BY$25 +
CH93*((rep.AB+rep.CC)/2)*BZ$25 +
CI93*((rep.AC+rep.AC)/2)*CA$25 +
CJ93*((rep.AC+rep.BB)/2)*CB$25 +
CK93*((rep.AC+rep.BC)/2)*CC$25 +
CL93*((rep.AC+rep.CC)/2)*CD$25 +
CM93*((rep.BB+rep.BB)/2)*CE$25 +
CN93*((rep.BB+rep.BC)/2)*CF$25 +
CO93*((rep.BB+rep.CC)/2)*CG$25 +
CP93*((rep.BC+rep.BC)/2)*CH$25 +
CQ93*((rep.BC+rep.CC)/2)*CI$25 +
CR93*((rep.CC+rep.CC)/2)*CJ$25</f>
        <v>0</v>
      </c>
      <c r="CX93" s="84">
        <f t="shared" ref="CX93:CX124" si="54">BX93*((rep.AA+rep.AA)/2)*BP$27 +
BY93*((rep.AA+rep.AB)/2)*BQ$27 +
BZ93*((rep.AA + rep.AC)/2)*BR$27 +
CA93*((rep.AA + rep.BB)/2)*BS$27 +
CB93*((rep.AA+rep.BC)/2)*BT$27 +
CC93*((rep.AA+rep.CC)/2)*BU$27 +
CD93*((rep.AB+rep.AB)/2)*BV$27 +
CE93*((rep.AB+rep.AC)/2)*BW$27 +
CF93*((rep.AB+rep.BB)/2)*BX$27 +
CG93*((rep.AB+rep.BC)/2)*BY$27 +
CH93*((rep.AB+rep.CC)/2)*BZ$27 +
CI93*((rep.AC+rep.AC)/2)*CA$27 +
CJ93*((rep.AC+rep.BB)/2)*CB$27 +
CK93*((rep.AC+rep.BC)/2)*CC$27 +
CL93*((rep.AC+rep.CC)/2)*CD$27 +
CM93*((rep.BB+rep.BB)/2)*CE$27 +
CN93*((rep.BB+rep.BC)/2)*CF$27 +
CO93*((rep.BB+rep.CC)/2)*CG$27 +
CP93*((rep.BC+rep.BC)/2)*CH$27 +
CQ93*((rep.BC+rep.CC)/2)*CI$27 +
CR93*((rep.CC+rep.CC)/2)*CJ$27</f>
        <v>3223.75</v>
      </c>
      <c r="CY93" s="24">
        <f t="shared" ref="CY93:CY124" si="55">BX93*((rep.AA+rep.AA)/2)*BP$28 +
BY93*((rep.AA+rep.AB)/2)*BQ$28 +
BZ93*((rep.AA + rep.AC)/2)*BR$28 +
CA93*((rep.AA + rep.BB)/2)*BS$28 +
CB93*((rep.AA+rep.BC)/2)*BT$28 +
CC93*((rep.AA+rep.CC)/2)*BU$28 +
CD93*((rep.AB+rep.AB)/2)*BV$28 +
CE93*((rep.AB+rep.AC)/2)*BW$28 +
CF93*((rep.AB+rep.BB)/2)*BX$28 +
CG93*((rep.AB+rep.BC)/2)*BY$28 +
CH93*((rep.AB+rep.CC)/2)*BZ$28 +
CI93*((rep.AC+rep.AC)/2)*CA$28 +
CJ93*((rep.AC+rep.BB)/2)*CB$28 +
CK93*((rep.AC+rep.BC)/2)*CC$28 +
CL93*((rep.AC+rep.CC)/2)*CD$28 +
CM93*((rep.BB+rep.BB)/2)*CE$28 +
CN93*((rep.BB+rep.BC)/2)*CF$28 +
CO93*((rep.BB+rep.CC)/2)*CG$28 +
CP93*((rep.BC+rep.BC)/2)*CH$28 +
CQ93*((rep.BC+rep.CC)/2)*CI$28 +
CR93*((rep.CC+rep.CC)/2)*CJ$28</f>
        <v>0</v>
      </c>
      <c r="CZ93" s="84">
        <f t="shared" ref="CZ93:CZ124" si="56">BX93*((rep.AA+rep.AA)/2)*BP$29 +
BY93*((rep.AA+rep.AB)/2)*BQ$29 +
BZ93*((rep.AA + rep.AC)/2)*BR$29 +
CA93*((rep.AA + rep.BB)/2)*BS$29 +
CB93*((rep.AA+rep.BC)/2)*BT$29 +
CC93*((rep.AA+rep.CC)/2)*BU$29 +
CD93*((rep.AB+rep.AB)/2)*BV$29 +
CE93*((rep.AB+rep.AC)/2)*BW$29 +
CF93*((rep.AB+rep.BB)/2)*BX$29 +
CG93*((rep.AB+rep.BC)/2)*BY$29 +
CH93*((rep.AB+rep.CC)/2)*BZ$29 +
CI93*((rep.AC+rep.AC)/2)*CA$29 +
CJ93*((rep.AC+rep.BB)/2)*CB$29 +
CK93*((rep.AC+rep.BC)/2)*CC$29 +
CL93*((rep.AC+rep.CC)/2)*CD$29 +
CM93*((rep.BB+rep.BB)/2)*CE$29 +
CN93*((rep.BB+rep.BC)/2)*CF$29 +
CO93*((rep.BB+rep.CC)/2)*CG$29 +
CP93*((rep.BC+rep.BC)/2)*CH$29 +
CQ93*((rep.BC+rep.CC)/2)*CI$29 +
CR93*((rep.CC+rep.CC)/2)*CJ$29</f>
        <v>0</v>
      </c>
      <c r="DA93" s="82">
        <f t="shared" si="3"/>
        <v>24015</v>
      </c>
      <c r="DC93" s="24">
        <f t="shared" ref="DC93:DC109" si="57">sur.AA * CU93</f>
        <v>2410.3125</v>
      </c>
      <c r="DD93" s="24">
        <f t="shared" ref="DD93:DD109" si="58">sur.AB * CV93</f>
        <v>3345</v>
      </c>
      <c r="DE93" s="24">
        <f t="shared" ref="DE93:DE109" si="59">sur.AC * CW93</f>
        <v>0</v>
      </c>
      <c r="DF93" s="24">
        <f t="shared" ref="DF93:DF109" si="60">sur.BB * CX93</f>
        <v>676.98749999999995</v>
      </c>
      <c r="DG93" s="24">
        <f t="shared" ref="DG93:DG109" si="61">sur.BC * CY93</f>
        <v>0</v>
      </c>
      <c r="DH93" s="24">
        <f t="shared" ref="DH93:DH109" si="62">sur.CC * CZ93</f>
        <v>0</v>
      </c>
      <c r="DI93" s="24">
        <f t="shared" si="10"/>
        <v>6432.3</v>
      </c>
    </row>
    <row r="94" spans="1:113" ht="14">
      <c r="A94" s="154"/>
      <c r="B94" s="2"/>
      <c r="C94" s="2"/>
      <c r="D94" s="2"/>
      <c r="E94" s="2"/>
      <c r="F94" s="195">
        <f t="shared" ref="F94:H125" si="63">BO197</f>
        <v>33</v>
      </c>
      <c r="G94" s="112">
        <f t="shared" si="63"/>
        <v>0.63356752537080407</v>
      </c>
      <c r="H94" s="111">
        <f t="shared" si="63"/>
        <v>0.36643247462919593</v>
      </c>
      <c r="I94" s="5"/>
      <c r="J94" s="15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65"/>
      <c r="BO94" s="24">
        <f t="shared" si="43"/>
        <v>34</v>
      </c>
      <c r="BP94" s="83">
        <f t="shared" si="44"/>
        <v>2410.3125</v>
      </c>
      <c r="BQ94" s="83">
        <f t="shared" si="45"/>
        <v>3345</v>
      </c>
      <c r="BR94" s="83">
        <f t="shared" si="46"/>
        <v>0</v>
      </c>
      <c r="BS94" s="83">
        <f t="shared" si="47"/>
        <v>676.98749999999995</v>
      </c>
      <c r="BT94" s="83">
        <f t="shared" si="48"/>
        <v>0</v>
      </c>
      <c r="BU94" s="83">
        <f t="shared" si="49"/>
        <v>0</v>
      </c>
      <c r="BV94" s="82">
        <f t="shared" si="50"/>
        <v>6432.3</v>
      </c>
      <c r="BX94" s="24">
        <f t="shared" si="15"/>
        <v>903</v>
      </c>
      <c r="BY94" s="24">
        <f t="shared" si="16"/>
        <v>2507</v>
      </c>
      <c r="BZ94" s="24">
        <f t="shared" si="17"/>
        <v>0</v>
      </c>
      <c r="CA94" s="24">
        <f t="shared" si="18"/>
        <v>507</v>
      </c>
      <c r="CB94" s="24">
        <f t="shared" si="19"/>
        <v>0</v>
      </c>
      <c r="CC94" s="24">
        <f t="shared" si="20"/>
        <v>0</v>
      </c>
      <c r="CD94" s="24">
        <f t="shared" si="21"/>
        <v>1740</v>
      </c>
      <c r="CE94" s="24">
        <f t="shared" si="22"/>
        <v>0</v>
      </c>
      <c r="CF94" s="24">
        <f t="shared" si="23"/>
        <v>704</v>
      </c>
      <c r="CG94" s="24">
        <f t="shared" si="24"/>
        <v>0</v>
      </c>
      <c r="CH94" s="24">
        <f t="shared" si="25"/>
        <v>0</v>
      </c>
      <c r="CI94" s="24">
        <f t="shared" si="26"/>
        <v>0</v>
      </c>
      <c r="CJ94" s="24">
        <f t="shared" si="27"/>
        <v>0</v>
      </c>
      <c r="CK94" s="24">
        <f t="shared" si="28"/>
        <v>0</v>
      </c>
      <c r="CL94" s="24">
        <f t="shared" si="29"/>
        <v>0</v>
      </c>
      <c r="CM94" s="24">
        <f t="shared" si="30"/>
        <v>71</v>
      </c>
      <c r="CN94" s="24">
        <f t="shared" si="31"/>
        <v>0</v>
      </c>
      <c r="CO94" s="24">
        <f t="shared" si="32"/>
        <v>0</v>
      </c>
      <c r="CP94" s="24">
        <f t="shared" si="33"/>
        <v>0</v>
      </c>
      <c r="CQ94" s="24">
        <f t="shared" si="34"/>
        <v>0</v>
      </c>
      <c r="CR94" s="24">
        <f t="shared" si="35"/>
        <v>0</v>
      </c>
      <c r="CS94" s="24">
        <f t="shared" si="36"/>
        <v>6432</v>
      </c>
      <c r="CU94" s="83">
        <f t="shared" si="51"/>
        <v>12957.5</v>
      </c>
      <c r="CV94" s="84">
        <f t="shared" si="52"/>
        <v>14912.5</v>
      </c>
      <c r="CW94" s="84">
        <f t="shared" si="53"/>
        <v>0</v>
      </c>
      <c r="CX94" s="84">
        <f t="shared" si="54"/>
        <v>4290</v>
      </c>
      <c r="CY94" s="24">
        <f t="shared" si="55"/>
        <v>0</v>
      </c>
      <c r="CZ94" s="84">
        <f t="shared" si="56"/>
        <v>0</v>
      </c>
      <c r="DA94" s="82">
        <f t="shared" si="3"/>
        <v>32160</v>
      </c>
      <c r="DC94" s="24">
        <f t="shared" si="57"/>
        <v>3239.375</v>
      </c>
      <c r="DD94" s="24">
        <f t="shared" si="58"/>
        <v>4473.75</v>
      </c>
      <c r="DE94" s="24">
        <f t="shared" si="59"/>
        <v>0</v>
      </c>
      <c r="DF94" s="24">
        <f t="shared" si="60"/>
        <v>900.9</v>
      </c>
      <c r="DG94" s="24">
        <f t="shared" si="61"/>
        <v>0</v>
      </c>
      <c r="DH94" s="24">
        <f t="shared" si="62"/>
        <v>0</v>
      </c>
      <c r="DI94" s="24">
        <f t="shared" si="10"/>
        <v>8614.0249999999996</v>
      </c>
    </row>
    <row r="95" spans="1:113" ht="14">
      <c r="A95" s="154"/>
      <c r="B95" s="2"/>
      <c r="C95" s="2"/>
      <c r="D95" s="2"/>
      <c r="E95" s="2"/>
      <c r="F95" s="195">
        <f t="shared" si="63"/>
        <v>34</v>
      </c>
      <c r="G95" s="112">
        <f t="shared" si="63"/>
        <v>0.634736019775197</v>
      </c>
      <c r="H95" s="111">
        <f t="shared" si="63"/>
        <v>0.36526398022480294</v>
      </c>
      <c r="I95" s="5"/>
      <c r="J95" s="15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65"/>
      <c r="BO95" s="24">
        <f t="shared" si="43"/>
        <v>35</v>
      </c>
      <c r="BP95" s="83">
        <f t="shared" si="44"/>
        <v>3239.375</v>
      </c>
      <c r="BQ95" s="83">
        <f t="shared" si="45"/>
        <v>4473.75</v>
      </c>
      <c r="BR95" s="83">
        <f t="shared" si="46"/>
        <v>0</v>
      </c>
      <c r="BS95" s="83">
        <f t="shared" si="47"/>
        <v>900.9</v>
      </c>
      <c r="BT95" s="83">
        <f t="shared" si="48"/>
        <v>0</v>
      </c>
      <c r="BU95" s="83">
        <f t="shared" si="49"/>
        <v>0</v>
      </c>
      <c r="BV95" s="82">
        <f t="shared" si="50"/>
        <v>8614.0249999999996</v>
      </c>
      <c r="BX95" s="24">
        <f t="shared" si="15"/>
        <v>1218</v>
      </c>
      <c r="BY95" s="24">
        <f t="shared" si="16"/>
        <v>3365</v>
      </c>
      <c r="BZ95" s="24">
        <f t="shared" si="17"/>
        <v>0</v>
      </c>
      <c r="CA95" s="24">
        <f t="shared" si="18"/>
        <v>678</v>
      </c>
      <c r="CB95" s="24">
        <f t="shared" si="19"/>
        <v>0</v>
      </c>
      <c r="CC95" s="24">
        <f t="shared" si="20"/>
        <v>0</v>
      </c>
      <c r="CD95" s="24">
        <f t="shared" si="21"/>
        <v>2323</v>
      </c>
      <c r="CE95" s="24">
        <f t="shared" si="22"/>
        <v>0</v>
      </c>
      <c r="CF95" s="24">
        <f t="shared" si="23"/>
        <v>936</v>
      </c>
      <c r="CG95" s="24">
        <f t="shared" si="24"/>
        <v>0</v>
      </c>
      <c r="CH95" s="24">
        <f t="shared" si="25"/>
        <v>0</v>
      </c>
      <c r="CI95" s="24">
        <f t="shared" si="26"/>
        <v>0</v>
      </c>
      <c r="CJ95" s="24">
        <f t="shared" si="27"/>
        <v>0</v>
      </c>
      <c r="CK95" s="24">
        <f t="shared" si="28"/>
        <v>0</v>
      </c>
      <c r="CL95" s="24">
        <f t="shared" si="29"/>
        <v>0</v>
      </c>
      <c r="CM95" s="24">
        <f t="shared" si="30"/>
        <v>94</v>
      </c>
      <c r="CN95" s="24">
        <f t="shared" si="31"/>
        <v>0</v>
      </c>
      <c r="CO95" s="24">
        <f t="shared" si="32"/>
        <v>0</v>
      </c>
      <c r="CP95" s="24">
        <f t="shared" si="33"/>
        <v>0</v>
      </c>
      <c r="CQ95" s="24">
        <f t="shared" si="34"/>
        <v>0</v>
      </c>
      <c r="CR95" s="24">
        <f t="shared" si="35"/>
        <v>0</v>
      </c>
      <c r="CS95" s="24">
        <f t="shared" si="36"/>
        <v>8614</v>
      </c>
      <c r="CU95" s="83">
        <f t="shared" si="51"/>
        <v>17406.25</v>
      </c>
      <c r="CV95" s="84">
        <f t="shared" si="52"/>
        <v>19950</v>
      </c>
      <c r="CW95" s="84">
        <f t="shared" si="53"/>
        <v>0</v>
      </c>
      <c r="CX95" s="84">
        <f t="shared" si="54"/>
        <v>5713.75</v>
      </c>
      <c r="CY95" s="24">
        <f t="shared" si="55"/>
        <v>0</v>
      </c>
      <c r="CZ95" s="84">
        <f t="shared" si="56"/>
        <v>0</v>
      </c>
      <c r="DA95" s="82">
        <f t="shared" si="3"/>
        <v>43070</v>
      </c>
      <c r="DC95" s="24">
        <f t="shared" si="57"/>
        <v>4351.5625</v>
      </c>
      <c r="DD95" s="24">
        <f t="shared" si="58"/>
        <v>5985</v>
      </c>
      <c r="DE95" s="24">
        <f t="shared" si="59"/>
        <v>0</v>
      </c>
      <c r="DF95" s="24">
        <f t="shared" si="60"/>
        <v>1199.8875</v>
      </c>
      <c r="DG95" s="24">
        <f t="shared" si="61"/>
        <v>0</v>
      </c>
      <c r="DH95" s="24">
        <f t="shared" si="62"/>
        <v>0</v>
      </c>
      <c r="DI95" s="24">
        <f t="shared" si="10"/>
        <v>11536.45</v>
      </c>
    </row>
    <row r="96" spans="1:113" ht="14">
      <c r="A96" s="154"/>
      <c r="B96" s="2"/>
      <c r="C96" s="2"/>
      <c r="D96" s="2"/>
      <c r="E96" s="2"/>
      <c r="F96" s="195">
        <f t="shared" si="63"/>
        <v>35</v>
      </c>
      <c r="G96" s="112">
        <f t="shared" si="63"/>
        <v>0.63573648787877912</v>
      </c>
      <c r="H96" s="111">
        <f t="shared" si="63"/>
        <v>0.36426351212122093</v>
      </c>
      <c r="I96" s="5"/>
      <c r="J96" s="15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65"/>
      <c r="BO96" s="24">
        <f t="shared" si="43"/>
        <v>36</v>
      </c>
      <c r="BP96" s="83">
        <f t="shared" si="44"/>
        <v>754.4023508098245</v>
      </c>
      <c r="BQ96" s="83">
        <f t="shared" si="45"/>
        <v>1037.5808849342734</v>
      </c>
      <c r="BR96" s="83">
        <f t="shared" si="46"/>
        <v>0</v>
      </c>
      <c r="BS96" s="83">
        <f t="shared" si="47"/>
        <v>208.01676425590193</v>
      </c>
      <c r="BT96" s="83">
        <f t="shared" si="48"/>
        <v>0</v>
      </c>
      <c r="BU96" s="83">
        <f t="shared" si="49"/>
        <v>0</v>
      </c>
      <c r="BV96" s="82">
        <f t="shared" si="50"/>
        <v>1999.9999999999998</v>
      </c>
      <c r="BX96" s="24">
        <f t="shared" si="15"/>
        <v>285</v>
      </c>
      <c r="BY96" s="24">
        <f t="shared" si="16"/>
        <v>783</v>
      </c>
      <c r="BZ96" s="24">
        <f t="shared" si="17"/>
        <v>0</v>
      </c>
      <c r="CA96" s="24">
        <f t="shared" si="18"/>
        <v>157</v>
      </c>
      <c r="CB96" s="24">
        <f t="shared" si="19"/>
        <v>0</v>
      </c>
      <c r="CC96" s="24">
        <f t="shared" si="20"/>
        <v>0</v>
      </c>
      <c r="CD96" s="24">
        <f t="shared" si="21"/>
        <v>538</v>
      </c>
      <c r="CE96" s="24">
        <f t="shared" si="22"/>
        <v>0</v>
      </c>
      <c r="CF96" s="24">
        <f t="shared" si="23"/>
        <v>216</v>
      </c>
      <c r="CG96" s="24">
        <f t="shared" si="24"/>
        <v>0</v>
      </c>
      <c r="CH96" s="24">
        <f t="shared" si="25"/>
        <v>0</v>
      </c>
      <c r="CI96" s="24">
        <f t="shared" si="26"/>
        <v>0</v>
      </c>
      <c r="CJ96" s="24">
        <f t="shared" si="27"/>
        <v>0</v>
      </c>
      <c r="CK96" s="24">
        <f t="shared" si="28"/>
        <v>0</v>
      </c>
      <c r="CL96" s="24">
        <f t="shared" si="29"/>
        <v>0</v>
      </c>
      <c r="CM96" s="24">
        <f t="shared" si="30"/>
        <v>22</v>
      </c>
      <c r="CN96" s="24">
        <f t="shared" si="31"/>
        <v>0</v>
      </c>
      <c r="CO96" s="24">
        <f t="shared" si="32"/>
        <v>0</v>
      </c>
      <c r="CP96" s="24">
        <f t="shared" si="33"/>
        <v>0</v>
      </c>
      <c r="CQ96" s="24">
        <f t="shared" si="34"/>
        <v>0</v>
      </c>
      <c r="CR96" s="24">
        <f t="shared" si="35"/>
        <v>0</v>
      </c>
      <c r="CS96" s="24">
        <f t="shared" si="36"/>
        <v>2001</v>
      </c>
      <c r="CU96" s="83">
        <f t="shared" si="51"/>
        <v>4055</v>
      </c>
      <c r="CV96" s="84">
        <f t="shared" si="52"/>
        <v>4627.5</v>
      </c>
      <c r="CW96" s="84">
        <f t="shared" si="53"/>
        <v>0</v>
      </c>
      <c r="CX96" s="84">
        <f t="shared" si="54"/>
        <v>1322.5</v>
      </c>
      <c r="CY96" s="24">
        <f t="shared" si="55"/>
        <v>0</v>
      </c>
      <c r="CZ96" s="84">
        <f t="shared" si="56"/>
        <v>0</v>
      </c>
      <c r="DA96" s="82">
        <f t="shared" si="3"/>
        <v>10005</v>
      </c>
      <c r="DC96" s="24">
        <f t="shared" si="57"/>
        <v>1013.75</v>
      </c>
      <c r="DD96" s="24">
        <f t="shared" si="58"/>
        <v>1388.25</v>
      </c>
      <c r="DE96" s="24">
        <f t="shared" si="59"/>
        <v>0</v>
      </c>
      <c r="DF96" s="24">
        <f t="shared" si="60"/>
        <v>277.72499999999997</v>
      </c>
      <c r="DG96" s="24">
        <f t="shared" si="61"/>
        <v>0</v>
      </c>
      <c r="DH96" s="24">
        <f t="shared" si="62"/>
        <v>0</v>
      </c>
      <c r="DI96" s="24">
        <f t="shared" si="10"/>
        <v>2679.7249999999999</v>
      </c>
    </row>
    <row r="97" spans="1:113" ht="15" thickBot="1">
      <c r="A97" s="158"/>
      <c r="B97" s="159"/>
      <c r="C97" s="159"/>
      <c r="D97" s="159"/>
      <c r="E97" s="159"/>
      <c r="F97" s="197">
        <f t="shared" si="63"/>
        <v>36</v>
      </c>
      <c r="G97" s="160">
        <f t="shared" si="63"/>
        <v>0.63659639663848078</v>
      </c>
      <c r="H97" s="163">
        <f t="shared" si="63"/>
        <v>0.36340360336151939</v>
      </c>
      <c r="I97" s="198"/>
      <c r="J97" s="161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65"/>
      <c r="BO97" s="24">
        <f t="shared" si="43"/>
        <v>37</v>
      </c>
      <c r="BP97" s="83">
        <f t="shared" si="44"/>
        <v>1013.75</v>
      </c>
      <c r="BQ97" s="83">
        <f t="shared" si="45"/>
        <v>1388.25</v>
      </c>
      <c r="BR97" s="83">
        <f t="shared" si="46"/>
        <v>0</v>
      </c>
      <c r="BS97" s="83">
        <f t="shared" si="47"/>
        <v>277.72499999999997</v>
      </c>
      <c r="BT97" s="83">
        <f t="shared" si="48"/>
        <v>0</v>
      </c>
      <c r="BU97" s="83">
        <f t="shared" si="49"/>
        <v>0</v>
      </c>
      <c r="BV97" s="82">
        <f t="shared" si="50"/>
        <v>2679.7249999999999</v>
      </c>
      <c r="BX97" s="24">
        <f t="shared" si="15"/>
        <v>384</v>
      </c>
      <c r="BY97" s="24">
        <f t="shared" si="16"/>
        <v>1050</v>
      </c>
      <c r="BZ97" s="24">
        <f t="shared" si="17"/>
        <v>0</v>
      </c>
      <c r="CA97" s="24">
        <f t="shared" si="18"/>
        <v>210</v>
      </c>
      <c r="CB97" s="24">
        <f t="shared" si="19"/>
        <v>0</v>
      </c>
      <c r="CC97" s="24">
        <f t="shared" si="20"/>
        <v>0</v>
      </c>
      <c r="CD97" s="24">
        <f t="shared" si="21"/>
        <v>719</v>
      </c>
      <c r="CE97" s="24">
        <f t="shared" si="22"/>
        <v>0</v>
      </c>
      <c r="CF97" s="24">
        <f t="shared" si="23"/>
        <v>288</v>
      </c>
      <c r="CG97" s="24">
        <f t="shared" si="24"/>
        <v>0</v>
      </c>
      <c r="CH97" s="24">
        <f t="shared" si="25"/>
        <v>0</v>
      </c>
      <c r="CI97" s="24">
        <f t="shared" si="26"/>
        <v>0</v>
      </c>
      <c r="CJ97" s="24">
        <f t="shared" si="27"/>
        <v>0</v>
      </c>
      <c r="CK97" s="24">
        <f t="shared" si="28"/>
        <v>0</v>
      </c>
      <c r="CL97" s="24">
        <f t="shared" si="29"/>
        <v>0</v>
      </c>
      <c r="CM97" s="24">
        <f t="shared" si="30"/>
        <v>29</v>
      </c>
      <c r="CN97" s="24">
        <f t="shared" si="31"/>
        <v>0</v>
      </c>
      <c r="CO97" s="24">
        <f t="shared" si="32"/>
        <v>0</v>
      </c>
      <c r="CP97" s="24">
        <f t="shared" si="33"/>
        <v>0</v>
      </c>
      <c r="CQ97" s="24">
        <f t="shared" si="34"/>
        <v>0</v>
      </c>
      <c r="CR97" s="24">
        <f t="shared" si="35"/>
        <v>0</v>
      </c>
      <c r="CS97" s="24">
        <f t="shared" si="36"/>
        <v>2680</v>
      </c>
      <c r="CU97" s="83">
        <f t="shared" si="51"/>
        <v>5443.75</v>
      </c>
      <c r="CV97" s="84">
        <f t="shared" si="52"/>
        <v>6192.5</v>
      </c>
      <c r="CW97" s="84">
        <f t="shared" si="53"/>
        <v>0</v>
      </c>
      <c r="CX97" s="84">
        <f t="shared" si="54"/>
        <v>1763.75</v>
      </c>
      <c r="CY97" s="24">
        <f t="shared" si="55"/>
        <v>0</v>
      </c>
      <c r="CZ97" s="84">
        <f t="shared" si="56"/>
        <v>0</v>
      </c>
      <c r="DA97" s="82">
        <f t="shared" si="3"/>
        <v>13400</v>
      </c>
      <c r="DC97" s="24">
        <f t="shared" si="57"/>
        <v>1360.9375</v>
      </c>
      <c r="DD97" s="24">
        <f t="shared" si="58"/>
        <v>1857.75</v>
      </c>
      <c r="DE97" s="24">
        <f t="shared" si="59"/>
        <v>0</v>
      </c>
      <c r="DF97" s="24">
        <f t="shared" si="60"/>
        <v>370.38749999999999</v>
      </c>
      <c r="DG97" s="24">
        <f t="shared" si="61"/>
        <v>0</v>
      </c>
      <c r="DH97" s="24">
        <f t="shared" si="62"/>
        <v>0</v>
      </c>
      <c r="DI97" s="24">
        <f t="shared" si="10"/>
        <v>3589.0749999999998</v>
      </c>
    </row>
    <row r="98" spans="1:113" ht="15" thickTop="1">
      <c r="A98" s="1"/>
      <c r="B98" s="2"/>
      <c r="C98" s="2"/>
      <c r="D98" s="2"/>
      <c r="E98" s="2"/>
      <c r="F98" s="195">
        <f t="shared" si="63"/>
        <v>37</v>
      </c>
      <c r="G98" s="112">
        <f t="shared" si="63"/>
        <v>0.63733218893729771</v>
      </c>
      <c r="H98" s="111">
        <f t="shared" si="63"/>
        <v>0.36266781106270229</v>
      </c>
      <c r="I98" s="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  <c r="AP98" s="95"/>
      <c r="AQ98" s="95"/>
      <c r="AR98" s="95"/>
      <c r="AS98" s="95"/>
      <c r="AT98" s="95"/>
      <c r="AU98" s="95"/>
      <c r="AV98" s="95"/>
      <c r="AW98" s="95"/>
      <c r="AX98" s="95"/>
      <c r="AY98" s="95"/>
      <c r="AZ98" s="95"/>
      <c r="BA98" s="95"/>
      <c r="BB98" s="95"/>
      <c r="BC98" s="95"/>
      <c r="BD98" s="95"/>
      <c r="BE98" s="95"/>
      <c r="BF98" s="95"/>
      <c r="BG98" s="95"/>
      <c r="BH98" s="95"/>
      <c r="BI98" s="95"/>
      <c r="BJ98" s="95"/>
      <c r="BK98" s="95"/>
      <c r="BL98" s="95"/>
      <c r="BM98" s="95"/>
      <c r="BN98" s="65"/>
      <c r="BO98" s="24">
        <f t="shared" si="43"/>
        <v>38</v>
      </c>
      <c r="BP98" s="83">
        <f t="shared" si="44"/>
        <v>1360.9375</v>
      </c>
      <c r="BQ98" s="83">
        <f t="shared" si="45"/>
        <v>1857.75</v>
      </c>
      <c r="BR98" s="83">
        <f t="shared" si="46"/>
        <v>0</v>
      </c>
      <c r="BS98" s="83">
        <f t="shared" si="47"/>
        <v>370.38749999999999</v>
      </c>
      <c r="BT98" s="83">
        <f t="shared" si="48"/>
        <v>0</v>
      </c>
      <c r="BU98" s="83">
        <f t="shared" si="49"/>
        <v>0</v>
      </c>
      <c r="BV98" s="82">
        <f t="shared" si="50"/>
        <v>3589.0749999999998</v>
      </c>
      <c r="BX98" s="24">
        <f t="shared" si="15"/>
        <v>516</v>
      </c>
      <c r="BY98" s="24">
        <f t="shared" si="16"/>
        <v>1409</v>
      </c>
      <c r="BZ98" s="24">
        <f t="shared" si="17"/>
        <v>0</v>
      </c>
      <c r="CA98" s="24">
        <f t="shared" si="18"/>
        <v>281</v>
      </c>
      <c r="CB98" s="24">
        <f t="shared" si="19"/>
        <v>0</v>
      </c>
      <c r="CC98" s="24">
        <f t="shared" si="20"/>
        <v>0</v>
      </c>
      <c r="CD98" s="24">
        <f t="shared" si="21"/>
        <v>962</v>
      </c>
      <c r="CE98" s="24">
        <f t="shared" si="22"/>
        <v>0</v>
      </c>
      <c r="CF98" s="24">
        <f t="shared" si="23"/>
        <v>383</v>
      </c>
      <c r="CG98" s="24">
        <f t="shared" si="24"/>
        <v>0</v>
      </c>
      <c r="CH98" s="24">
        <f t="shared" si="25"/>
        <v>0</v>
      </c>
      <c r="CI98" s="24">
        <f t="shared" si="26"/>
        <v>0</v>
      </c>
      <c r="CJ98" s="24">
        <f t="shared" si="27"/>
        <v>0</v>
      </c>
      <c r="CK98" s="24">
        <f t="shared" si="28"/>
        <v>0</v>
      </c>
      <c r="CL98" s="24">
        <f t="shared" si="29"/>
        <v>0</v>
      </c>
      <c r="CM98" s="24">
        <f t="shared" si="30"/>
        <v>38</v>
      </c>
      <c r="CN98" s="24">
        <f t="shared" si="31"/>
        <v>0</v>
      </c>
      <c r="CO98" s="24">
        <f t="shared" si="32"/>
        <v>0</v>
      </c>
      <c r="CP98" s="24">
        <f t="shared" si="33"/>
        <v>0</v>
      </c>
      <c r="CQ98" s="24">
        <f t="shared" si="34"/>
        <v>0</v>
      </c>
      <c r="CR98" s="24">
        <f t="shared" si="35"/>
        <v>0</v>
      </c>
      <c r="CS98" s="24">
        <f t="shared" si="36"/>
        <v>3589</v>
      </c>
      <c r="CU98" s="83">
        <f t="shared" si="51"/>
        <v>7305</v>
      </c>
      <c r="CV98" s="84">
        <f t="shared" si="52"/>
        <v>8290</v>
      </c>
      <c r="CW98" s="84">
        <f t="shared" si="53"/>
        <v>0</v>
      </c>
      <c r="CX98" s="84">
        <f t="shared" si="54"/>
        <v>2350</v>
      </c>
      <c r="CY98" s="24">
        <f t="shared" si="55"/>
        <v>0</v>
      </c>
      <c r="CZ98" s="84">
        <f t="shared" si="56"/>
        <v>0</v>
      </c>
      <c r="DA98" s="82">
        <f t="shared" si="3"/>
        <v>17945</v>
      </c>
      <c r="DC98" s="24">
        <f t="shared" si="57"/>
        <v>1826.25</v>
      </c>
      <c r="DD98" s="24">
        <f t="shared" si="58"/>
        <v>2487</v>
      </c>
      <c r="DE98" s="24">
        <f t="shared" si="59"/>
        <v>0</v>
      </c>
      <c r="DF98" s="24">
        <f t="shared" si="60"/>
        <v>493.5</v>
      </c>
      <c r="DG98" s="24">
        <f t="shared" si="61"/>
        <v>0</v>
      </c>
      <c r="DH98" s="24">
        <f t="shared" si="62"/>
        <v>0</v>
      </c>
      <c r="DI98" s="24">
        <f t="shared" si="10"/>
        <v>4806.75</v>
      </c>
    </row>
    <row r="99" spans="1:113" ht="14">
      <c r="A99" s="1"/>
      <c r="B99" s="2"/>
      <c r="C99" s="2"/>
      <c r="D99" s="2"/>
      <c r="E99" s="2"/>
      <c r="F99" s="195">
        <f t="shared" si="63"/>
        <v>38</v>
      </c>
      <c r="G99" s="112">
        <f t="shared" si="63"/>
        <v>0.63799516588536043</v>
      </c>
      <c r="H99" s="111">
        <f t="shared" si="63"/>
        <v>0.36200483411463957</v>
      </c>
      <c r="I99" s="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65"/>
      <c r="BO99" s="24">
        <f t="shared" si="43"/>
        <v>39</v>
      </c>
      <c r="BP99" s="83">
        <f t="shared" si="44"/>
        <v>1826.25</v>
      </c>
      <c r="BQ99" s="83">
        <f t="shared" si="45"/>
        <v>2487</v>
      </c>
      <c r="BR99" s="83">
        <f t="shared" si="46"/>
        <v>0</v>
      </c>
      <c r="BS99" s="83">
        <f t="shared" si="47"/>
        <v>493.5</v>
      </c>
      <c r="BT99" s="83">
        <f t="shared" si="48"/>
        <v>0</v>
      </c>
      <c r="BU99" s="83">
        <f t="shared" si="49"/>
        <v>0</v>
      </c>
      <c r="BV99" s="82">
        <f t="shared" si="50"/>
        <v>4806.75</v>
      </c>
      <c r="BX99" s="24">
        <f t="shared" si="15"/>
        <v>694</v>
      </c>
      <c r="BY99" s="24">
        <f t="shared" si="16"/>
        <v>1890</v>
      </c>
      <c r="BZ99" s="24">
        <f t="shared" si="17"/>
        <v>0</v>
      </c>
      <c r="CA99" s="24">
        <f t="shared" si="18"/>
        <v>375</v>
      </c>
      <c r="CB99" s="24">
        <f t="shared" si="19"/>
        <v>0</v>
      </c>
      <c r="CC99" s="24">
        <f t="shared" si="20"/>
        <v>0</v>
      </c>
      <c r="CD99" s="24">
        <f t="shared" si="21"/>
        <v>1287</v>
      </c>
      <c r="CE99" s="24">
        <f t="shared" si="22"/>
        <v>0</v>
      </c>
      <c r="CF99" s="24">
        <f t="shared" si="23"/>
        <v>511</v>
      </c>
      <c r="CG99" s="24">
        <f t="shared" si="24"/>
        <v>0</v>
      </c>
      <c r="CH99" s="24">
        <f t="shared" si="25"/>
        <v>0</v>
      </c>
      <c r="CI99" s="24">
        <f t="shared" si="26"/>
        <v>0</v>
      </c>
      <c r="CJ99" s="24">
        <f t="shared" si="27"/>
        <v>0</v>
      </c>
      <c r="CK99" s="24">
        <f t="shared" si="28"/>
        <v>0</v>
      </c>
      <c r="CL99" s="24">
        <f t="shared" si="29"/>
        <v>0</v>
      </c>
      <c r="CM99" s="24">
        <f t="shared" si="30"/>
        <v>51</v>
      </c>
      <c r="CN99" s="24">
        <f t="shared" si="31"/>
        <v>0</v>
      </c>
      <c r="CO99" s="24">
        <f t="shared" si="32"/>
        <v>0</v>
      </c>
      <c r="CP99" s="24">
        <f t="shared" si="33"/>
        <v>0</v>
      </c>
      <c r="CQ99" s="24">
        <f t="shared" si="34"/>
        <v>0</v>
      </c>
      <c r="CR99" s="24">
        <f t="shared" si="35"/>
        <v>0</v>
      </c>
      <c r="CS99" s="24">
        <f t="shared" si="36"/>
        <v>4808</v>
      </c>
      <c r="CU99" s="83">
        <f t="shared" si="51"/>
        <v>9803.75</v>
      </c>
      <c r="CV99" s="84">
        <f t="shared" si="52"/>
        <v>11095</v>
      </c>
      <c r="CW99" s="84">
        <f t="shared" si="53"/>
        <v>0</v>
      </c>
      <c r="CX99" s="84">
        <f t="shared" si="54"/>
        <v>3141.25</v>
      </c>
      <c r="CY99" s="24">
        <f t="shared" si="55"/>
        <v>0</v>
      </c>
      <c r="CZ99" s="84">
        <f t="shared" si="56"/>
        <v>0</v>
      </c>
      <c r="DA99" s="82">
        <f t="shared" si="3"/>
        <v>24040</v>
      </c>
      <c r="DC99" s="24">
        <f t="shared" si="57"/>
        <v>2450.9375</v>
      </c>
      <c r="DD99" s="24">
        <f t="shared" si="58"/>
        <v>3328.5</v>
      </c>
      <c r="DE99" s="24">
        <f t="shared" si="59"/>
        <v>0</v>
      </c>
      <c r="DF99" s="24">
        <f t="shared" si="60"/>
        <v>659.66250000000002</v>
      </c>
      <c r="DG99" s="24">
        <f t="shared" si="61"/>
        <v>0</v>
      </c>
      <c r="DH99" s="24">
        <f t="shared" si="62"/>
        <v>0</v>
      </c>
      <c r="DI99" s="24">
        <f t="shared" si="10"/>
        <v>6439.1</v>
      </c>
    </row>
    <row r="100" spans="1:113" ht="14">
      <c r="A100" s="1"/>
      <c r="B100" s="2"/>
      <c r="C100" s="2"/>
      <c r="D100" s="2"/>
      <c r="E100" s="2"/>
      <c r="F100" s="195">
        <f t="shared" si="63"/>
        <v>39</v>
      </c>
      <c r="G100" s="112">
        <f t="shared" si="63"/>
        <v>0.63863317210173198</v>
      </c>
      <c r="H100" s="111">
        <f t="shared" si="63"/>
        <v>0.36136682789826807</v>
      </c>
      <c r="I100" s="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95"/>
      <c r="AO100" s="95"/>
      <c r="AP100" s="95"/>
      <c r="AQ100" s="95"/>
      <c r="AR100" s="95"/>
      <c r="AS100" s="95"/>
      <c r="AT100" s="95"/>
      <c r="AU100" s="95"/>
      <c r="AV100" s="95"/>
      <c r="AW100" s="95"/>
      <c r="AX100" s="95"/>
      <c r="AY100" s="95"/>
      <c r="AZ100" s="95"/>
      <c r="BA100" s="95"/>
      <c r="BB100" s="95"/>
      <c r="BC100" s="95"/>
      <c r="BD100" s="95"/>
      <c r="BE100" s="95"/>
      <c r="BF100" s="95"/>
      <c r="BG100" s="95"/>
      <c r="BH100" s="95"/>
      <c r="BI100" s="95"/>
      <c r="BJ100" s="95"/>
      <c r="BK100" s="95"/>
      <c r="BL100" s="95"/>
      <c r="BM100" s="95"/>
      <c r="BN100" s="65"/>
      <c r="BO100" s="24">
        <f t="shared" si="43"/>
        <v>40</v>
      </c>
      <c r="BP100" s="83">
        <f t="shared" si="44"/>
        <v>2450.9375</v>
      </c>
      <c r="BQ100" s="83">
        <f t="shared" si="45"/>
        <v>3328.5</v>
      </c>
      <c r="BR100" s="83">
        <f t="shared" si="46"/>
        <v>0</v>
      </c>
      <c r="BS100" s="83">
        <f t="shared" si="47"/>
        <v>659.66250000000002</v>
      </c>
      <c r="BT100" s="83">
        <f t="shared" si="48"/>
        <v>0</v>
      </c>
      <c r="BU100" s="83">
        <f t="shared" si="49"/>
        <v>0</v>
      </c>
      <c r="BV100" s="82">
        <f t="shared" si="50"/>
        <v>6439.1</v>
      </c>
      <c r="BX100" s="24">
        <f t="shared" si="15"/>
        <v>933</v>
      </c>
      <c r="BY100" s="24">
        <f t="shared" si="16"/>
        <v>2534</v>
      </c>
      <c r="BZ100" s="24">
        <f t="shared" si="17"/>
        <v>0</v>
      </c>
      <c r="CA100" s="24">
        <f t="shared" si="18"/>
        <v>502</v>
      </c>
      <c r="CB100" s="24">
        <f t="shared" si="19"/>
        <v>0</v>
      </c>
      <c r="CC100" s="24">
        <f t="shared" si="20"/>
        <v>0</v>
      </c>
      <c r="CD100" s="24">
        <f t="shared" si="21"/>
        <v>1721</v>
      </c>
      <c r="CE100" s="24">
        <f t="shared" si="22"/>
        <v>0</v>
      </c>
      <c r="CF100" s="24">
        <f t="shared" si="23"/>
        <v>682</v>
      </c>
      <c r="CG100" s="24">
        <f t="shared" si="24"/>
        <v>0</v>
      </c>
      <c r="CH100" s="24">
        <f t="shared" si="25"/>
        <v>0</v>
      </c>
      <c r="CI100" s="24">
        <f t="shared" si="26"/>
        <v>0</v>
      </c>
      <c r="CJ100" s="24">
        <f t="shared" si="27"/>
        <v>0</v>
      </c>
      <c r="CK100" s="24">
        <f t="shared" si="28"/>
        <v>0</v>
      </c>
      <c r="CL100" s="24">
        <f t="shared" si="29"/>
        <v>0</v>
      </c>
      <c r="CM100" s="24">
        <f t="shared" si="30"/>
        <v>68</v>
      </c>
      <c r="CN100" s="24">
        <f t="shared" si="31"/>
        <v>0</v>
      </c>
      <c r="CO100" s="24">
        <f t="shared" si="32"/>
        <v>0</v>
      </c>
      <c r="CP100" s="24">
        <f t="shared" si="33"/>
        <v>0</v>
      </c>
      <c r="CQ100" s="24">
        <f t="shared" si="34"/>
        <v>0</v>
      </c>
      <c r="CR100" s="24">
        <f t="shared" si="35"/>
        <v>0</v>
      </c>
      <c r="CS100" s="24">
        <f t="shared" si="36"/>
        <v>6440</v>
      </c>
      <c r="CU100" s="83">
        <f t="shared" si="51"/>
        <v>13151.25</v>
      </c>
      <c r="CV100" s="84">
        <f t="shared" si="52"/>
        <v>14852.5</v>
      </c>
      <c r="CW100" s="84">
        <f t="shared" si="53"/>
        <v>0</v>
      </c>
      <c r="CX100" s="84">
        <f t="shared" si="54"/>
        <v>4196.25</v>
      </c>
      <c r="CY100" s="24">
        <f t="shared" si="55"/>
        <v>0</v>
      </c>
      <c r="CZ100" s="84">
        <f t="shared" si="56"/>
        <v>0</v>
      </c>
      <c r="DA100" s="82">
        <f t="shared" si="3"/>
        <v>32200</v>
      </c>
      <c r="DC100" s="24">
        <f t="shared" si="57"/>
        <v>3287.8125</v>
      </c>
      <c r="DD100" s="24">
        <f t="shared" si="58"/>
        <v>4455.75</v>
      </c>
      <c r="DE100" s="24">
        <f t="shared" si="59"/>
        <v>0</v>
      </c>
      <c r="DF100" s="24">
        <f t="shared" si="60"/>
        <v>881.21249999999998</v>
      </c>
      <c r="DG100" s="24">
        <f t="shared" si="61"/>
        <v>0</v>
      </c>
      <c r="DH100" s="24">
        <f t="shared" si="62"/>
        <v>0</v>
      </c>
      <c r="DI100" s="24">
        <f t="shared" si="10"/>
        <v>8624.7749999999996</v>
      </c>
    </row>
    <row r="101" spans="1:113" ht="14">
      <c r="A101" s="1"/>
      <c r="B101" s="2"/>
      <c r="C101" s="2"/>
      <c r="D101" s="2"/>
      <c r="E101" s="2"/>
      <c r="F101" s="195">
        <f t="shared" si="63"/>
        <v>40</v>
      </c>
      <c r="G101" s="112">
        <f t="shared" si="63"/>
        <v>0.63909358450715159</v>
      </c>
      <c r="H101" s="111">
        <f t="shared" si="63"/>
        <v>0.36090641549284835</v>
      </c>
      <c r="I101" s="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95"/>
      <c r="AO101" s="95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65"/>
      <c r="BO101" s="24">
        <f t="shared" si="43"/>
        <v>41</v>
      </c>
      <c r="BP101" s="83">
        <f t="shared" si="44"/>
        <v>3287.8125</v>
      </c>
      <c r="BQ101" s="83">
        <f t="shared" si="45"/>
        <v>4455.75</v>
      </c>
      <c r="BR101" s="83">
        <f t="shared" si="46"/>
        <v>0</v>
      </c>
      <c r="BS101" s="83">
        <f t="shared" si="47"/>
        <v>881.21249999999998</v>
      </c>
      <c r="BT101" s="83">
        <f t="shared" si="48"/>
        <v>0</v>
      </c>
      <c r="BU101" s="83">
        <f t="shared" si="49"/>
        <v>0</v>
      </c>
      <c r="BV101" s="82">
        <f t="shared" si="50"/>
        <v>8624.7749999999996</v>
      </c>
      <c r="BX101" s="24">
        <f t="shared" si="15"/>
        <v>1253</v>
      </c>
      <c r="BY101" s="24">
        <f t="shared" si="16"/>
        <v>3397</v>
      </c>
      <c r="BZ101" s="24">
        <f t="shared" si="17"/>
        <v>0</v>
      </c>
      <c r="CA101" s="24">
        <f t="shared" si="18"/>
        <v>672</v>
      </c>
      <c r="CB101" s="24">
        <f t="shared" si="19"/>
        <v>0</v>
      </c>
      <c r="CC101" s="24">
        <f t="shared" si="20"/>
        <v>0</v>
      </c>
      <c r="CD101" s="24">
        <f t="shared" si="21"/>
        <v>2302</v>
      </c>
      <c r="CE101" s="24">
        <f t="shared" si="22"/>
        <v>0</v>
      </c>
      <c r="CF101" s="24">
        <f t="shared" si="23"/>
        <v>911</v>
      </c>
      <c r="CG101" s="24">
        <f t="shared" si="24"/>
        <v>0</v>
      </c>
      <c r="CH101" s="24">
        <f t="shared" si="25"/>
        <v>0</v>
      </c>
      <c r="CI101" s="24">
        <f t="shared" si="26"/>
        <v>0</v>
      </c>
      <c r="CJ101" s="24">
        <f t="shared" si="27"/>
        <v>0</v>
      </c>
      <c r="CK101" s="24">
        <f t="shared" si="28"/>
        <v>0</v>
      </c>
      <c r="CL101" s="24">
        <f t="shared" si="29"/>
        <v>0</v>
      </c>
      <c r="CM101" s="24">
        <f t="shared" si="30"/>
        <v>90</v>
      </c>
      <c r="CN101" s="24">
        <f t="shared" si="31"/>
        <v>0</v>
      </c>
      <c r="CO101" s="24">
        <f t="shared" si="32"/>
        <v>0</v>
      </c>
      <c r="CP101" s="24">
        <f t="shared" si="33"/>
        <v>0</v>
      </c>
      <c r="CQ101" s="24">
        <f t="shared" si="34"/>
        <v>0</v>
      </c>
      <c r="CR101" s="24">
        <f t="shared" si="35"/>
        <v>0</v>
      </c>
      <c r="CS101" s="24">
        <f t="shared" si="36"/>
        <v>8625</v>
      </c>
      <c r="CU101" s="83">
        <f t="shared" si="51"/>
        <v>17635</v>
      </c>
      <c r="CV101" s="84">
        <f t="shared" si="52"/>
        <v>19885</v>
      </c>
      <c r="CW101" s="84">
        <f t="shared" si="53"/>
        <v>0</v>
      </c>
      <c r="CX101" s="84">
        <f t="shared" si="54"/>
        <v>5605</v>
      </c>
      <c r="CY101" s="24">
        <f t="shared" si="55"/>
        <v>0</v>
      </c>
      <c r="CZ101" s="84">
        <f t="shared" si="56"/>
        <v>0</v>
      </c>
      <c r="DA101" s="82">
        <f t="shared" si="3"/>
        <v>43125</v>
      </c>
      <c r="DC101" s="24">
        <f t="shared" si="57"/>
        <v>4408.75</v>
      </c>
      <c r="DD101" s="24">
        <f t="shared" si="58"/>
        <v>5965.5</v>
      </c>
      <c r="DE101" s="24">
        <f t="shared" si="59"/>
        <v>0</v>
      </c>
      <c r="DF101" s="24">
        <f t="shared" si="60"/>
        <v>1177.05</v>
      </c>
      <c r="DG101" s="24">
        <f t="shared" si="61"/>
        <v>0</v>
      </c>
      <c r="DH101" s="24">
        <f t="shared" si="62"/>
        <v>0</v>
      </c>
      <c r="DI101" s="24">
        <f t="shared" si="10"/>
        <v>11551.3</v>
      </c>
    </row>
    <row r="102" spans="1:113" ht="14">
      <c r="A102" s="1"/>
      <c r="B102" s="2"/>
      <c r="C102" s="2"/>
      <c r="D102" s="2"/>
      <c r="E102" s="2"/>
      <c r="F102" s="195">
        <f t="shared" si="63"/>
        <v>41</v>
      </c>
      <c r="G102" s="112">
        <f t="shared" si="63"/>
        <v>0.63951668304390552</v>
      </c>
      <c r="H102" s="111">
        <f t="shared" si="63"/>
        <v>0.36048331695609453</v>
      </c>
      <c r="I102" s="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95"/>
      <c r="AO102" s="95"/>
      <c r="AP102" s="95"/>
      <c r="AQ102" s="95"/>
      <c r="AR102" s="95"/>
      <c r="AS102" s="95"/>
      <c r="AT102" s="95"/>
      <c r="AU102" s="95"/>
      <c r="AV102" s="95"/>
      <c r="AW102" s="95"/>
      <c r="AX102" s="95"/>
      <c r="AY102" s="95"/>
      <c r="AZ102" s="95"/>
      <c r="BA102" s="95"/>
      <c r="BB102" s="95"/>
      <c r="BC102" s="95"/>
      <c r="BD102" s="95"/>
      <c r="BE102" s="95"/>
      <c r="BF102" s="95"/>
      <c r="BG102" s="95"/>
      <c r="BH102" s="95"/>
      <c r="BI102" s="95"/>
      <c r="BJ102" s="95"/>
      <c r="BK102" s="95"/>
      <c r="BL102" s="95"/>
      <c r="BM102" s="95"/>
      <c r="BN102" s="65"/>
      <c r="BO102" s="24">
        <f t="shared" si="43"/>
        <v>42</v>
      </c>
      <c r="BP102" s="83">
        <f t="shared" si="44"/>
        <v>763.33399703929433</v>
      </c>
      <c r="BQ102" s="83">
        <f t="shared" si="45"/>
        <v>1032.8707591353354</v>
      </c>
      <c r="BR102" s="83">
        <f t="shared" si="46"/>
        <v>0</v>
      </c>
      <c r="BS102" s="83">
        <f t="shared" si="47"/>
        <v>203.79524382537031</v>
      </c>
      <c r="BT102" s="83">
        <f t="shared" si="48"/>
        <v>0</v>
      </c>
      <c r="BU102" s="83">
        <f t="shared" si="49"/>
        <v>0</v>
      </c>
      <c r="BV102" s="82">
        <f t="shared" si="50"/>
        <v>2000.0000000000002</v>
      </c>
      <c r="BX102" s="24">
        <f t="shared" si="15"/>
        <v>291</v>
      </c>
      <c r="BY102" s="24">
        <f t="shared" si="16"/>
        <v>788</v>
      </c>
      <c r="BZ102" s="24">
        <f t="shared" si="17"/>
        <v>0</v>
      </c>
      <c r="CA102" s="24">
        <f t="shared" si="18"/>
        <v>156</v>
      </c>
      <c r="CB102" s="24">
        <f t="shared" si="19"/>
        <v>0</v>
      </c>
      <c r="CC102" s="24">
        <f t="shared" si="20"/>
        <v>0</v>
      </c>
      <c r="CD102" s="24">
        <f t="shared" si="21"/>
        <v>533</v>
      </c>
      <c r="CE102" s="24">
        <f t="shared" si="22"/>
        <v>0</v>
      </c>
      <c r="CF102" s="24">
        <f t="shared" si="23"/>
        <v>210</v>
      </c>
      <c r="CG102" s="24">
        <f t="shared" si="24"/>
        <v>0</v>
      </c>
      <c r="CH102" s="24">
        <f t="shared" si="25"/>
        <v>0</v>
      </c>
      <c r="CI102" s="24">
        <f t="shared" si="26"/>
        <v>0</v>
      </c>
      <c r="CJ102" s="24">
        <f t="shared" si="27"/>
        <v>0</v>
      </c>
      <c r="CK102" s="24">
        <f t="shared" si="28"/>
        <v>0</v>
      </c>
      <c r="CL102" s="24">
        <f t="shared" si="29"/>
        <v>0</v>
      </c>
      <c r="CM102" s="24">
        <f t="shared" si="30"/>
        <v>21</v>
      </c>
      <c r="CN102" s="24">
        <f t="shared" si="31"/>
        <v>0</v>
      </c>
      <c r="CO102" s="24">
        <f t="shared" si="32"/>
        <v>0</v>
      </c>
      <c r="CP102" s="24">
        <f t="shared" si="33"/>
        <v>0</v>
      </c>
      <c r="CQ102" s="24">
        <f t="shared" si="34"/>
        <v>0</v>
      </c>
      <c r="CR102" s="24">
        <f t="shared" si="35"/>
        <v>0</v>
      </c>
      <c r="CS102" s="24">
        <f t="shared" si="36"/>
        <v>1999</v>
      </c>
      <c r="CU102" s="83">
        <f t="shared" si="51"/>
        <v>4091.25</v>
      </c>
      <c r="CV102" s="84">
        <f t="shared" si="52"/>
        <v>4607.5</v>
      </c>
      <c r="CW102" s="84">
        <f t="shared" si="53"/>
        <v>0</v>
      </c>
      <c r="CX102" s="84">
        <f t="shared" si="54"/>
        <v>1296.25</v>
      </c>
      <c r="CY102" s="24">
        <f t="shared" si="55"/>
        <v>0</v>
      </c>
      <c r="CZ102" s="84">
        <f t="shared" si="56"/>
        <v>0</v>
      </c>
      <c r="DA102" s="82">
        <f t="shared" si="3"/>
        <v>9995</v>
      </c>
      <c r="DC102" s="24">
        <f t="shared" si="57"/>
        <v>1022.8125</v>
      </c>
      <c r="DD102" s="24">
        <f t="shared" si="58"/>
        <v>1382.25</v>
      </c>
      <c r="DE102" s="24">
        <f t="shared" si="59"/>
        <v>0</v>
      </c>
      <c r="DF102" s="24">
        <f t="shared" si="60"/>
        <v>272.21249999999998</v>
      </c>
      <c r="DG102" s="24">
        <f t="shared" si="61"/>
        <v>0</v>
      </c>
      <c r="DH102" s="24">
        <f t="shared" si="62"/>
        <v>0</v>
      </c>
      <c r="DI102" s="24">
        <f t="shared" si="10"/>
        <v>2677.2750000000001</v>
      </c>
    </row>
    <row r="103" spans="1:113" ht="14">
      <c r="A103" s="1"/>
      <c r="B103" s="2"/>
      <c r="C103" s="2"/>
      <c r="D103" s="2"/>
      <c r="E103" s="2"/>
      <c r="F103" s="195">
        <f t="shared" si="63"/>
        <v>42</v>
      </c>
      <c r="G103" s="112">
        <f t="shared" si="63"/>
        <v>0.63988468830348089</v>
      </c>
      <c r="H103" s="111">
        <f t="shared" si="63"/>
        <v>0.360115311696519</v>
      </c>
      <c r="I103" s="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95"/>
      <c r="AO103" s="95"/>
      <c r="AP103" s="95"/>
      <c r="AQ103" s="95"/>
      <c r="AR103" s="95"/>
      <c r="AS103" s="95"/>
      <c r="AT103" s="95"/>
      <c r="AU103" s="95"/>
      <c r="AV103" s="95"/>
      <c r="AW103" s="95"/>
      <c r="AX103" s="95"/>
      <c r="AY103" s="95"/>
      <c r="AZ103" s="95"/>
      <c r="BA103" s="95"/>
      <c r="BB103" s="95"/>
      <c r="BC103" s="95"/>
      <c r="BD103" s="95"/>
      <c r="BE103" s="95"/>
      <c r="BF103" s="95"/>
      <c r="BG103" s="95"/>
      <c r="BH103" s="95"/>
      <c r="BI103" s="95"/>
      <c r="BJ103" s="95"/>
      <c r="BK103" s="95"/>
      <c r="BL103" s="95"/>
      <c r="BM103" s="95"/>
      <c r="BN103" s="65"/>
      <c r="BO103" s="24">
        <f t="shared" si="43"/>
        <v>43</v>
      </c>
      <c r="BP103" s="83">
        <f t="shared" si="44"/>
        <v>1022.8125</v>
      </c>
      <c r="BQ103" s="83">
        <f t="shared" si="45"/>
        <v>1382.25</v>
      </c>
      <c r="BR103" s="83">
        <f t="shared" si="46"/>
        <v>0</v>
      </c>
      <c r="BS103" s="83">
        <f t="shared" si="47"/>
        <v>272.21249999999998</v>
      </c>
      <c r="BT103" s="83">
        <f t="shared" si="48"/>
        <v>0</v>
      </c>
      <c r="BU103" s="83">
        <f t="shared" si="49"/>
        <v>0</v>
      </c>
      <c r="BV103" s="82">
        <f t="shared" si="50"/>
        <v>2677.2750000000001</v>
      </c>
      <c r="BX103" s="24">
        <f t="shared" si="15"/>
        <v>391</v>
      </c>
      <c r="BY103" s="24">
        <f t="shared" si="16"/>
        <v>1056</v>
      </c>
      <c r="BZ103" s="24">
        <f t="shared" si="17"/>
        <v>0</v>
      </c>
      <c r="CA103" s="24">
        <f t="shared" si="18"/>
        <v>208</v>
      </c>
      <c r="CB103" s="24">
        <f t="shared" si="19"/>
        <v>0</v>
      </c>
      <c r="CC103" s="24">
        <f t="shared" si="20"/>
        <v>0</v>
      </c>
      <c r="CD103" s="24">
        <f t="shared" si="21"/>
        <v>714</v>
      </c>
      <c r="CE103" s="24">
        <f t="shared" si="22"/>
        <v>0</v>
      </c>
      <c r="CF103" s="24">
        <f t="shared" si="23"/>
        <v>281</v>
      </c>
      <c r="CG103" s="24">
        <f t="shared" si="24"/>
        <v>0</v>
      </c>
      <c r="CH103" s="24">
        <f t="shared" si="25"/>
        <v>0</v>
      </c>
      <c r="CI103" s="24">
        <f t="shared" si="26"/>
        <v>0</v>
      </c>
      <c r="CJ103" s="24">
        <f t="shared" si="27"/>
        <v>0</v>
      </c>
      <c r="CK103" s="24">
        <f t="shared" si="28"/>
        <v>0</v>
      </c>
      <c r="CL103" s="24">
        <f t="shared" si="29"/>
        <v>0</v>
      </c>
      <c r="CM103" s="24">
        <f t="shared" si="30"/>
        <v>28</v>
      </c>
      <c r="CN103" s="24">
        <f t="shared" si="31"/>
        <v>0</v>
      </c>
      <c r="CO103" s="24">
        <f t="shared" si="32"/>
        <v>0</v>
      </c>
      <c r="CP103" s="24">
        <f t="shared" si="33"/>
        <v>0</v>
      </c>
      <c r="CQ103" s="24">
        <f t="shared" si="34"/>
        <v>0</v>
      </c>
      <c r="CR103" s="24">
        <f t="shared" si="35"/>
        <v>0</v>
      </c>
      <c r="CS103" s="24">
        <f t="shared" si="36"/>
        <v>2678</v>
      </c>
      <c r="CU103" s="83">
        <f t="shared" si="51"/>
        <v>5487.5</v>
      </c>
      <c r="CV103" s="84">
        <f t="shared" si="52"/>
        <v>6167.5</v>
      </c>
      <c r="CW103" s="84">
        <f t="shared" si="53"/>
        <v>0</v>
      </c>
      <c r="CX103" s="84">
        <f t="shared" si="54"/>
        <v>1735</v>
      </c>
      <c r="CY103" s="24">
        <f t="shared" si="55"/>
        <v>0</v>
      </c>
      <c r="CZ103" s="84">
        <f t="shared" si="56"/>
        <v>0</v>
      </c>
      <c r="DA103" s="82">
        <f t="shared" si="3"/>
        <v>13390</v>
      </c>
      <c r="DC103" s="24">
        <f t="shared" si="57"/>
        <v>1371.875</v>
      </c>
      <c r="DD103" s="24">
        <f t="shared" si="58"/>
        <v>1850.25</v>
      </c>
      <c r="DE103" s="24">
        <f t="shared" si="59"/>
        <v>0</v>
      </c>
      <c r="DF103" s="24">
        <f t="shared" si="60"/>
        <v>364.34999999999997</v>
      </c>
      <c r="DG103" s="24">
        <f t="shared" si="61"/>
        <v>0</v>
      </c>
      <c r="DH103" s="24">
        <f t="shared" si="62"/>
        <v>0</v>
      </c>
      <c r="DI103" s="24">
        <f t="shared" si="10"/>
        <v>3586.4749999999999</v>
      </c>
    </row>
    <row r="104" spans="1:113" ht="14">
      <c r="A104" s="1"/>
      <c r="B104" s="2"/>
      <c r="C104" s="2"/>
      <c r="D104" s="2"/>
      <c r="E104" s="2"/>
      <c r="F104" s="195">
        <f t="shared" si="63"/>
        <v>43</v>
      </c>
      <c r="G104" s="112">
        <f t="shared" si="63"/>
        <v>0.6401798470459702</v>
      </c>
      <c r="H104" s="111">
        <f t="shared" si="63"/>
        <v>0.35982015295402975</v>
      </c>
      <c r="I104" s="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95"/>
      <c r="AO104" s="95"/>
      <c r="AP104" s="95"/>
      <c r="AQ104" s="95"/>
      <c r="AR104" s="95"/>
      <c r="AS104" s="95"/>
      <c r="AT104" s="95"/>
      <c r="AU104" s="95"/>
      <c r="AV104" s="95"/>
      <c r="AW104" s="95"/>
      <c r="AX104" s="95"/>
      <c r="AY104" s="95"/>
      <c r="AZ104" s="95"/>
      <c r="BA104" s="95"/>
      <c r="BB104" s="95"/>
      <c r="BC104" s="95"/>
      <c r="BD104" s="95"/>
      <c r="BE104" s="95"/>
      <c r="BF104" s="95"/>
      <c r="BG104" s="95"/>
      <c r="BH104" s="95"/>
      <c r="BI104" s="95"/>
      <c r="BJ104" s="95"/>
      <c r="BK104" s="95"/>
      <c r="BL104" s="95"/>
      <c r="BM104" s="95"/>
      <c r="BN104" s="65"/>
      <c r="BO104" s="24">
        <f t="shared" si="43"/>
        <v>44</v>
      </c>
      <c r="BP104" s="83">
        <f t="shared" si="44"/>
        <v>1371.875</v>
      </c>
      <c r="BQ104" s="83">
        <f t="shared" si="45"/>
        <v>1850.25</v>
      </c>
      <c r="BR104" s="83">
        <f t="shared" si="46"/>
        <v>0</v>
      </c>
      <c r="BS104" s="83">
        <f t="shared" si="47"/>
        <v>364.34999999999997</v>
      </c>
      <c r="BT104" s="83">
        <f t="shared" si="48"/>
        <v>0</v>
      </c>
      <c r="BU104" s="83">
        <f t="shared" si="49"/>
        <v>0</v>
      </c>
      <c r="BV104" s="82">
        <f t="shared" si="50"/>
        <v>3586.4749999999999</v>
      </c>
      <c r="BX104" s="24">
        <f t="shared" si="15"/>
        <v>525</v>
      </c>
      <c r="BY104" s="24">
        <f t="shared" si="16"/>
        <v>1415</v>
      </c>
      <c r="BZ104" s="24">
        <f t="shared" si="17"/>
        <v>0</v>
      </c>
      <c r="CA104" s="24">
        <f t="shared" si="18"/>
        <v>279</v>
      </c>
      <c r="CB104" s="24">
        <f t="shared" si="19"/>
        <v>0</v>
      </c>
      <c r="CC104" s="24">
        <f t="shared" si="20"/>
        <v>0</v>
      </c>
      <c r="CD104" s="24">
        <f t="shared" si="21"/>
        <v>955</v>
      </c>
      <c r="CE104" s="24">
        <f t="shared" si="22"/>
        <v>0</v>
      </c>
      <c r="CF104" s="24">
        <f t="shared" si="23"/>
        <v>376</v>
      </c>
      <c r="CG104" s="24">
        <f t="shared" si="24"/>
        <v>0</v>
      </c>
      <c r="CH104" s="24">
        <f t="shared" si="25"/>
        <v>0</v>
      </c>
      <c r="CI104" s="24">
        <f t="shared" si="26"/>
        <v>0</v>
      </c>
      <c r="CJ104" s="24">
        <f t="shared" si="27"/>
        <v>0</v>
      </c>
      <c r="CK104" s="24">
        <f t="shared" si="28"/>
        <v>0</v>
      </c>
      <c r="CL104" s="24">
        <f t="shared" si="29"/>
        <v>0</v>
      </c>
      <c r="CM104" s="24">
        <f t="shared" si="30"/>
        <v>37</v>
      </c>
      <c r="CN104" s="24">
        <f t="shared" si="31"/>
        <v>0</v>
      </c>
      <c r="CO104" s="24">
        <f t="shared" si="32"/>
        <v>0</v>
      </c>
      <c r="CP104" s="24">
        <f t="shared" si="33"/>
        <v>0</v>
      </c>
      <c r="CQ104" s="24">
        <f t="shared" si="34"/>
        <v>0</v>
      </c>
      <c r="CR104" s="24">
        <f t="shared" si="35"/>
        <v>0</v>
      </c>
      <c r="CS104" s="24">
        <f t="shared" si="36"/>
        <v>3587</v>
      </c>
      <c r="CU104" s="83">
        <f t="shared" si="51"/>
        <v>7356.25</v>
      </c>
      <c r="CV104" s="84">
        <f t="shared" si="52"/>
        <v>8260</v>
      </c>
      <c r="CW104" s="84">
        <f t="shared" si="53"/>
        <v>0</v>
      </c>
      <c r="CX104" s="84">
        <f t="shared" si="54"/>
        <v>2318.75</v>
      </c>
      <c r="CY104" s="24">
        <f t="shared" si="55"/>
        <v>0</v>
      </c>
      <c r="CZ104" s="84">
        <f t="shared" si="56"/>
        <v>0</v>
      </c>
      <c r="DA104" s="82">
        <f t="shared" si="3"/>
        <v>17935</v>
      </c>
      <c r="DC104" s="24">
        <f t="shared" si="57"/>
        <v>1839.0625</v>
      </c>
      <c r="DD104" s="24">
        <f t="shared" si="58"/>
        <v>2478</v>
      </c>
      <c r="DE104" s="24">
        <f t="shared" si="59"/>
        <v>0</v>
      </c>
      <c r="DF104" s="24">
        <f t="shared" si="60"/>
        <v>486.9375</v>
      </c>
      <c r="DG104" s="24">
        <f t="shared" si="61"/>
        <v>0</v>
      </c>
      <c r="DH104" s="24">
        <f t="shared" si="62"/>
        <v>0</v>
      </c>
      <c r="DI104" s="24">
        <f t="shared" si="10"/>
        <v>4804</v>
      </c>
    </row>
    <row r="105" spans="1:113" ht="14">
      <c r="A105" s="1"/>
      <c r="B105" s="2"/>
      <c r="C105" s="2"/>
      <c r="D105" s="2"/>
      <c r="E105" s="2"/>
      <c r="F105" s="195">
        <f t="shared" si="63"/>
        <v>44</v>
      </c>
      <c r="G105" s="112">
        <f t="shared" si="63"/>
        <v>0.64046173471165979</v>
      </c>
      <c r="H105" s="111">
        <f t="shared" si="63"/>
        <v>0.35953826528834021</v>
      </c>
      <c r="I105" s="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  <c r="BH105" s="95"/>
      <c r="BI105" s="95"/>
      <c r="BJ105" s="95"/>
      <c r="BK105" s="95"/>
      <c r="BL105" s="95"/>
      <c r="BM105" s="95"/>
      <c r="BN105" s="65"/>
      <c r="BO105" s="24">
        <f t="shared" si="43"/>
        <v>45</v>
      </c>
      <c r="BP105" s="83">
        <f t="shared" si="44"/>
        <v>1839.0625</v>
      </c>
      <c r="BQ105" s="83">
        <f t="shared" si="45"/>
        <v>2478</v>
      </c>
      <c r="BR105" s="83">
        <f t="shared" si="46"/>
        <v>0</v>
      </c>
      <c r="BS105" s="83">
        <f t="shared" si="47"/>
        <v>486.9375</v>
      </c>
      <c r="BT105" s="83">
        <f t="shared" si="48"/>
        <v>0</v>
      </c>
      <c r="BU105" s="83">
        <f t="shared" si="49"/>
        <v>0</v>
      </c>
      <c r="BV105" s="82">
        <f t="shared" si="50"/>
        <v>4804</v>
      </c>
      <c r="BX105" s="24">
        <f t="shared" si="15"/>
        <v>704</v>
      </c>
      <c r="BY105" s="24">
        <f t="shared" si="16"/>
        <v>1897</v>
      </c>
      <c r="BZ105" s="24">
        <f t="shared" si="17"/>
        <v>0</v>
      </c>
      <c r="CA105" s="24">
        <f t="shared" si="18"/>
        <v>373</v>
      </c>
      <c r="CB105" s="24">
        <f t="shared" si="19"/>
        <v>0</v>
      </c>
      <c r="CC105" s="24">
        <f t="shared" si="20"/>
        <v>0</v>
      </c>
      <c r="CD105" s="24">
        <f t="shared" si="21"/>
        <v>1278</v>
      </c>
      <c r="CE105" s="24">
        <f t="shared" si="22"/>
        <v>0</v>
      </c>
      <c r="CF105" s="24">
        <f t="shared" si="23"/>
        <v>502</v>
      </c>
      <c r="CG105" s="24">
        <f t="shared" si="24"/>
        <v>0</v>
      </c>
      <c r="CH105" s="24">
        <f t="shared" si="25"/>
        <v>0</v>
      </c>
      <c r="CI105" s="24">
        <f t="shared" si="26"/>
        <v>0</v>
      </c>
      <c r="CJ105" s="24">
        <f t="shared" si="27"/>
        <v>0</v>
      </c>
      <c r="CK105" s="24">
        <f t="shared" si="28"/>
        <v>0</v>
      </c>
      <c r="CL105" s="24">
        <f t="shared" si="29"/>
        <v>0</v>
      </c>
      <c r="CM105" s="24">
        <f t="shared" si="30"/>
        <v>49</v>
      </c>
      <c r="CN105" s="24">
        <f t="shared" si="31"/>
        <v>0</v>
      </c>
      <c r="CO105" s="24">
        <f t="shared" si="32"/>
        <v>0</v>
      </c>
      <c r="CP105" s="24">
        <f t="shared" si="33"/>
        <v>0</v>
      </c>
      <c r="CQ105" s="24">
        <f t="shared" si="34"/>
        <v>0</v>
      </c>
      <c r="CR105" s="24">
        <f t="shared" si="35"/>
        <v>0</v>
      </c>
      <c r="CS105" s="24">
        <f t="shared" si="36"/>
        <v>4803</v>
      </c>
      <c r="CU105" s="83">
        <f t="shared" si="51"/>
        <v>9860</v>
      </c>
      <c r="CV105" s="84">
        <f t="shared" si="52"/>
        <v>11057.5</v>
      </c>
      <c r="CW105" s="84">
        <f t="shared" si="53"/>
        <v>0</v>
      </c>
      <c r="CX105" s="84">
        <f t="shared" si="54"/>
        <v>3097.5</v>
      </c>
      <c r="CY105" s="24">
        <f t="shared" si="55"/>
        <v>0</v>
      </c>
      <c r="CZ105" s="84">
        <f t="shared" si="56"/>
        <v>0</v>
      </c>
      <c r="DA105" s="82">
        <f t="shared" si="3"/>
        <v>24015</v>
      </c>
      <c r="DC105" s="24">
        <f t="shared" si="57"/>
        <v>2465</v>
      </c>
      <c r="DD105" s="24">
        <f t="shared" si="58"/>
        <v>3317.25</v>
      </c>
      <c r="DE105" s="24">
        <f t="shared" si="59"/>
        <v>0</v>
      </c>
      <c r="DF105" s="24">
        <f t="shared" si="60"/>
        <v>650.47500000000002</v>
      </c>
      <c r="DG105" s="24">
        <f t="shared" si="61"/>
        <v>0</v>
      </c>
      <c r="DH105" s="24">
        <f t="shared" si="62"/>
        <v>0</v>
      </c>
      <c r="DI105" s="24">
        <f t="shared" si="10"/>
        <v>6432.7250000000004</v>
      </c>
    </row>
    <row r="106" spans="1:113" ht="14">
      <c r="A106" s="1"/>
      <c r="B106" s="2"/>
      <c r="C106" s="2"/>
      <c r="D106" s="2"/>
      <c r="E106" s="2"/>
      <c r="F106" s="195">
        <f t="shared" si="63"/>
        <v>45</v>
      </c>
      <c r="G106" s="112">
        <f t="shared" si="63"/>
        <v>0.64072907993338879</v>
      </c>
      <c r="H106" s="111">
        <f t="shared" si="63"/>
        <v>0.35927092006661115</v>
      </c>
      <c r="I106" s="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  <c r="BH106" s="95"/>
      <c r="BI106" s="95"/>
      <c r="BJ106" s="95"/>
      <c r="BK106" s="95"/>
      <c r="BL106" s="95"/>
      <c r="BM106" s="95"/>
      <c r="BN106" s="65"/>
      <c r="BO106" s="24">
        <f t="shared" si="43"/>
        <v>46</v>
      </c>
      <c r="BP106" s="83">
        <f t="shared" si="44"/>
        <v>2465</v>
      </c>
      <c r="BQ106" s="83">
        <f t="shared" si="45"/>
        <v>3317.25</v>
      </c>
      <c r="BR106" s="83">
        <f t="shared" si="46"/>
        <v>0</v>
      </c>
      <c r="BS106" s="83">
        <f t="shared" si="47"/>
        <v>650.47500000000002</v>
      </c>
      <c r="BT106" s="83">
        <f t="shared" si="48"/>
        <v>0</v>
      </c>
      <c r="BU106" s="83">
        <f t="shared" si="49"/>
        <v>0</v>
      </c>
      <c r="BV106" s="82">
        <f t="shared" si="50"/>
        <v>6432.7250000000004</v>
      </c>
      <c r="BX106" s="24">
        <f t="shared" si="15"/>
        <v>945</v>
      </c>
      <c r="BY106" s="24">
        <f t="shared" si="16"/>
        <v>2542</v>
      </c>
      <c r="BZ106" s="24">
        <f t="shared" si="17"/>
        <v>0</v>
      </c>
      <c r="CA106" s="24">
        <f t="shared" si="18"/>
        <v>499</v>
      </c>
      <c r="CB106" s="24">
        <f t="shared" si="19"/>
        <v>0</v>
      </c>
      <c r="CC106" s="24">
        <f t="shared" si="20"/>
        <v>0</v>
      </c>
      <c r="CD106" s="24">
        <f t="shared" si="21"/>
        <v>1711</v>
      </c>
      <c r="CE106" s="24">
        <f t="shared" si="22"/>
        <v>0</v>
      </c>
      <c r="CF106" s="24">
        <f t="shared" si="23"/>
        <v>671</v>
      </c>
      <c r="CG106" s="24">
        <f t="shared" si="24"/>
        <v>0</v>
      </c>
      <c r="CH106" s="24">
        <f t="shared" si="25"/>
        <v>0</v>
      </c>
      <c r="CI106" s="24">
        <f t="shared" si="26"/>
        <v>0</v>
      </c>
      <c r="CJ106" s="24">
        <f t="shared" si="27"/>
        <v>0</v>
      </c>
      <c r="CK106" s="24">
        <f t="shared" si="28"/>
        <v>0</v>
      </c>
      <c r="CL106" s="24">
        <f t="shared" si="29"/>
        <v>0</v>
      </c>
      <c r="CM106" s="24">
        <f t="shared" si="30"/>
        <v>66</v>
      </c>
      <c r="CN106" s="24">
        <f t="shared" si="31"/>
        <v>0</v>
      </c>
      <c r="CO106" s="24">
        <f t="shared" si="32"/>
        <v>0</v>
      </c>
      <c r="CP106" s="24">
        <f t="shared" si="33"/>
        <v>0</v>
      </c>
      <c r="CQ106" s="24">
        <f t="shared" si="34"/>
        <v>0</v>
      </c>
      <c r="CR106" s="24">
        <f t="shared" si="35"/>
        <v>0</v>
      </c>
      <c r="CS106" s="24">
        <f t="shared" si="36"/>
        <v>6434</v>
      </c>
      <c r="CU106" s="83">
        <f t="shared" si="51"/>
        <v>13218.75</v>
      </c>
      <c r="CV106" s="84">
        <f t="shared" si="52"/>
        <v>14805</v>
      </c>
      <c r="CW106" s="84">
        <f t="shared" si="53"/>
        <v>0</v>
      </c>
      <c r="CX106" s="84">
        <f t="shared" si="54"/>
        <v>4146.25</v>
      </c>
      <c r="CY106" s="24">
        <f t="shared" si="55"/>
        <v>0</v>
      </c>
      <c r="CZ106" s="84">
        <f t="shared" si="56"/>
        <v>0</v>
      </c>
      <c r="DA106" s="82">
        <f t="shared" si="3"/>
        <v>32170</v>
      </c>
      <c r="DC106" s="24">
        <f t="shared" si="57"/>
        <v>3304.6875</v>
      </c>
      <c r="DD106" s="24">
        <f t="shared" si="58"/>
        <v>4441.5</v>
      </c>
      <c r="DE106" s="24">
        <f t="shared" si="59"/>
        <v>0</v>
      </c>
      <c r="DF106" s="24">
        <f t="shared" si="60"/>
        <v>870.71249999999998</v>
      </c>
      <c r="DG106" s="24">
        <f t="shared" si="61"/>
        <v>0</v>
      </c>
      <c r="DH106" s="24">
        <f t="shared" si="62"/>
        <v>0</v>
      </c>
      <c r="DI106" s="24">
        <f t="shared" si="10"/>
        <v>8616.9</v>
      </c>
    </row>
    <row r="107" spans="1:113" ht="14">
      <c r="A107" s="1"/>
      <c r="B107" s="2"/>
      <c r="C107" s="2"/>
      <c r="D107" s="2"/>
      <c r="E107" s="2"/>
      <c r="F107" s="195">
        <f t="shared" si="63"/>
        <v>46</v>
      </c>
      <c r="G107" s="112">
        <f t="shared" si="63"/>
        <v>0.64103859561849752</v>
      </c>
      <c r="H107" s="111">
        <f t="shared" si="63"/>
        <v>0.35896140438150237</v>
      </c>
      <c r="I107" s="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  <c r="BH107" s="95"/>
      <c r="BI107" s="95"/>
      <c r="BJ107" s="95"/>
      <c r="BK107" s="95"/>
      <c r="BL107" s="95"/>
      <c r="BM107" s="95"/>
      <c r="BN107" s="65"/>
      <c r="BO107" s="24">
        <f t="shared" si="43"/>
        <v>47</v>
      </c>
      <c r="BP107" s="83">
        <f t="shared" si="44"/>
        <v>3304.6875</v>
      </c>
      <c r="BQ107" s="83">
        <f t="shared" si="45"/>
        <v>4441.5</v>
      </c>
      <c r="BR107" s="83">
        <f t="shared" si="46"/>
        <v>0</v>
      </c>
      <c r="BS107" s="83">
        <f t="shared" si="47"/>
        <v>870.71249999999998</v>
      </c>
      <c r="BT107" s="83">
        <f t="shared" si="48"/>
        <v>0</v>
      </c>
      <c r="BU107" s="83">
        <f t="shared" si="49"/>
        <v>0</v>
      </c>
      <c r="BV107" s="82">
        <f t="shared" si="50"/>
        <v>8616.9</v>
      </c>
      <c r="BX107" s="24">
        <f t="shared" si="15"/>
        <v>1267</v>
      </c>
      <c r="BY107" s="24">
        <f t="shared" si="16"/>
        <v>3407</v>
      </c>
      <c r="BZ107" s="24">
        <f t="shared" si="17"/>
        <v>0</v>
      </c>
      <c r="CA107" s="24">
        <f t="shared" si="18"/>
        <v>668</v>
      </c>
      <c r="CB107" s="24">
        <f t="shared" si="19"/>
        <v>0</v>
      </c>
      <c r="CC107" s="24">
        <f t="shared" si="20"/>
        <v>0</v>
      </c>
      <c r="CD107" s="24">
        <f t="shared" si="21"/>
        <v>2289</v>
      </c>
      <c r="CE107" s="24">
        <f t="shared" si="22"/>
        <v>0</v>
      </c>
      <c r="CF107" s="24">
        <f t="shared" si="23"/>
        <v>898</v>
      </c>
      <c r="CG107" s="24">
        <f t="shared" si="24"/>
        <v>0</v>
      </c>
      <c r="CH107" s="24">
        <f t="shared" si="25"/>
        <v>0</v>
      </c>
      <c r="CI107" s="24">
        <f t="shared" si="26"/>
        <v>0</v>
      </c>
      <c r="CJ107" s="24">
        <f t="shared" si="27"/>
        <v>0</v>
      </c>
      <c r="CK107" s="24">
        <f t="shared" si="28"/>
        <v>0</v>
      </c>
      <c r="CL107" s="24">
        <f t="shared" si="29"/>
        <v>0</v>
      </c>
      <c r="CM107" s="24">
        <f t="shared" si="30"/>
        <v>88</v>
      </c>
      <c r="CN107" s="24">
        <f t="shared" si="31"/>
        <v>0</v>
      </c>
      <c r="CO107" s="24">
        <f t="shared" si="32"/>
        <v>0</v>
      </c>
      <c r="CP107" s="24">
        <f t="shared" si="33"/>
        <v>0</v>
      </c>
      <c r="CQ107" s="24">
        <f t="shared" si="34"/>
        <v>0</v>
      </c>
      <c r="CR107" s="24">
        <f t="shared" si="35"/>
        <v>0</v>
      </c>
      <c r="CS107" s="24">
        <f t="shared" si="36"/>
        <v>8617</v>
      </c>
      <c r="CU107" s="83">
        <f t="shared" si="51"/>
        <v>17713.75</v>
      </c>
      <c r="CV107" s="84">
        <f t="shared" si="52"/>
        <v>19825</v>
      </c>
      <c r="CW107" s="84">
        <f t="shared" si="53"/>
        <v>0</v>
      </c>
      <c r="CX107" s="84">
        <f t="shared" si="54"/>
        <v>5546.25</v>
      </c>
      <c r="CY107" s="24">
        <f t="shared" si="55"/>
        <v>0</v>
      </c>
      <c r="CZ107" s="84">
        <f t="shared" si="56"/>
        <v>0</v>
      </c>
      <c r="DA107" s="82">
        <f t="shared" si="3"/>
        <v>43085</v>
      </c>
      <c r="DC107" s="24">
        <f t="shared" si="57"/>
        <v>4428.4375</v>
      </c>
      <c r="DD107" s="24">
        <f t="shared" si="58"/>
        <v>5947.5</v>
      </c>
      <c r="DE107" s="24">
        <f t="shared" si="59"/>
        <v>0</v>
      </c>
      <c r="DF107" s="24">
        <f t="shared" si="60"/>
        <v>1164.7124999999999</v>
      </c>
      <c r="DG107" s="24">
        <f t="shared" si="61"/>
        <v>0</v>
      </c>
      <c r="DH107" s="24">
        <f t="shared" si="62"/>
        <v>0</v>
      </c>
      <c r="DI107" s="24">
        <f t="shared" si="10"/>
        <v>11540.65</v>
      </c>
    </row>
    <row r="108" spans="1:113" ht="14">
      <c r="A108" s="1"/>
      <c r="B108" s="2"/>
      <c r="C108" s="2"/>
      <c r="D108" s="2"/>
      <c r="E108" s="2"/>
      <c r="F108" s="195">
        <f t="shared" si="63"/>
        <v>47</v>
      </c>
      <c r="G108" s="112">
        <f t="shared" si="63"/>
        <v>0.64123263586672707</v>
      </c>
      <c r="H108" s="111">
        <f t="shared" si="63"/>
        <v>0.35876736413327304</v>
      </c>
      <c r="I108" s="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  <c r="BH108" s="95"/>
      <c r="BI108" s="95"/>
      <c r="BJ108" s="95"/>
      <c r="BK108" s="95"/>
      <c r="BL108" s="95"/>
      <c r="BM108" s="95"/>
      <c r="BN108" s="65"/>
      <c r="BO108" s="24">
        <f t="shared" si="43"/>
        <v>48</v>
      </c>
      <c r="BP108" s="83">
        <f t="shared" si="44"/>
        <v>767.45027359810751</v>
      </c>
      <c r="BQ108" s="83">
        <f t="shared" si="45"/>
        <v>1030.7045097113248</v>
      </c>
      <c r="BR108" s="83">
        <f t="shared" si="46"/>
        <v>0</v>
      </c>
      <c r="BS108" s="83">
        <f t="shared" si="47"/>
        <v>201.84521669056767</v>
      </c>
      <c r="BT108" s="83">
        <f t="shared" si="48"/>
        <v>0</v>
      </c>
      <c r="BU108" s="83">
        <f t="shared" si="49"/>
        <v>0</v>
      </c>
      <c r="BV108" s="82">
        <f t="shared" si="50"/>
        <v>2000</v>
      </c>
      <c r="BX108" s="24">
        <f t="shared" si="15"/>
        <v>294</v>
      </c>
      <c r="BY108" s="24">
        <f t="shared" si="16"/>
        <v>791</v>
      </c>
      <c r="BZ108" s="24">
        <f t="shared" si="17"/>
        <v>0</v>
      </c>
      <c r="CA108" s="24">
        <f t="shared" si="18"/>
        <v>155</v>
      </c>
      <c r="CB108" s="24">
        <f t="shared" si="19"/>
        <v>0</v>
      </c>
      <c r="CC108" s="24">
        <f t="shared" si="20"/>
        <v>0</v>
      </c>
      <c r="CD108" s="24">
        <f t="shared" si="21"/>
        <v>531</v>
      </c>
      <c r="CE108" s="24">
        <f t="shared" si="22"/>
        <v>0</v>
      </c>
      <c r="CF108" s="24">
        <f t="shared" si="23"/>
        <v>208</v>
      </c>
      <c r="CG108" s="24">
        <f t="shared" si="24"/>
        <v>0</v>
      </c>
      <c r="CH108" s="24">
        <f t="shared" si="25"/>
        <v>0</v>
      </c>
      <c r="CI108" s="24">
        <f t="shared" si="26"/>
        <v>0</v>
      </c>
      <c r="CJ108" s="24">
        <f t="shared" si="27"/>
        <v>0</v>
      </c>
      <c r="CK108" s="24">
        <f t="shared" si="28"/>
        <v>0</v>
      </c>
      <c r="CL108" s="24">
        <f t="shared" si="29"/>
        <v>0</v>
      </c>
      <c r="CM108" s="24">
        <f t="shared" si="30"/>
        <v>20</v>
      </c>
      <c r="CN108" s="24">
        <f t="shared" si="31"/>
        <v>0</v>
      </c>
      <c r="CO108" s="24">
        <f t="shared" si="32"/>
        <v>0</v>
      </c>
      <c r="CP108" s="24">
        <f t="shared" si="33"/>
        <v>0</v>
      </c>
      <c r="CQ108" s="24">
        <f t="shared" si="34"/>
        <v>0</v>
      </c>
      <c r="CR108" s="24">
        <f t="shared" si="35"/>
        <v>0</v>
      </c>
      <c r="CS108" s="24">
        <f t="shared" si="36"/>
        <v>1999</v>
      </c>
      <c r="CU108" s="83">
        <f t="shared" si="51"/>
        <v>4111.25</v>
      </c>
      <c r="CV108" s="84">
        <f t="shared" si="52"/>
        <v>4600</v>
      </c>
      <c r="CW108" s="84">
        <f t="shared" si="53"/>
        <v>0</v>
      </c>
      <c r="CX108" s="84">
        <f t="shared" si="54"/>
        <v>1283.75</v>
      </c>
      <c r="CY108" s="24">
        <f t="shared" si="55"/>
        <v>0</v>
      </c>
      <c r="CZ108" s="84">
        <f t="shared" si="56"/>
        <v>0</v>
      </c>
      <c r="DA108" s="82">
        <f t="shared" si="3"/>
        <v>9995</v>
      </c>
      <c r="DC108" s="24">
        <f t="shared" si="57"/>
        <v>1027.8125</v>
      </c>
      <c r="DD108" s="24">
        <f t="shared" si="58"/>
        <v>1380</v>
      </c>
      <c r="DE108" s="24">
        <f t="shared" si="59"/>
        <v>0</v>
      </c>
      <c r="DF108" s="24">
        <f t="shared" si="60"/>
        <v>269.58749999999998</v>
      </c>
      <c r="DG108" s="24">
        <f t="shared" si="61"/>
        <v>0</v>
      </c>
      <c r="DH108" s="24">
        <f t="shared" si="62"/>
        <v>0</v>
      </c>
      <c r="DI108" s="24">
        <f t="shared" si="10"/>
        <v>2677.4</v>
      </c>
    </row>
    <row r="109" spans="1:113" ht="14">
      <c r="A109" s="1"/>
      <c r="B109" s="2"/>
      <c r="C109" s="2"/>
      <c r="D109" s="2"/>
      <c r="E109" s="2"/>
      <c r="F109" s="195">
        <f t="shared" si="63"/>
        <v>48</v>
      </c>
      <c r="G109" s="112">
        <f t="shared" si="63"/>
        <v>0.64140126422688493</v>
      </c>
      <c r="H109" s="111">
        <f t="shared" si="63"/>
        <v>0.35859873577311502</v>
      </c>
      <c r="I109" s="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  <c r="BH109" s="95"/>
      <c r="BI109" s="95"/>
      <c r="BJ109" s="95"/>
      <c r="BK109" s="95"/>
      <c r="BL109" s="95"/>
      <c r="BM109" s="95"/>
      <c r="BN109" s="65"/>
      <c r="BO109" s="24">
        <f t="shared" si="43"/>
        <v>49</v>
      </c>
      <c r="BP109" s="83">
        <f t="shared" si="44"/>
        <v>1027.8125</v>
      </c>
      <c r="BQ109" s="83">
        <f t="shared" si="45"/>
        <v>1380</v>
      </c>
      <c r="BR109" s="83">
        <f t="shared" si="46"/>
        <v>0</v>
      </c>
      <c r="BS109" s="83">
        <f t="shared" si="47"/>
        <v>269.58749999999998</v>
      </c>
      <c r="BT109" s="83">
        <f t="shared" si="48"/>
        <v>0</v>
      </c>
      <c r="BU109" s="83">
        <f t="shared" si="49"/>
        <v>0</v>
      </c>
      <c r="BV109" s="82">
        <f t="shared" si="50"/>
        <v>2677.4</v>
      </c>
      <c r="BX109" s="24">
        <f t="shared" si="15"/>
        <v>395</v>
      </c>
      <c r="BY109" s="24">
        <f t="shared" si="16"/>
        <v>1060</v>
      </c>
      <c r="BZ109" s="24">
        <f t="shared" si="17"/>
        <v>0</v>
      </c>
      <c r="CA109" s="24">
        <f t="shared" si="18"/>
        <v>207</v>
      </c>
      <c r="CB109" s="24">
        <f t="shared" si="19"/>
        <v>0</v>
      </c>
      <c r="CC109" s="24">
        <f t="shared" si="20"/>
        <v>0</v>
      </c>
      <c r="CD109" s="24">
        <f t="shared" si="21"/>
        <v>711</v>
      </c>
      <c r="CE109" s="24">
        <f t="shared" si="22"/>
        <v>0</v>
      </c>
      <c r="CF109" s="24">
        <f t="shared" si="23"/>
        <v>278</v>
      </c>
      <c r="CG109" s="24">
        <f t="shared" si="24"/>
        <v>0</v>
      </c>
      <c r="CH109" s="24">
        <f t="shared" si="25"/>
        <v>0</v>
      </c>
      <c r="CI109" s="24">
        <f t="shared" si="26"/>
        <v>0</v>
      </c>
      <c r="CJ109" s="24">
        <f t="shared" si="27"/>
        <v>0</v>
      </c>
      <c r="CK109" s="24">
        <f t="shared" si="28"/>
        <v>0</v>
      </c>
      <c r="CL109" s="24">
        <f t="shared" si="29"/>
        <v>0</v>
      </c>
      <c r="CM109" s="24">
        <f t="shared" si="30"/>
        <v>27</v>
      </c>
      <c r="CN109" s="24">
        <f t="shared" si="31"/>
        <v>0</v>
      </c>
      <c r="CO109" s="24">
        <f t="shared" si="32"/>
        <v>0</v>
      </c>
      <c r="CP109" s="24">
        <f t="shared" si="33"/>
        <v>0</v>
      </c>
      <c r="CQ109" s="24">
        <f t="shared" si="34"/>
        <v>0</v>
      </c>
      <c r="CR109" s="24">
        <f t="shared" si="35"/>
        <v>0</v>
      </c>
      <c r="CS109" s="24">
        <f t="shared" si="36"/>
        <v>2678</v>
      </c>
      <c r="CU109" s="83">
        <f t="shared" si="51"/>
        <v>5513.75</v>
      </c>
      <c r="CV109" s="84">
        <f t="shared" si="52"/>
        <v>6157.5</v>
      </c>
      <c r="CW109" s="84">
        <f t="shared" si="53"/>
        <v>0</v>
      </c>
      <c r="CX109" s="84">
        <f t="shared" si="54"/>
        <v>1718.75</v>
      </c>
      <c r="CY109" s="24">
        <f t="shared" si="55"/>
        <v>0</v>
      </c>
      <c r="CZ109" s="84">
        <f t="shared" si="56"/>
        <v>0</v>
      </c>
      <c r="DA109" s="82">
        <f t="shared" si="3"/>
        <v>13390</v>
      </c>
      <c r="DC109" s="24">
        <f t="shared" si="57"/>
        <v>1378.4375</v>
      </c>
      <c r="DD109" s="24">
        <f t="shared" si="58"/>
        <v>1847.25</v>
      </c>
      <c r="DE109" s="24">
        <f t="shared" si="59"/>
        <v>0</v>
      </c>
      <c r="DF109" s="24">
        <f t="shared" si="60"/>
        <v>360.9375</v>
      </c>
      <c r="DG109" s="24">
        <f t="shared" si="61"/>
        <v>0</v>
      </c>
      <c r="DH109" s="24">
        <f t="shared" si="62"/>
        <v>0</v>
      </c>
      <c r="DI109" s="24">
        <f t="shared" si="10"/>
        <v>3586.625</v>
      </c>
    </row>
    <row r="110" spans="1:113" ht="14">
      <c r="A110" s="1"/>
      <c r="B110" s="2"/>
      <c r="C110" s="2"/>
      <c r="D110" s="2"/>
      <c r="E110" s="2"/>
      <c r="F110" s="195">
        <f t="shared" si="63"/>
        <v>49</v>
      </c>
      <c r="G110" s="112">
        <f t="shared" si="63"/>
        <v>0.64159725853439897</v>
      </c>
      <c r="H110" s="111">
        <f t="shared" si="63"/>
        <v>0.35840274146560092</v>
      </c>
      <c r="I110" s="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  <c r="BH110" s="95"/>
      <c r="BI110" s="95"/>
      <c r="BJ110" s="95"/>
      <c r="BK110" s="95"/>
      <c r="BL110" s="95"/>
      <c r="BM110" s="95"/>
      <c r="BN110" s="65"/>
      <c r="BO110" s="24">
        <f t="shared" si="43"/>
        <v>50</v>
      </c>
      <c r="BP110" s="83">
        <f t="shared" ref="BP110:BP161" si="64">IF($DI109 &gt; max_Pop, (DC109 * (post_Pop/$DI109)), DC109)</f>
        <v>1378.4375</v>
      </c>
      <c r="BQ110" s="83">
        <f t="shared" ref="BQ110:BQ161" si="65">IF($DI109 &gt; max_Pop, (DD109 * (post_Pop/$DI109)), DD109)</f>
        <v>1847.25</v>
      </c>
      <c r="BR110" s="83">
        <f t="shared" ref="BR110:BR161" si="66">IF($DI109 &gt; max_Pop, (DE109 * (post_Pop/$DI109)), DE109)</f>
        <v>0</v>
      </c>
      <c r="BS110" s="83">
        <f t="shared" ref="BS110:BS161" si="67">IF($DI109 &gt; max_Pop, (DF109 * (post_Pop/$DI109)), DF109)</f>
        <v>360.9375</v>
      </c>
      <c r="BT110" s="83">
        <f t="shared" ref="BT110:BT161" si="68">IF($DI109 &gt; max_Pop, (DG109 * (post_Pop/$DI109)), DG109)</f>
        <v>0</v>
      </c>
      <c r="BU110" s="83">
        <f t="shared" ref="BU110:BU161" si="69">IF($DI109 &gt; max_Pop, (DH109 * (post_Pop/$DI109)), DH109)</f>
        <v>0</v>
      </c>
      <c r="BV110" s="82">
        <f t="shared" si="50"/>
        <v>3586.625</v>
      </c>
      <c r="BX110" s="24">
        <f t="shared" si="15"/>
        <v>530</v>
      </c>
      <c r="BY110" s="24">
        <f t="shared" si="16"/>
        <v>1420</v>
      </c>
      <c r="BZ110" s="24">
        <f t="shared" si="17"/>
        <v>0</v>
      </c>
      <c r="CA110" s="24">
        <f t="shared" si="18"/>
        <v>277</v>
      </c>
      <c r="CB110" s="24">
        <f t="shared" si="19"/>
        <v>0</v>
      </c>
      <c r="CC110" s="24">
        <f t="shared" ref="CC110:CC161" si="70">ROUND(2 * (BP110/BV110 * BU110/BV110) * in.Pop, 0)</f>
        <v>0</v>
      </c>
      <c r="CD110" s="24">
        <f t="shared" si="21"/>
        <v>951</v>
      </c>
      <c r="CE110" s="24">
        <f t="shared" si="22"/>
        <v>0</v>
      </c>
      <c r="CF110" s="24">
        <f t="shared" si="23"/>
        <v>372</v>
      </c>
      <c r="CG110" s="24">
        <f t="shared" si="24"/>
        <v>0</v>
      </c>
      <c r="CH110" s="24">
        <f t="shared" si="25"/>
        <v>0</v>
      </c>
      <c r="CI110" s="24">
        <f t="shared" si="26"/>
        <v>0</v>
      </c>
      <c r="CJ110" s="24">
        <f t="shared" si="27"/>
        <v>0</v>
      </c>
      <c r="CK110" s="24">
        <f t="shared" si="28"/>
        <v>0</v>
      </c>
      <c r="CL110" s="24">
        <f t="shared" si="29"/>
        <v>0</v>
      </c>
      <c r="CM110" s="24">
        <f t="shared" si="30"/>
        <v>36</v>
      </c>
      <c r="CN110" s="24">
        <f t="shared" si="31"/>
        <v>0</v>
      </c>
      <c r="CO110" s="24">
        <f t="shared" si="32"/>
        <v>0</v>
      </c>
      <c r="CP110" s="24">
        <f t="shared" si="33"/>
        <v>0</v>
      </c>
      <c r="CQ110" s="24">
        <f t="shared" si="34"/>
        <v>0</v>
      </c>
      <c r="CR110" s="24">
        <f t="shared" si="35"/>
        <v>0</v>
      </c>
      <c r="CS110" s="24">
        <f t="shared" si="36"/>
        <v>3586</v>
      </c>
      <c r="CU110" s="83">
        <f t="shared" si="51"/>
        <v>7388.75</v>
      </c>
      <c r="CV110" s="84">
        <f t="shared" si="52"/>
        <v>8242.5</v>
      </c>
      <c r="CW110" s="84">
        <f t="shared" si="53"/>
        <v>0</v>
      </c>
      <c r="CX110" s="84">
        <f t="shared" si="54"/>
        <v>2298.75</v>
      </c>
      <c r="CY110" s="24">
        <f t="shared" si="55"/>
        <v>0</v>
      </c>
      <c r="CZ110" s="84">
        <f t="shared" si="56"/>
        <v>0</v>
      </c>
      <c r="DA110" s="82">
        <f t="shared" ref="DA110:DA161" si="71">SUM(CU110:CZ110)</f>
        <v>17930</v>
      </c>
      <c r="DC110" s="24">
        <f t="shared" ref="DC110:DC161" si="72">sur.AA * CU110</f>
        <v>1847.1875</v>
      </c>
      <c r="DD110" s="24">
        <f t="shared" ref="DD110:DD161" si="73">sur.AB * CV110</f>
        <v>2472.75</v>
      </c>
      <c r="DE110" s="24">
        <f t="shared" ref="DE110:DE161" si="74">sur.AC * CW110</f>
        <v>0</v>
      </c>
      <c r="DF110" s="24">
        <f t="shared" ref="DF110:DF161" si="75">sur.BB * CX110</f>
        <v>482.73749999999995</v>
      </c>
      <c r="DG110" s="24">
        <f t="shared" ref="DG110:DG161" si="76">sur.BC * CY110</f>
        <v>0</v>
      </c>
      <c r="DH110" s="24">
        <f t="shared" ref="DH110:DH161" si="77">sur.CC * CZ110</f>
        <v>0</v>
      </c>
      <c r="DI110" s="24">
        <f t="shared" si="10"/>
        <v>4802.6750000000002</v>
      </c>
    </row>
    <row r="111" spans="1:113" ht="14">
      <c r="A111" s="1"/>
      <c r="B111" s="2"/>
      <c r="C111" s="2"/>
      <c r="D111" s="2"/>
      <c r="E111" s="2"/>
      <c r="F111" s="195">
        <f t="shared" si="63"/>
        <v>50</v>
      </c>
      <c r="G111" s="112">
        <f t="shared" si="63"/>
        <v>0.64184644338340358</v>
      </c>
      <c r="H111" s="111">
        <f t="shared" si="63"/>
        <v>0.35815355661659637</v>
      </c>
      <c r="I111" s="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65"/>
      <c r="BO111" s="24">
        <f t="shared" si="43"/>
        <v>51</v>
      </c>
      <c r="BP111" s="83">
        <f t="shared" si="64"/>
        <v>1847.1875</v>
      </c>
      <c r="BQ111" s="83">
        <f t="shared" si="65"/>
        <v>2472.75</v>
      </c>
      <c r="BR111" s="83">
        <f t="shared" si="66"/>
        <v>0</v>
      </c>
      <c r="BS111" s="83">
        <f t="shared" si="67"/>
        <v>482.73749999999995</v>
      </c>
      <c r="BT111" s="83">
        <f t="shared" si="68"/>
        <v>0</v>
      </c>
      <c r="BU111" s="83">
        <f t="shared" si="69"/>
        <v>0</v>
      </c>
      <c r="BV111" s="82">
        <f t="shared" si="50"/>
        <v>4802.6750000000002</v>
      </c>
      <c r="BX111" s="24">
        <f t="shared" si="15"/>
        <v>710</v>
      </c>
      <c r="BY111" s="24">
        <f t="shared" si="16"/>
        <v>1902</v>
      </c>
      <c r="BZ111" s="24">
        <f t="shared" si="17"/>
        <v>0</v>
      </c>
      <c r="CA111" s="24">
        <f t="shared" si="18"/>
        <v>371</v>
      </c>
      <c r="CB111" s="24">
        <f t="shared" si="19"/>
        <v>0</v>
      </c>
      <c r="CC111" s="24">
        <f t="shared" si="70"/>
        <v>0</v>
      </c>
      <c r="CD111" s="24">
        <f t="shared" si="21"/>
        <v>1273</v>
      </c>
      <c r="CE111" s="24">
        <f t="shared" si="22"/>
        <v>0</v>
      </c>
      <c r="CF111" s="24">
        <f t="shared" si="23"/>
        <v>497</v>
      </c>
      <c r="CG111" s="24">
        <f t="shared" si="24"/>
        <v>0</v>
      </c>
      <c r="CH111" s="24">
        <f t="shared" si="25"/>
        <v>0</v>
      </c>
      <c r="CI111" s="24">
        <f t="shared" si="26"/>
        <v>0</v>
      </c>
      <c r="CJ111" s="24">
        <f t="shared" si="27"/>
        <v>0</v>
      </c>
      <c r="CK111" s="24">
        <f t="shared" si="28"/>
        <v>0</v>
      </c>
      <c r="CL111" s="24">
        <f t="shared" si="29"/>
        <v>0</v>
      </c>
      <c r="CM111" s="24">
        <f t="shared" si="30"/>
        <v>49</v>
      </c>
      <c r="CN111" s="24">
        <f t="shared" si="31"/>
        <v>0</v>
      </c>
      <c r="CO111" s="24">
        <f t="shared" si="32"/>
        <v>0</v>
      </c>
      <c r="CP111" s="24">
        <f t="shared" si="33"/>
        <v>0</v>
      </c>
      <c r="CQ111" s="24">
        <f t="shared" si="34"/>
        <v>0</v>
      </c>
      <c r="CR111" s="24">
        <f t="shared" si="35"/>
        <v>0</v>
      </c>
      <c r="CS111" s="24">
        <f t="shared" si="36"/>
        <v>4802</v>
      </c>
      <c r="CU111" s="83">
        <f t="shared" si="51"/>
        <v>9896.25</v>
      </c>
      <c r="CV111" s="84">
        <f t="shared" si="52"/>
        <v>11035</v>
      </c>
      <c r="CW111" s="84">
        <f t="shared" si="53"/>
        <v>0</v>
      </c>
      <c r="CX111" s="84">
        <f t="shared" si="54"/>
        <v>3078.75</v>
      </c>
      <c r="CY111" s="24">
        <f t="shared" si="55"/>
        <v>0</v>
      </c>
      <c r="CZ111" s="84">
        <f t="shared" si="56"/>
        <v>0</v>
      </c>
      <c r="DA111" s="82">
        <f t="shared" si="71"/>
        <v>24010</v>
      </c>
      <c r="DC111" s="24">
        <f t="shared" si="72"/>
        <v>2474.0625</v>
      </c>
      <c r="DD111" s="24">
        <f t="shared" si="73"/>
        <v>3310.5</v>
      </c>
      <c r="DE111" s="24">
        <f t="shared" si="74"/>
        <v>0</v>
      </c>
      <c r="DF111" s="24">
        <f t="shared" si="75"/>
        <v>646.53750000000002</v>
      </c>
      <c r="DG111" s="24">
        <f t="shared" si="76"/>
        <v>0</v>
      </c>
      <c r="DH111" s="24">
        <f t="shared" si="77"/>
        <v>0</v>
      </c>
      <c r="DI111" s="24">
        <f t="shared" si="10"/>
        <v>6431.1</v>
      </c>
    </row>
    <row r="112" spans="1:113" ht="14">
      <c r="A112" s="1"/>
      <c r="B112" s="2"/>
      <c r="C112" s="2"/>
      <c r="D112" s="2"/>
      <c r="E112" s="2"/>
      <c r="F112" s="195">
        <f t="shared" si="63"/>
        <v>51</v>
      </c>
      <c r="G112" s="112">
        <f t="shared" si="63"/>
        <v>0.64205104447000882</v>
      </c>
      <c r="H112" s="111">
        <f t="shared" si="63"/>
        <v>0.35794895552999106</v>
      </c>
      <c r="I112" s="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  <c r="BL112" s="95"/>
      <c r="BM112" s="95"/>
      <c r="BN112" s="65"/>
      <c r="BO112" s="24">
        <f t="shared" si="43"/>
        <v>52</v>
      </c>
      <c r="BP112" s="83">
        <f t="shared" si="64"/>
        <v>2474.0625</v>
      </c>
      <c r="BQ112" s="83">
        <f t="shared" si="65"/>
        <v>3310.5</v>
      </c>
      <c r="BR112" s="83">
        <f t="shared" si="66"/>
        <v>0</v>
      </c>
      <c r="BS112" s="83">
        <f t="shared" si="67"/>
        <v>646.53750000000002</v>
      </c>
      <c r="BT112" s="83">
        <f t="shared" si="68"/>
        <v>0</v>
      </c>
      <c r="BU112" s="83">
        <f t="shared" si="69"/>
        <v>0</v>
      </c>
      <c r="BV112" s="82">
        <f t="shared" si="50"/>
        <v>6431.1</v>
      </c>
      <c r="BX112" s="24">
        <f t="shared" si="15"/>
        <v>952</v>
      </c>
      <c r="BY112" s="24">
        <f t="shared" si="16"/>
        <v>2547</v>
      </c>
      <c r="BZ112" s="24">
        <f t="shared" si="17"/>
        <v>0</v>
      </c>
      <c r="CA112" s="24">
        <f t="shared" si="18"/>
        <v>497</v>
      </c>
      <c r="CB112" s="24">
        <f t="shared" si="19"/>
        <v>0</v>
      </c>
      <c r="CC112" s="24">
        <f t="shared" si="70"/>
        <v>0</v>
      </c>
      <c r="CD112" s="24">
        <f t="shared" si="21"/>
        <v>1704</v>
      </c>
      <c r="CE112" s="24">
        <f t="shared" si="22"/>
        <v>0</v>
      </c>
      <c r="CF112" s="24">
        <f t="shared" si="23"/>
        <v>666</v>
      </c>
      <c r="CG112" s="24">
        <f t="shared" si="24"/>
        <v>0</v>
      </c>
      <c r="CH112" s="24">
        <f t="shared" si="25"/>
        <v>0</v>
      </c>
      <c r="CI112" s="24">
        <f t="shared" si="26"/>
        <v>0</v>
      </c>
      <c r="CJ112" s="24">
        <f t="shared" si="27"/>
        <v>0</v>
      </c>
      <c r="CK112" s="24">
        <f t="shared" si="28"/>
        <v>0</v>
      </c>
      <c r="CL112" s="24">
        <f t="shared" si="29"/>
        <v>0</v>
      </c>
      <c r="CM112" s="24">
        <f t="shared" si="30"/>
        <v>65</v>
      </c>
      <c r="CN112" s="24">
        <f t="shared" si="31"/>
        <v>0</v>
      </c>
      <c r="CO112" s="24">
        <f t="shared" si="32"/>
        <v>0</v>
      </c>
      <c r="CP112" s="24">
        <f t="shared" si="33"/>
        <v>0</v>
      </c>
      <c r="CQ112" s="24">
        <f t="shared" si="34"/>
        <v>0</v>
      </c>
      <c r="CR112" s="24">
        <f t="shared" si="35"/>
        <v>0</v>
      </c>
      <c r="CS112" s="24">
        <f t="shared" si="36"/>
        <v>6431</v>
      </c>
      <c r="CU112" s="83">
        <f t="shared" si="51"/>
        <v>13257.5</v>
      </c>
      <c r="CV112" s="84">
        <f t="shared" si="52"/>
        <v>14777.5</v>
      </c>
      <c r="CW112" s="84">
        <f t="shared" si="53"/>
        <v>0</v>
      </c>
      <c r="CX112" s="84">
        <f t="shared" si="54"/>
        <v>4120</v>
      </c>
      <c r="CY112" s="24">
        <f t="shared" si="55"/>
        <v>0</v>
      </c>
      <c r="CZ112" s="84">
        <f t="shared" si="56"/>
        <v>0</v>
      </c>
      <c r="DA112" s="82">
        <f t="shared" si="71"/>
        <v>32155</v>
      </c>
      <c r="DC112" s="24">
        <f t="shared" si="72"/>
        <v>3314.375</v>
      </c>
      <c r="DD112" s="24">
        <f t="shared" si="73"/>
        <v>4433.25</v>
      </c>
      <c r="DE112" s="24">
        <f t="shared" si="74"/>
        <v>0</v>
      </c>
      <c r="DF112" s="24">
        <f t="shared" si="75"/>
        <v>865.19999999999993</v>
      </c>
      <c r="DG112" s="24">
        <f t="shared" si="76"/>
        <v>0</v>
      </c>
      <c r="DH112" s="24">
        <f t="shared" si="77"/>
        <v>0</v>
      </c>
      <c r="DI112" s="24">
        <f t="shared" si="10"/>
        <v>8612.8250000000007</v>
      </c>
    </row>
    <row r="113" spans="1:113" ht="14">
      <c r="A113" s="1"/>
      <c r="B113" s="2"/>
      <c r="C113" s="2"/>
      <c r="D113" s="2"/>
      <c r="E113" s="2"/>
      <c r="F113" s="195">
        <f t="shared" si="63"/>
        <v>52</v>
      </c>
      <c r="G113" s="112">
        <f t="shared" si="63"/>
        <v>0.64208494658767545</v>
      </c>
      <c r="H113" s="111">
        <f t="shared" si="63"/>
        <v>0.35791505341232444</v>
      </c>
      <c r="I113" s="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5"/>
      <c r="BL113" s="95"/>
      <c r="BM113" s="95"/>
      <c r="BN113" s="65"/>
      <c r="BO113" s="24">
        <f t="shared" si="43"/>
        <v>53</v>
      </c>
      <c r="BP113" s="83">
        <f t="shared" si="64"/>
        <v>3314.375</v>
      </c>
      <c r="BQ113" s="83">
        <f t="shared" si="65"/>
        <v>4433.25</v>
      </c>
      <c r="BR113" s="83">
        <f t="shared" si="66"/>
        <v>0</v>
      </c>
      <c r="BS113" s="83">
        <f t="shared" si="67"/>
        <v>865.19999999999993</v>
      </c>
      <c r="BT113" s="83">
        <f t="shared" si="68"/>
        <v>0</v>
      </c>
      <c r="BU113" s="83">
        <f t="shared" si="69"/>
        <v>0</v>
      </c>
      <c r="BV113" s="82">
        <f t="shared" si="50"/>
        <v>8612.8250000000007</v>
      </c>
      <c r="BX113" s="24">
        <f t="shared" si="15"/>
        <v>1275</v>
      </c>
      <c r="BY113" s="24">
        <f t="shared" si="16"/>
        <v>3412</v>
      </c>
      <c r="BZ113" s="24">
        <f t="shared" si="17"/>
        <v>0</v>
      </c>
      <c r="CA113" s="24">
        <f t="shared" si="18"/>
        <v>666</v>
      </c>
      <c r="CB113" s="24">
        <f t="shared" si="19"/>
        <v>0</v>
      </c>
      <c r="CC113" s="24">
        <f t="shared" si="70"/>
        <v>0</v>
      </c>
      <c r="CD113" s="24">
        <f t="shared" si="21"/>
        <v>2282</v>
      </c>
      <c r="CE113" s="24">
        <f t="shared" si="22"/>
        <v>0</v>
      </c>
      <c r="CF113" s="24">
        <f t="shared" si="23"/>
        <v>891</v>
      </c>
      <c r="CG113" s="24">
        <f t="shared" si="24"/>
        <v>0</v>
      </c>
      <c r="CH113" s="24">
        <f t="shared" si="25"/>
        <v>0</v>
      </c>
      <c r="CI113" s="24">
        <f t="shared" si="26"/>
        <v>0</v>
      </c>
      <c r="CJ113" s="24">
        <f t="shared" si="27"/>
        <v>0</v>
      </c>
      <c r="CK113" s="24">
        <f t="shared" si="28"/>
        <v>0</v>
      </c>
      <c r="CL113" s="24">
        <f t="shared" si="29"/>
        <v>0</v>
      </c>
      <c r="CM113" s="24">
        <f t="shared" si="30"/>
        <v>87</v>
      </c>
      <c r="CN113" s="24">
        <f t="shared" si="31"/>
        <v>0</v>
      </c>
      <c r="CO113" s="24">
        <f t="shared" si="32"/>
        <v>0</v>
      </c>
      <c r="CP113" s="24">
        <f t="shared" si="33"/>
        <v>0</v>
      </c>
      <c r="CQ113" s="24">
        <f t="shared" si="34"/>
        <v>0</v>
      </c>
      <c r="CR113" s="24">
        <f t="shared" si="35"/>
        <v>0</v>
      </c>
      <c r="CS113" s="24">
        <f t="shared" si="36"/>
        <v>8613</v>
      </c>
      <c r="CU113" s="83">
        <f t="shared" si="51"/>
        <v>17757.5</v>
      </c>
      <c r="CV113" s="84">
        <f t="shared" si="52"/>
        <v>19792.5</v>
      </c>
      <c r="CW113" s="84">
        <f t="shared" si="53"/>
        <v>0</v>
      </c>
      <c r="CX113" s="84">
        <f t="shared" si="54"/>
        <v>5515</v>
      </c>
      <c r="CY113" s="24">
        <f t="shared" si="55"/>
        <v>0</v>
      </c>
      <c r="CZ113" s="84">
        <f t="shared" si="56"/>
        <v>0</v>
      </c>
      <c r="DA113" s="82">
        <f t="shared" si="71"/>
        <v>43065</v>
      </c>
      <c r="DC113" s="24">
        <f t="shared" si="72"/>
        <v>4439.375</v>
      </c>
      <c r="DD113" s="24">
        <f t="shared" si="73"/>
        <v>5937.75</v>
      </c>
      <c r="DE113" s="24">
        <f t="shared" si="74"/>
        <v>0</v>
      </c>
      <c r="DF113" s="24">
        <f t="shared" si="75"/>
        <v>1158.1499999999999</v>
      </c>
      <c r="DG113" s="24">
        <f t="shared" si="76"/>
        <v>0</v>
      </c>
      <c r="DH113" s="24">
        <f t="shared" si="77"/>
        <v>0</v>
      </c>
      <c r="DI113" s="24">
        <f t="shared" si="10"/>
        <v>11535.275</v>
      </c>
    </row>
    <row r="114" spans="1:113" ht="14">
      <c r="A114" s="1"/>
      <c r="B114" s="2"/>
      <c r="C114" s="2"/>
      <c r="D114" s="2"/>
      <c r="E114" s="2"/>
      <c r="F114" s="195">
        <f t="shared" si="63"/>
        <v>53</v>
      </c>
      <c r="G114" s="112">
        <f t="shared" si="63"/>
        <v>0.64218186251317066</v>
      </c>
      <c r="H114" s="111">
        <f t="shared" si="63"/>
        <v>0.35781813748682917</v>
      </c>
      <c r="I114" s="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95"/>
      <c r="BI114" s="95"/>
      <c r="BJ114" s="95"/>
      <c r="BK114" s="95"/>
      <c r="BL114" s="95"/>
      <c r="BM114" s="95"/>
      <c r="BN114" s="65"/>
      <c r="BO114" s="24">
        <f t="shared" si="43"/>
        <v>54</v>
      </c>
      <c r="BP114" s="83">
        <f t="shared" si="64"/>
        <v>769.70423331910172</v>
      </c>
      <c r="BQ114" s="83">
        <f t="shared" si="65"/>
        <v>1029.4943120125008</v>
      </c>
      <c r="BR114" s="83">
        <f t="shared" si="66"/>
        <v>0</v>
      </c>
      <c r="BS114" s="83">
        <f t="shared" si="67"/>
        <v>200.80145466839758</v>
      </c>
      <c r="BT114" s="83">
        <f t="shared" si="68"/>
        <v>0</v>
      </c>
      <c r="BU114" s="83">
        <f t="shared" si="69"/>
        <v>0</v>
      </c>
      <c r="BV114" s="82">
        <f t="shared" si="50"/>
        <v>2000</v>
      </c>
      <c r="BX114" s="24">
        <f t="shared" si="15"/>
        <v>296</v>
      </c>
      <c r="BY114" s="24">
        <f t="shared" si="16"/>
        <v>792</v>
      </c>
      <c r="BZ114" s="24">
        <f t="shared" si="17"/>
        <v>0</v>
      </c>
      <c r="CA114" s="24">
        <f t="shared" si="18"/>
        <v>155</v>
      </c>
      <c r="CB114" s="24">
        <f t="shared" si="19"/>
        <v>0</v>
      </c>
      <c r="CC114" s="24">
        <f t="shared" si="70"/>
        <v>0</v>
      </c>
      <c r="CD114" s="24">
        <f t="shared" si="21"/>
        <v>530</v>
      </c>
      <c r="CE114" s="24">
        <f t="shared" si="22"/>
        <v>0</v>
      </c>
      <c r="CF114" s="24">
        <f t="shared" si="23"/>
        <v>207</v>
      </c>
      <c r="CG114" s="24">
        <f t="shared" si="24"/>
        <v>0</v>
      </c>
      <c r="CH114" s="24">
        <f t="shared" si="25"/>
        <v>0</v>
      </c>
      <c r="CI114" s="24">
        <f t="shared" si="26"/>
        <v>0</v>
      </c>
      <c r="CJ114" s="24">
        <f t="shared" si="27"/>
        <v>0</v>
      </c>
      <c r="CK114" s="24">
        <f t="shared" si="28"/>
        <v>0</v>
      </c>
      <c r="CL114" s="24">
        <f t="shared" si="29"/>
        <v>0</v>
      </c>
      <c r="CM114" s="24">
        <f t="shared" si="30"/>
        <v>20</v>
      </c>
      <c r="CN114" s="24">
        <f t="shared" si="31"/>
        <v>0</v>
      </c>
      <c r="CO114" s="24">
        <f t="shared" si="32"/>
        <v>0</v>
      </c>
      <c r="CP114" s="24">
        <f t="shared" si="33"/>
        <v>0</v>
      </c>
      <c r="CQ114" s="24">
        <f t="shared" si="34"/>
        <v>0</v>
      </c>
      <c r="CR114" s="24">
        <f t="shared" si="35"/>
        <v>0</v>
      </c>
      <c r="CS114" s="24">
        <f t="shared" si="36"/>
        <v>2000</v>
      </c>
      <c r="CU114" s="83">
        <f t="shared" si="51"/>
        <v>4122.5</v>
      </c>
      <c r="CV114" s="84">
        <f t="shared" si="52"/>
        <v>4597.5</v>
      </c>
      <c r="CW114" s="84">
        <f t="shared" si="53"/>
        <v>0</v>
      </c>
      <c r="CX114" s="84">
        <f t="shared" si="54"/>
        <v>1280</v>
      </c>
      <c r="CY114" s="24">
        <f t="shared" si="55"/>
        <v>0</v>
      </c>
      <c r="CZ114" s="84">
        <f t="shared" si="56"/>
        <v>0</v>
      </c>
      <c r="DA114" s="82">
        <f t="shared" si="71"/>
        <v>10000</v>
      </c>
      <c r="DC114" s="24">
        <f t="shared" si="72"/>
        <v>1030.625</v>
      </c>
      <c r="DD114" s="24">
        <f t="shared" si="73"/>
        <v>1379.25</v>
      </c>
      <c r="DE114" s="24">
        <f t="shared" si="74"/>
        <v>0</v>
      </c>
      <c r="DF114" s="24">
        <f t="shared" si="75"/>
        <v>268.8</v>
      </c>
      <c r="DG114" s="24">
        <f t="shared" si="76"/>
        <v>0</v>
      </c>
      <c r="DH114" s="24">
        <f t="shared" si="77"/>
        <v>0</v>
      </c>
      <c r="DI114" s="24">
        <f t="shared" si="10"/>
        <v>2678.6750000000002</v>
      </c>
    </row>
    <row r="115" spans="1:113" ht="14">
      <c r="A115" s="1"/>
      <c r="B115" s="2"/>
      <c r="C115" s="2"/>
      <c r="D115" s="2"/>
      <c r="E115" s="2"/>
      <c r="F115" s="195">
        <f t="shared" si="63"/>
        <v>54</v>
      </c>
      <c r="G115" s="112">
        <f t="shared" si="63"/>
        <v>0.64222569466267598</v>
      </c>
      <c r="H115" s="111">
        <f t="shared" si="63"/>
        <v>0.35777430533732402</v>
      </c>
      <c r="I115" s="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95"/>
      <c r="BI115" s="95"/>
      <c r="BJ115" s="95"/>
      <c r="BK115" s="95"/>
      <c r="BL115" s="95"/>
      <c r="BM115" s="95"/>
      <c r="BN115" s="65"/>
      <c r="BO115" s="24">
        <f t="shared" si="43"/>
        <v>55</v>
      </c>
      <c r="BP115" s="83">
        <f t="shared" si="64"/>
        <v>1030.625</v>
      </c>
      <c r="BQ115" s="83">
        <f t="shared" si="65"/>
        <v>1379.25</v>
      </c>
      <c r="BR115" s="83">
        <f t="shared" si="66"/>
        <v>0</v>
      </c>
      <c r="BS115" s="83">
        <f t="shared" si="67"/>
        <v>268.8</v>
      </c>
      <c r="BT115" s="83">
        <f t="shared" si="68"/>
        <v>0</v>
      </c>
      <c r="BU115" s="83">
        <f t="shared" si="69"/>
        <v>0</v>
      </c>
      <c r="BV115" s="82">
        <f t="shared" si="50"/>
        <v>2678.6750000000002</v>
      </c>
      <c r="BX115" s="24">
        <f t="shared" si="15"/>
        <v>397</v>
      </c>
      <c r="BY115" s="24">
        <f t="shared" si="16"/>
        <v>1061</v>
      </c>
      <c r="BZ115" s="24">
        <f t="shared" si="17"/>
        <v>0</v>
      </c>
      <c r="CA115" s="24">
        <f t="shared" si="18"/>
        <v>207</v>
      </c>
      <c r="CB115" s="24">
        <f t="shared" si="19"/>
        <v>0</v>
      </c>
      <c r="CC115" s="24">
        <f t="shared" si="70"/>
        <v>0</v>
      </c>
      <c r="CD115" s="24">
        <f t="shared" si="21"/>
        <v>710</v>
      </c>
      <c r="CE115" s="24">
        <f t="shared" si="22"/>
        <v>0</v>
      </c>
      <c r="CF115" s="24">
        <f t="shared" si="23"/>
        <v>277</v>
      </c>
      <c r="CG115" s="24">
        <f t="shared" si="24"/>
        <v>0</v>
      </c>
      <c r="CH115" s="24">
        <f t="shared" si="25"/>
        <v>0</v>
      </c>
      <c r="CI115" s="24">
        <f t="shared" si="26"/>
        <v>0</v>
      </c>
      <c r="CJ115" s="24">
        <f t="shared" si="27"/>
        <v>0</v>
      </c>
      <c r="CK115" s="24">
        <f t="shared" si="28"/>
        <v>0</v>
      </c>
      <c r="CL115" s="24">
        <f t="shared" si="29"/>
        <v>0</v>
      </c>
      <c r="CM115" s="24">
        <f t="shared" si="30"/>
        <v>27</v>
      </c>
      <c r="CN115" s="24">
        <f t="shared" si="31"/>
        <v>0</v>
      </c>
      <c r="CO115" s="24">
        <f t="shared" si="32"/>
        <v>0</v>
      </c>
      <c r="CP115" s="24">
        <f t="shared" si="33"/>
        <v>0</v>
      </c>
      <c r="CQ115" s="24">
        <f t="shared" si="34"/>
        <v>0</v>
      </c>
      <c r="CR115" s="24">
        <f t="shared" si="35"/>
        <v>0</v>
      </c>
      <c r="CS115" s="24">
        <f t="shared" si="36"/>
        <v>2679</v>
      </c>
      <c r="CU115" s="83">
        <f t="shared" si="51"/>
        <v>5525</v>
      </c>
      <c r="CV115" s="84">
        <f t="shared" si="52"/>
        <v>6155</v>
      </c>
      <c r="CW115" s="84">
        <f t="shared" si="53"/>
        <v>0</v>
      </c>
      <c r="CX115" s="84">
        <f t="shared" si="54"/>
        <v>1715</v>
      </c>
      <c r="CY115" s="24">
        <f t="shared" si="55"/>
        <v>0</v>
      </c>
      <c r="CZ115" s="84">
        <f t="shared" si="56"/>
        <v>0</v>
      </c>
      <c r="DA115" s="82">
        <f t="shared" si="71"/>
        <v>13395</v>
      </c>
      <c r="DC115" s="24">
        <f t="shared" si="72"/>
        <v>1381.25</v>
      </c>
      <c r="DD115" s="24">
        <f t="shared" si="73"/>
        <v>1846.5</v>
      </c>
      <c r="DE115" s="24">
        <f t="shared" si="74"/>
        <v>0</v>
      </c>
      <c r="DF115" s="24">
        <f t="shared" si="75"/>
        <v>360.15</v>
      </c>
      <c r="DG115" s="24">
        <f t="shared" si="76"/>
        <v>0</v>
      </c>
      <c r="DH115" s="24">
        <f t="shared" si="77"/>
        <v>0</v>
      </c>
      <c r="DI115" s="24">
        <f t="shared" si="10"/>
        <v>3587.9</v>
      </c>
    </row>
    <row r="116" spans="1:113" ht="14">
      <c r="A116" s="1"/>
      <c r="B116" s="2"/>
      <c r="C116" s="2"/>
      <c r="D116" s="2"/>
      <c r="E116" s="2"/>
      <c r="F116" s="195">
        <f t="shared" si="63"/>
        <v>55</v>
      </c>
      <c r="G116" s="112">
        <f t="shared" si="63"/>
        <v>0.64220183486238525</v>
      </c>
      <c r="H116" s="111">
        <f t="shared" si="63"/>
        <v>0.35779816513761464</v>
      </c>
      <c r="I116" s="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  <c r="BH116" s="95"/>
      <c r="BI116" s="95"/>
      <c r="BJ116" s="95"/>
      <c r="BK116" s="95"/>
      <c r="BL116" s="95"/>
      <c r="BM116" s="95"/>
      <c r="BN116" s="65"/>
      <c r="BO116" s="24">
        <f t="shared" si="43"/>
        <v>56</v>
      </c>
      <c r="BP116" s="83">
        <f t="shared" si="64"/>
        <v>1381.25</v>
      </c>
      <c r="BQ116" s="83">
        <f t="shared" si="65"/>
        <v>1846.5</v>
      </c>
      <c r="BR116" s="83">
        <f t="shared" si="66"/>
        <v>0</v>
      </c>
      <c r="BS116" s="83">
        <f t="shared" si="67"/>
        <v>360.15</v>
      </c>
      <c r="BT116" s="83">
        <f t="shared" si="68"/>
        <v>0</v>
      </c>
      <c r="BU116" s="83">
        <f t="shared" si="69"/>
        <v>0</v>
      </c>
      <c r="BV116" s="82">
        <f t="shared" si="50"/>
        <v>3587.9</v>
      </c>
      <c r="BX116" s="24">
        <f t="shared" si="15"/>
        <v>532</v>
      </c>
      <c r="BY116" s="24">
        <f t="shared" si="16"/>
        <v>1422</v>
      </c>
      <c r="BZ116" s="24">
        <f t="shared" si="17"/>
        <v>0</v>
      </c>
      <c r="CA116" s="24">
        <f t="shared" si="18"/>
        <v>277</v>
      </c>
      <c r="CB116" s="24">
        <f t="shared" si="19"/>
        <v>0</v>
      </c>
      <c r="CC116" s="24">
        <f t="shared" si="70"/>
        <v>0</v>
      </c>
      <c r="CD116" s="24">
        <f t="shared" si="21"/>
        <v>950</v>
      </c>
      <c r="CE116" s="24">
        <f t="shared" si="22"/>
        <v>0</v>
      </c>
      <c r="CF116" s="24">
        <f t="shared" si="23"/>
        <v>371</v>
      </c>
      <c r="CG116" s="24">
        <f t="shared" si="24"/>
        <v>0</v>
      </c>
      <c r="CH116" s="24">
        <f t="shared" si="25"/>
        <v>0</v>
      </c>
      <c r="CI116" s="24">
        <f t="shared" si="26"/>
        <v>0</v>
      </c>
      <c r="CJ116" s="24">
        <f t="shared" si="27"/>
        <v>0</v>
      </c>
      <c r="CK116" s="24">
        <f t="shared" si="28"/>
        <v>0</v>
      </c>
      <c r="CL116" s="24">
        <f t="shared" si="29"/>
        <v>0</v>
      </c>
      <c r="CM116" s="24">
        <f t="shared" si="30"/>
        <v>36</v>
      </c>
      <c r="CN116" s="24">
        <f t="shared" si="31"/>
        <v>0</v>
      </c>
      <c r="CO116" s="24">
        <f t="shared" si="32"/>
        <v>0</v>
      </c>
      <c r="CP116" s="24">
        <f t="shared" si="33"/>
        <v>0</v>
      </c>
      <c r="CQ116" s="24">
        <f t="shared" si="34"/>
        <v>0</v>
      </c>
      <c r="CR116" s="24">
        <f t="shared" si="35"/>
        <v>0</v>
      </c>
      <c r="CS116" s="24">
        <f t="shared" si="36"/>
        <v>3588</v>
      </c>
      <c r="CU116" s="83">
        <f t="shared" si="51"/>
        <v>7402.5</v>
      </c>
      <c r="CV116" s="84">
        <f t="shared" si="52"/>
        <v>8242.5</v>
      </c>
      <c r="CW116" s="84">
        <f t="shared" si="53"/>
        <v>0</v>
      </c>
      <c r="CX116" s="84">
        <f t="shared" si="54"/>
        <v>2295</v>
      </c>
      <c r="CY116" s="24">
        <f t="shared" si="55"/>
        <v>0</v>
      </c>
      <c r="CZ116" s="84">
        <f t="shared" si="56"/>
        <v>0</v>
      </c>
      <c r="DA116" s="82">
        <f t="shared" si="71"/>
        <v>17940</v>
      </c>
      <c r="DC116" s="24">
        <f t="shared" si="72"/>
        <v>1850.625</v>
      </c>
      <c r="DD116" s="24">
        <f t="shared" si="73"/>
        <v>2472.75</v>
      </c>
      <c r="DE116" s="24">
        <f t="shared" si="74"/>
        <v>0</v>
      </c>
      <c r="DF116" s="24">
        <f t="shared" si="75"/>
        <v>481.95</v>
      </c>
      <c r="DG116" s="24">
        <f t="shared" si="76"/>
        <v>0</v>
      </c>
      <c r="DH116" s="24">
        <f t="shared" si="77"/>
        <v>0</v>
      </c>
      <c r="DI116" s="24">
        <f t="shared" si="10"/>
        <v>4805.3249999999998</v>
      </c>
    </row>
    <row r="117" spans="1:113" ht="14">
      <c r="A117" s="1"/>
      <c r="B117" s="2"/>
      <c r="C117" s="2"/>
      <c r="D117" s="2"/>
      <c r="E117" s="2"/>
      <c r="F117" s="195">
        <f t="shared" si="63"/>
        <v>56</v>
      </c>
      <c r="G117" s="112">
        <f t="shared" si="63"/>
        <v>0.64229772290197606</v>
      </c>
      <c r="H117" s="111">
        <f t="shared" si="63"/>
        <v>0.35770227709802394</v>
      </c>
      <c r="I117" s="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5"/>
      <c r="BM117" s="95"/>
      <c r="BN117" s="65"/>
      <c r="BO117" s="24">
        <f t="shared" si="43"/>
        <v>57</v>
      </c>
      <c r="BP117" s="83">
        <f t="shared" si="64"/>
        <v>1850.625</v>
      </c>
      <c r="BQ117" s="83">
        <f t="shared" si="65"/>
        <v>2472.75</v>
      </c>
      <c r="BR117" s="83">
        <f t="shared" si="66"/>
        <v>0</v>
      </c>
      <c r="BS117" s="83">
        <f t="shared" si="67"/>
        <v>481.95</v>
      </c>
      <c r="BT117" s="83">
        <f t="shared" si="68"/>
        <v>0</v>
      </c>
      <c r="BU117" s="83">
        <f t="shared" si="69"/>
        <v>0</v>
      </c>
      <c r="BV117" s="82">
        <f t="shared" si="50"/>
        <v>4805.3249999999998</v>
      </c>
      <c r="BX117" s="24">
        <f t="shared" si="15"/>
        <v>713</v>
      </c>
      <c r="BY117" s="24">
        <f t="shared" si="16"/>
        <v>1905</v>
      </c>
      <c r="BZ117" s="24">
        <f t="shared" si="17"/>
        <v>0</v>
      </c>
      <c r="CA117" s="24">
        <f t="shared" si="18"/>
        <v>371</v>
      </c>
      <c r="CB117" s="24">
        <f t="shared" si="19"/>
        <v>0</v>
      </c>
      <c r="CC117" s="24">
        <f t="shared" si="70"/>
        <v>0</v>
      </c>
      <c r="CD117" s="24">
        <f t="shared" si="21"/>
        <v>1272</v>
      </c>
      <c r="CE117" s="24">
        <f t="shared" si="22"/>
        <v>0</v>
      </c>
      <c r="CF117" s="24">
        <f t="shared" si="23"/>
        <v>496</v>
      </c>
      <c r="CG117" s="24">
        <f t="shared" si="24"/>
        <v>0</v>
      </c>
      <c r="CH117" s="24">
        <f t="shared" si="25"/>
        <v>0</v>
      </c>
      <c r="CI117" s="24">
        <f t="shared" si="26"/>
        <v>0</v>
      </c>
      <c r="CJ117" s="24">
        <f t="shared" si="27"/>
        <v>0</v>
      </c>
      <c r="CK117" s="24">
        <f t="shared" si="28"/>
        <v>0</v>
      </c>
      <c r="CL117" s="24">
        <f t="shared" si="29"/>
        <v>0</v>
      </c>
      <c r="CM117" s="24">
        <f t="shared" si="30"/>
        <v>48</v>
      </c>
      <c r="CN117" s="24">
        <f t="shared" si="31"/>
        <v>0</v>
      </c>
      <c r="CO117" s="24">
        <f t="shared" si="32"/>
        <v>0</v>
      </c>
      <c r="CP117" s="24">
        <f t="shared" si="33"/>
        <v>0</v>
      </c>
      <c r="CQ117" s="24">
        <f t="shared" si="34"/>
        <v>0</v>
      </c>
      <c r="CR117" s="24">
        <f t="shared" si="35"/>
        <v>0</v>
      </c>
      <c r="CS117" s="24">
        <f t="shared" si="36"/>
        <v>4805</v>
      </c>
      <c r="CU117" s="83">
        <f t="shared" si="51"/>
        <v>9917.5</v>
      </c>
      <c r="CV117" s="84">
        <f t="shared" si="52"/>
        <v>11037.5</v>
      </c>
      <c r="CW117" s="84">
        <f t="shared" si="53"/>
        <v>0</v>
      </c>
      <c r="CX117" s="84">
        <f t="shared" si="54"/>
        <v>3070</v>
      </c>
      <c r="CY117" s="24">
        <f t="shared" si="55"/>
        <v>0</v>
      </c>
      <c r="CZ117" s="84">
        <f t="shared" si="56"/>
        <v>0</v>
      </c>
      <c r="DA117" s="82">
        <f t="shared" si="71"/>
        <v>24025</v>
      </c>
      <c r="DC117" s="24">
        <f t="shared" si="72"/>
        <v>2479.375</v>
      </c>
      <c r="DD117" s="24">
        <f t="shared" si="73"/>
        <v>3311.25</v>
      </c>
      <c r="DE117" s="24">
        <f t="shared" si="74"/>
        <v>0</v>
      </c>
      <c r="DF117" s="24">
        <f t="shared" si="75"/>
        <v>644.69999999999993</v>
      </c>
      <c r="DG117" s="24">
        <f t="shared" si="76"/>
        <v>0</v>
      </c>
      <c r="DH117" s="24">
        <f t="shared" si="77"/>
        <v>0</v>
      </c>
      <c r="DI117" s="24">
        <f t="shared" si="10"/>
        <v>6435.3249999999998</v>
      </c>
    </row>
    <row r="118" spans="1:113" ht="14">
      <c r="A118" s="1"/>
      <c r="B118" s="2"/>
      <c r="C118" s="2"/>
      <c r="D118" s="2"/>
      <c r="E118" s="2"/>
      <c r="F118" s="195">
        <f t="shared" si="63"/>
        <v>57</v>
      </c>
      <c r="G118" s="112">
        <f t="shared" si="63"/>
        <v>0.64241232382825308</v>
      </c>
      <c r="H118" s="111">
        <f t="shared" si="63"/>
        <v>0.35758767617174697</v>
      </c>
      <c r="I118" s="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  <c r="BH118" s="95"/>
      <c r="BI118" s="95"/>
      <c r="BJ118" s="95"/>
      <c r="BK118" s="95"/>
      <c r="BL118" s="95"/>
      <c r="BM118" s="95"/>
      <c r="BN118" s="65"/>
      <c r="BO118" s="24">
        <f t="shared" si="43"/>
        <v>58</v>
      </c>
      <c r="BP118" s="83">
        <f t="shared" si="64"/>
        <v>2479.375</v>
      </c>
      <c r="BQ118" s="83">
        <f t="shared" si="65"/>
        <v>3311.25</v>
      </c>
      <c r="BR118" s="83">
        <f t="shared" si="66"/>
        <v>0</v>
      </c>
      <c r="BS118" s="83">
        <f t="shared" si="67"/>
        <v>644.69999999999993</v>
      </c>
      <c r="BT118" s="83">
        <f t="shared" si="68"/>
        <v>0</v>
      </c>
      <c r="BU118" s="83">
        <f t="shared" si="69"/>
        <v>0</v>
      </c>
      <c r="BV118" s="82">
        <f t="shared" si="50"/>
        <v>6435.3249999999998</v>
      </c>
      <c r="BX118" s="24">
        <f t="shared" si="15"/>
        <v>955</v>
      </c>
      <c r="BY118" s="24">
        <f t="shared" si="16"/>
        <v>2551</v>
      </c>
      <c r="BZ118" s="24">
        <f t="shared" si="17"/>
        <v>0</v>
      </c>
      <c r="CA118" s="24">
        <f t="shared" si="18"/>
        <v>497</v>
      </c>
      <c r="CB118" s="24">
        <f t="shared" si="19"/>
        <v>0</v>
      </c>
      <c r="CC118" s="24">
        <f t="shared" si="70"/>
        <v>0</v>
      </c>
      <c r="CD118" s="24">
        <f t="shared" si="21"/>
        <v>1704</v>
      </c>
      <c r="CE118" s="24">
        <f t="shared" si="22"/>
        <v>0</v>
      </c>
      <c r="CF118" s="24">
        <f t="shared" si="23"/>
        <v>663</v>
      </c>
      <c r="CG118" s="24">
        <f t="shared" si="24"/>
        <v>0</v>
      </c>
      <c r="CH118" s="24">
        <f t="shared" si="25"/>
        <v>0</v>
      </c>
      <c r="CI118" s="24">
        <f t="shared" si="26"/>
        <v>0</v>
      </c>
      <c r="CJ118" s="24">
        <f t="shared" si="27"/>
        <v>0</v>
      </c>
      <c r="CK118" s="24">
        <f t="shared" si="28"/>
        <v>0</v>
      </c>
      <c r="CL118" s="24">
        <f t="shared" si="29"/>
        <v>0</v>
      </c>
      <c r="CM118" s="24">
        <f t="shared" si="30"/>
        <v>65</v>
      </c>
      <c r="CN118" s="24">
        <f t="shared" si="31"/>
        <v>0</v>
      </c>
      <c r="CO118" s="24">
        <f t="shared" si="32"/>
        <v>0</v>
      </c>
      <c r="CP118" s="24">
        <f t="shared" si="33"/>
        <v>0</v>
      </c>
      <c r="CQ118" s="24">
        <f t="shared" si="34"/>
        <v>0</v>
      </c>
      <c r="CR118" s="24">
        <f t="shared" si="35"/>
        <v>0</v>
      </c>
      <c r="CS118" s="24">
        <f t="shared" si="36"/>
        <v>6435</v>
      </c>
      <c r="CU118" s="83">
        <f t="shared" si="51"/>
        <v>13282.5</v>
      </c>
      <c r="CV118" s="84">
        <f t="shared" si="52"/>
        <v>14780</v>
      </c>
      <c r="CW118" s="84">
        <f t="shared" si="53"/>
        <v>0</v>
      </c>
      <c r="CX118" s="84">
        <f t="shared" si="54"/>
        <v>4112.5</v>
      </c>
      <c r="CY118" s="24">
        <f t="shared" si="55"/>
        <v>0</v>
      </c>
      <c r="CZ118" s="84">
        <f t="shared" si="56"/>
        <v>0</v>
      </c>
      <c r="DA118" s="82">
        <f t="shared" si="71"/>
        <v>32175</v>
      </c>
      <c r="DC118" s="24">
        <f t="shared" si="72"/>
        <v>3320.625</v>
      </c>
      <c r="DD118" s="24">
        <f t="shared" si="73"/>
        <v>4434</v>
      </c>
      <c r="DE118" s="24">
        <f t="shared" si="74"/>
        <v>0</v>
      </c>
      <c r="DF118" s="24">
        <f t="shared" si="75"/>
        <v>863.625</v>
      </c>
      <c r="DG118" s="24">
        <f t="shared" si="76"/>
        <v>0</v>
      </c>
      <c r="DH118" s="24">
        <f t="shared" si="77"/>
        <v>0</v>
      </c>
      <c r="DI118" s="24">
        <f t="shared" si="10"/>
        <v>8618.25</v>
      </c>
    </row>
    <row r="119" spans="1:113" ht="14">
      <c r="A119" s="1"/>
      <c r="B119" s="2"/>
      <c r="C119" s="2"/>
      <c r="D119" s="2"/>
      <c r="E119" s="2"/>
      <c r="F119" s="195">
        <f t="shared" si="63"/>
        <v>58</v>
      </c>
      <c r="G119" s="112">
        <f t="shared" si="63"/>
        <v>0.64254719070132438</v>
      </c>
      <c r="H119" s="111">
        <f t="shared" si="63"/>
        <v>0.35745280929867568</v>
      </c>
      <c r="I119" s="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  <c r="BH119" s="95"/>
      <c r="BI119" s="95"/>
      <c r="BJ119" s="95"/>
      <c r="BK119" s="95"/>
      <c r="BL119" s="95"/>
      <c r="BM119" s="95"/>
      <c r="BN119" s="65"/>
      <c r="BO119" s="24">
        <f t="shared" si="43"/>
        <v>59</v>
      </c>
      <c r="BP119" s="83">
        <f t="shared" si="64"/>
        <v>3320.625</v>
      </c>
      <c r="BQ119" s="83">
        <f t="shared" si="65"/>
        <v>4434</v>
      </c>
      <c r="BR119" s="83">
        <f t="shared" si="66"/>
        <v>0</v>
      </c>
      <c r="BS119" s="83">
        <f t="shared" si="67"/>
        <v>863.625</v>
      </c>
      <c r="BT119" s="83">
        <f t="shared" si="68"/>
        <v>0</v>
      </c>
      <c r="BU119" s="83">
        <f t="shared" si="69"/>
        <v>0</v>
      </c>
      <c r="BV119" s="82">
        <f t="shared" si="50"/>
        <v>8618.25</v>
      </c>
      <c r="BX119" s="24">
        <f t="shared" si="15"/>
        <v>1279</v>
      </c>
      <c r="BY119" s="24">
        <f t="shared" si="16"/>
        <v>3417</v>
      </c>
      <c r="BZ119" s="24">
        <f t="shared" si="17"/>
        <v>0</v>
      </c>
      <c r="CA119" s="24">
        <f t="shared" si="18"/>
        <v>666</v>
      </c>
      <c r="CB119" s="24">
        <f t="shared" si="19"/>
        <v>0</v>
      </c>
      <c r="CC119" s="24">
        <f t="shared" si="70"/>
        <v>0</v>
      </c>
      <c r="CD119" s="24">
        <f t="shared" si="21"/>
        <v>2281</v>
      </c>
      <c r="CE119" s="24">
        <f t="shared" si="22"/>
        <v>0</v>
      </c>
      <c r="CF119" s="24">
        <f t="shared" si="23"/>
        <v>889</v>
      </c>
      <c r="CG119" s="24">
        <f t="shared" si="24"/>
        <v>0</v>
      </c>
      <c r="CH119" s="24">
        <f t="shared" si="25"/>
        <v>0</v>
      </c>
      <c r="CI119" s="24">
        <f t="shared" si="26"/>
        <v>0</v>
      </c>
      <c r="CJ119" s="24">
        <f t="shared" si="27"/>
        <v>0</v>
      </c>
      <c r="CK119" s="24">
        <f t="shared" si="28"/>
        <v>0</v>
      </c>
      <c r="CL119" s="24">
        <f t="shared" si="29"/>
        <v>0</v>
      </c>
      <c r="CM119" s="24">
        <f t="shared" si="30"/>
        <v>87</v>
      </c>
      <c r="CN119" s="24">
        <f t="shared" si="31"/>
        <v>0</v>
      </c>
      <c r="CO119" s="24">
        <f t="shared" si="32"/>
        <v>0</v>
      </c>
      <c r="CP119" s="24">
        <f t="shared" si="33"/>
        <v>0</v>
      </c>
      <c r="CQ119" s="24">
        <f t="shared" si="34"/>
        <v>0</v>
      </c>
      <c r="CR119" s="24">
        <f t="shared" si="35"/>
        <v>0</v>
      </c>
      <c r="CS119" s="24">
        <f t="shared" si="36"/>
        <v>8619</v>
      </c>
      <c r="CU119" s="83">
        <f t="shared" si="51"/>
        <v>17788.75</v>
      </c>
      <c r="CV119" s="84">
        <f t="shared" si="52"/>
        <v>19797.5</v>
      </c>
      <c r="CW119" s="84">
        <f t="shared" si="53"/>
        <v>0</v>
      </c>
      <c r="CX119" s="84">
        <f t="shared" si="54"/>
        <v>5508.75</v>
      </c>
      <c r="CY119" s="24">
        <f t="shared" si="55"/>
        <v>0</v>
      </c>
      <c r="CZ119" s="84">
        <f t="shared" si="56"/>
        <v>0</v>
      </c>
      <c r="DA119" s="82">
        <f t="shared" si="71"/>
        <v>43095</v>
      </c>
      <c r="DC119" s="24">
        <f t="shared" si="72"/>
        <v>4447.1875</v>
      </c>
      <c r="DD119" s="24">
        <f t="shared" si="73"/>
        <v>5939.25</v>
      </c>
      <c r="DE119" s="24">
        <f t="shared" si="74"/>
        <v>0</v>
      </c>
      <c r="DF119" s="24">
        <f t="shared" si="75"/>
        <v>1156.8374999999999</v>
      </c>
      <c r="DG119" s="24">
        <f t="shared" si="76"/>
        <v>0</v>
      </c>
      <c r="DH119" s="24">
        <f t="shared" si="77"/>
        <v>0</v>
      </c>
      <c r="DI119" s="24">
        <f t="shared" si="10"/>
        <v>11543.275</v>
      </c>
    </row>
    <row r="120" spans="1:113" ht="14">
      <c r="A120" s="1"/>
      <c r="B120" s="2"/>
      <c r="C120" s="2"/>
      <c r="D120" s="2"/>
      <c r="E120" s="2"/>
      <c r="F120" s="195">
        <f t="shared" si="63"/>
        <v>59</v>
      </c>
      <c r="G120" s="112">
        <f t="shared" si="63"/>
        <v>0.64254634061439386</v>
      </c>
      <c r="H120" s="111">
        <f t="shared" si="63"/>
        <v>0.35745365938560614</v>
      </c>
      <c r="I120" s="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  <c r="BH120" s="95"/>
      <c r="BI120" s="95"/>
      <c r="BJ120" s="95"/>
      <c r="BK120" s="95"/>
      <c r="BL120" s="95"/>
      <c r="BM120" s="95"/>
      <c r="BN120" s="65"/>
      <c r="BO120" s="24">
        <f t="shared" si="43"/>
        <v>60</v>
      </c>
      <c r="BP120" s="83">
        <f t="shared" si="64"/>
        <v>770.52439623936891</v>
      </c>
      <c r="BQ120" s="83">
        <f t="shared" si="65"/>
        <v>1029.0407185135934</v>
      </c>
      <c r="BR120" s="83">
        <f t="shared" si="66"/>
        <v>0</v>
      </c>
      <c r="BS120" s="83">
        <f t="shared" si="67"/>
        <v>200.43488524703778</v>
      </c>
      <c r="BT120" s="83">
        <f t="shared" si="68"/>
        <v>0</v>
      </c>
      <c r="BU120" s="83">
        <f t="shared" si="69"/>
        <v>0</v>
      </c>
      <c r="BV120" s="82">
        <f t="shared" si="50"/>
        <v>2000.0000000000002</v>
      </c>
      <c r="BX120" s="24">
        <f t="shared" si="15"/>
        <v>297</v>
      </c>
      <c r="BY120" s="24">
        <f t="shared" si="16"/>
        <v>793</v>
      </c>
      <c r="BZ120" s="24">
        <f t="shared" si="17"/>
        <v>0</v>
      </c>
      <c r="CA120" s="24">
        <f t="shared" si="18"/>
        <v>154</v>
      </c>
      <c r="CB120" s="24">
        <f t="shared" si="19"/>
        <v>0</v>
      </c>
      <c r="CC120" s="24">
        <f t="shared" si="70"/>
        <v>0</v>
      </c>
      <c r="CD120" s="24">
        <f t="shared" si="21"/>
        <v>529</v>
      </c>
      <c r="CE120" s="24">
        <f t="shared" si="22"/>
        <v>0</v>
      </c>
      <c r="CF120" s="24">
        <f t="shared" si="23"/>
        <v>206</v>
      </c>
      <c r="CG120" s="24">
        <f t="shared" si="24"/>
        <v>0</v>
      </c>
      <c r="CH120" s="24">
        <f t="shared" si="25"/>
        <v>0</v>
      </c>
      <c r="CI120" s="24">
        <f t="shared" si="26"/>
        <v>0</v>
      </c>
      <c r="CJ120" s="24">
        <f t="shared" si="27"/>
        <v>0</v>
      </c>
      <c r="CK120" s="24">
        <f t="shared" si="28"/>
        <v>0</v>
      </c>
      <c r="CL120" s="24">
        <f t="shared" si="29"/>
        <v>0</v>
      </c>
      <c r="CM120" s="24">
        <f t="shared" si="30"/>
        <v>20</v>
      </c>
      <c r="CN120" s="24">
        <f t="shared" si="31"/>
        <v>0</v>
      </c>
      <c r="CO120" s="24">
        <f t="shared" si="32"/>
        <v>0</v>
      </c>
      <c r="CP120" s="24">
        <f t="shared" si="33"/>
        <v>0</v>
      </c>
      <c r="CQ120" s="24">
        <f t="shared" si="34"/>
        <v>0</v>
      </c>
      <c r="CR120" s="24">
        <f t="shared" si="35"/>
        <v>0</v>
      </c>
      <c r="CS120" s="24">
        <f t="shared" si="36"/>
        <v>1999</v>
      </c>
      <c r="CU120" s="83">
        <f t="shared" si="51"/>
        <v>4128.75</v>
      </c>
      <c r="CV120" s="84">
        <f t="shared" si="52"/>
        <v>4590</v>
      </c>
      <c r="CW120" s="84">
        <f t="shared" si="53"/>
        <v>0</v>
      </c>
      <c r="CX120" s="84">
        <f t="shared" si="54"/>
        <v>1276.25</v>
      </c>
      <c r="CY120" s="24">
        <f t="shared" si="55"/>
        <v>0</v>
      </c>
      <c r="CZ120" s="84">
        <f t="shared" si="56"/>
        <v>0</v>
      </c>
      <c r="DA120" s="82">
        <f t="shared" si="71"/>
        <v>9995</v>
      </c>
      <c r="DC120" s="24">
        <f t="shared" si="72"/>
        <v>1032.1875</v>
      </c>
      <c r="DD120" s="24">
        <f t="shared" si="73"/>
        <v>1377</v>
      </c>
      <c r="DE120" s="24">
        <f t="shared" si="74"/>
        <v>0</v>
      </c>
      <c r="DF120" s="24">
        <f t="shared" si="75"/>
        <v>268.01249999999999</v>
      </c>
      <c r="DG120" s="24">
        <f t="shared" si="76"/>
        <v>0</v>
      </c>
      <c r="DH120" s="24">
        <f t="shared" si="77"/>
        <v>0</v>
      </c>
      <c r="DI120" s="24">
        <f t="shared" si="10"/>
        <v>2677.2</v>
      </c>
    </row>
    <row r="121" spans="1:113" ht="14">
      <c r="A121" s="1"/>
      <c r="B121" s="2"/>
      <c r="C121" s="2"/>
      <c r="D121" s="2"/>
      <c r="E121" s="2"/>
      <c r="F121" s="195">
        <f t="shared" si="63"/>
        <v>60</v>
      </c>
      <c r="G121" s="112">
        <f t="shared" si="63"/>
        <v>0.64252237774808274</v>
      </c>
      <c r="H121" s="111">
        <f t="shared" si="63"/>
        <v>0.3574776222519172</v>
      </c>
      <c r="I121" s="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  <c r="BH121" s="95"/>
      <c r="BI121" s="95"/>
      <c r="BJ121" s="95"/>
      <c r="BK121" s="95"/>
      <c r="BL121" s="95"/>
      <c r="BM121" s="95"/>
      <c r="BN121" s="65"/>
      <c r="BO121" s="24">
        <f t="shared" si="43"/>
        <v>61</v>
      </c>
      <c r="BP121" s="83">
        <f t="shared" si="64"/>
        <v>1032.1875</v>
      </c>
      <c r="BQ121" s="83">
        <f t="shared" si="65"/>
        <v>1377</v>
      </c>
      <c r="BR121" s="83">
        <f t="shared" si="66"/>
        <v>0</v>
      </c>
      <c r="BS121" s="83">
        <f t="shared" si="67"/>
        <v>268.01249999999999</v>
      </c>
      <c r="BT121" s="83">
        <f t="shared" si="68"/>
        <v>0</v>
      </c>
      <c r="BU121" s="83">
        <f t="shared" si="69"/>
        <v>0</v>
      </c>
      <c r="BV121" s="82">
        <f t="shared" si="50"/>
        <v>2677.2</v>
      </c>
      <c r="BX121" s="24">
        <f t="shared" si="15"/>
        <v>398</v>
      </c>
      <c r="BY121" s="24">
        <f t="shared" si="16"/>
        <v>1062</v>
      </c>
      <c r="BZ121" s="24">
        <f t="shared" si="17"/>
        <v>0</v>
      </c>
      <c r="CA121" s="24">
        <f t="shared" si="18"/>
        <v>207</v>
      </c>
      <c r="CB121" s="24">
        <f t="shared" si="19"/>
        <v>0</v>
      </c>
      <c r="CC121" s="24">
        <f t="shared" si="70"/>
        <v>0</v>
      </c>
      <c r="CD121" s="24">
        <f t="shared" si="21"/>
        <v>708</v>
      </c>
      <c r="CE121" s="24">
        <f t="shared" si="22"/>
        <v>0</v>
      </c>
      <c r="CF121" s="24">
        <f t="shared" si="23"/>
        <v>276</v>
      </c>
      <c r="CG121" s="24">
        <f t="shared" si="24"/>
        <v>0</v>
      </c>
      <c r="CH121" s="24">
        <f t="shared" si="25"/>
        <v>0</v>
      </c>
      <c r="CI121" s="24">
        <f t="shared" si="26"/>
        <v>0</v>
      </c>
      <c r="CJ121" s="24">
        <f t="shared" si="27"/>
        <v>0</v>
      </c>
      <c r="CK121" s="24">
        <f t="shared" si="28"/>
        <v>0</v>
      </c>
      <c r="CL121" s="24">
        <f t="shared" si="29"/>
        <v>0</v>
      </c>
      <c r="CM121" s="24">
        <f t="shared" si="30"/>
        <v>27</v>
      </c>
      <c r="CN121" s="24">
        <f t="shared" si="31"/>
        <v>0</v>
      </c>
      <c r="CO121" s="24">
        <f t="shared" si="32"/>
        <v>0</v>
      </c>
      <c r="CP121" s="24">
        <f t="shared" si="33"/>
        <v>0</v>
      </c>
      <c r="CQ121" s="24">
        <f t="shared" si="34"/>
        <v>0</v>
      </c>
      <c r="CR121" s="24">
        <f t="shared" si="35"/>
        <v>0</v>
      </c>
      <c r="CS121" s="24">
        <f t="shared" si="36"/>
        <v>2678</v>
      </c>
      <c r="CU121" s="83">
        <f t="shared" si="51"/>
        <v>5530</v>
      </c>
      <c r="CV121" s="84">
        <f t="shared" si="52"/>
        <v>6150</v>
      </c>
      <c r="CW121" s="84">
        <f t="shared" si="53"/>
        <v>0</v>
      </c>
      <c r="CX121" s="84">
        <f t="shared" si="54"/>
        <v>1710</v>
      </c>
      <c r="CY121" s="24">
        <f t="shared" si="55"/>
        <v>0</v>
      </c>
      <c r="CZ121" s="84">
        <f t="shared" si="56"/>
        <v>0</v>
      </c>
      <c r="DA121" s="82">
        <f t="shared" si="71"/>
        <v>13390</v>
      </c>
      <c r="DC121" s="24">
        <f t="shared" si="72"/>
        <v>1382.5</v>
      </c>
      <c r="DD121" s="24">
        <f t="shared" si="73"/>
        <v>1845</v>
      </c>
      <c r="DE121" s="24">
        <f t="shared" si="74"/>
        <v>0</v>
      </c>
      <c r="DF121" s="24">
        <f t="shared" si="75"/>
        <v>359.09999999999997</v>
      </c>
      <c r="DG121" s="24">
        <f t="shared" si="76"/>
        <v>0</v>
      </c>
      <c r="DH121" s="24">
        <f t="shared" si="77"/>
        <v>0</v>
      </c>
      <c r="DI121" s="24">
        <f t="shared" si="10"/>
        <v>3586.6</v>
      </c>
    </row>
    <row r="122" spans="1:113" ht="14">
      <c r="A122" s="1"/>
      <c r="B122" s="2"/>
      <c r="C122" s="2"/>
      <c r="D122" s="2"/>
      <c r="E122" s="2"/>
      <c r="F122" s="195">
        <f t="shared" si="63"/>
        <v>61</v>
      </c>
      <c r="G122" s="112">
        <f t="shared" si="63"/>
        <v>0.6427190721649485</v>
      </c>
      <c r="H122" s="111">
        <f t="shared" si="63"/>
        <v>0.35728092783505161</v>
      </c>
      <c r="I122" s="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  <c r="BH122" s="95"/>
      <c r="BI122" s="95"/>
      <c r="BJ122" s="95"/>
      <c r="BK122" s="95"/>
      <c r="BL122" s="95"/>
      <c r="BM122" s="95"/>
      <c r="BN122" s="65"/>
      <c r="BO122" s="24">
        <f t="shared" si="43"/>
        <v>62</v>
      </c>
      <c r="BP122" s="83">
        <f t="shared" si="64"/>
        <v>1382.5</v>
      </c>
      <c r="BQ122" s="83">
        <f t="shared" si="65"/>
        <v>1845</v>
      </c>
      <c r="BR122" s="83">
        <f t="shared" si="66"/>
        <v>0</v>
      </c>
      <c r="BS122" s="83">
        <f t="shared" si="67"/>
        <v>359.09999999999997</v>
      </c>
      <c r="BT122" s="83">
        <f t="shared" si="68"/>
        <v>0</v>
      </c>
      <c r="BU122" s="83">
        <f t="shared" si="69"/>
        <v>0</v>
      </c>
      <c r="BV122" s="82">
        <f t="shared" si="50"/>
        <v>3586.6</v>
      </c>
      <c r="BX122" s="24">
        <f t="shared" si="15"/>
        <v>533</v>
      </c>
      <c r="BY122" s="24">
        <f t="shared" si="16"/>
        <v>1422</v>
      </c>
      <c r="BZ122" s="24">
        <f t="shared" si="17"/>
        <v>0</v>
      </c>
      <c r="CA122" s="24">
        <f t="shared" si="18"/>
        <v>277</v>
      </c>
      <c r="CB122" s="24">
        <f t="shared" si="19"/>
        <v>0</v>
      </c>
      <c r="CC122" s="24">
        <f t="shared" si="70"/>
        <v>0</v>
      </c>
      <c r="CD122" s="24">
        <f t="shared" si="21"/>
        <v>949</v>
      </c>
      <c r="CE122" s="24">
        <f t="shared" si="22"/>
        <v>0</v>
      </c>
      <c r="CF122" s="24">
        <f t="shared" si="23"/>
        <v>369</v>
      </c>
      <c r="CG122" s="24">
        <f t="shared" si="24"/>
        <v>0</v>
      </c>
      <c r="CH122" s="24">
        <f t="shared" si="25"/>
        <v>0</v>
      </c>
      <c r="CI122" s="24">
        <f t="shared" si="26"/>
        <v>0</v>
      </c>
      <c r="CJ122" s="24">
        <f t="shared" si="27"/>
        <v>0</v>
      </c>
      <c r="CK122" s="24">
        <f t="shared" si="28"/>
        <v>0</v>
      </c>
      <c r="CL122" s="24">
        <f t="shared" si="29"/>
        <v>0</v>
      </c>
      <c r="CM122" s="24">
        <f t="shared" si="30"/>
        <v>36</v>
      </c>
      <c r="CN122" s="24">
        <f t="shared" si="31"/>
        <v>0</v>
      </c>
      <c r="CO122" s="24">
        <f t="shared" si="32"/>
        <v>0</v>
      </c>
      <c r="CP122" s="24">
        <f t="shared" si="33"/>
        <v>0</v>
      </c>
      <c r="CQ122" s="24">
        <f t="shared" si="34"/>
        <v>0</v>
      </c>
      <c r="CR122" s="24">
        <f t="shared" si="35"/>
        <v>0</v>
      </c>
      <c r="CS122" s="24">
        <f t="shared" si="36"/>
        <v>3586</v>
      </c>
      <c r="CU122" s="83">
        <f t="shared" si="51"/>
        <v>7406.25</v>
      </c>
      <c r="CV122" s="84">
        <f t="shared" si="52"/>
        <v>8235</v>
      </c>
      <c r="CW122" s="84">
        <f t="shared" si="53"/>
        <v>0</v>
      </c>
      <c r="CX122" s="84">
        <f t="shared" si="54"/>
        <v>2288.75</v>
      </c>
      <c r="CY122" s="24">
        <f t="shared" si="55"/>
        <v>0</v>
      </c>
      <c r="CZ122" s="84">
        <f t="shared" si="56"/>
        <v>0</v>
      </c>
      <c r="DA122" s="82">
        <f t="shared" si="71"/>
        <v>17930</v>
      </c>
      <c r="DC122" s="24">
        <f t="shared" si="72"/>
        <v>1851.5625</v>
      </c>
      <c r="DD122" s="24">
        <f t="shared" si="73"/>
        <v>2470.5</v>
      </c>
      <c r="DE122" s="24">
        <f t="shared" si="74"/>
        <v>0</v>
      </c>
      <c r="DF122" s="24">
        <f t="shared" si="75"/>
        <v>480.63749999999999</v>
      </c>
      <c r="DG122" s="24">
        <f t="shared" si="76"/>
        <v>0</v>
      </c>
      <c r="DH122" s="24">
        <f t="shared" si="77"/>
        <v>0</v>
      </c>
      <c r="DI122" s="24">
        <f t="shared" si="10"/>
        <v>4802.7</v>
      </c>
    </row>
    <row r="123" spans="1:113" ht="14">
      <c r="A123" s="1"/>
      <c r="B123" s="2"/>
      <c r="C123" s="2"/>
      <c r="D123" s="2"/>
      <c r="E123" s="2"/>
      <c r="F123" s="195">
        <f t="shared" si="63"/>
        <v>62</v>
      </c>
      <c r="G123" s="112">
        <f t="shared" si="63"/>
        <v>0.64266993810293871</v>
      </c>
      <c r="H123" s="111">
        <f t="shared" si="63"/>
        <v>0.35733006189706129</v>
      </c>
      <c r="I123" s="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  <c r="BH123" s="95"/>
      <c r="BI123" s="95"/>
      <c r="BJ123" s="95"/>
      <c r="BK123" s="95"/>
      <c r="BL123" s="95"/>
      <c r="BM123" s="95"/>
      <c r="BN123" s="65"/>
      <c r="BO123" s="24">
        <f t="shared" si="43"/>
        <v>63</v>
      </c>
      <c r="BP123" s="83">
        <f t="shared" si="64"/>
        <v>1851.5625</v>
      </c>
      <c r="BQ123" s="83">
        <f t="shared" si="65"/>
        <v>2470.5</v>
      </c>
      <c r="BR123" s="83">
        <f t="shared" si="66"/>
        <v>0</v>
      </c>
      <c r="BS123" s="83">
        <f t="shared" si="67"/>
        <v>480.63749999999999</v>
      </c>
      <c r="BT123" s="83">
        <f t="shared" si="68"/>
        <v>0</v>
      </c>
      <c r="BU123" s="83">
        <f t="shared" si="69"/>
        <v>0</v>
      </c>
      <c r="BV123" s="82">
        <f t="shared" si="50"/>
        <v>4802.7</v>
      </c>
      <c r="BX123" s="24">
        <f t="shared" si="15"/>
        <v>714</v>
      </c>
      <c r="BY123" s="24">
        <f t="shared" si="16"/>
        <v>1905</v>
      </c>
      <c r="BZ123" s="24">
        <f t="shared" si="17"/>
        <v>0</v>
      </c>
      <c r="CA123" s="24">
        <f t="shared" si="18"/>
        <v>371</v>
      </c>
      <c r="CB123" s="24">
        <f t="shared" si="19"/>
        <v>0</v>
      </c>
      <c r="CC123" s="24">
        <f t="shared" si="70"/>
        <v>0</v>
      </c>
      <c r="CD123" s="24">
        <f t="shared" si="21"/>
        <v>1271</v>
      </c>
      <c r="CE123" s="24">
        <f t="shared" si="22"/>
        <v>0</v>
      </c>
      <c r="CF123" s="24">
        <f t="shared" si="23"/>
        <v>494</v>
      </c>
      <c r="CG123" s="24">
        <f t="shared" si="24"/>
        <v>0</v>
      </c>
      <c r="CH123" s="24">
        <f t="shared" si="25"/>
        <v>0</v>
      </c>
      <c r="CI123" s="24">
        <f t="shared" si="26"/>
        <v>0</v>
      </c>
      <c r="CJ123" s="24">
        <f t="shared" si="27"/>
        <v>0</v>
      </c>
      <c r="CK123" s="24">
        <f t="shared" si="28"/>
        <v>0</v>
      </c>
      <c r="CL123" s="24">
        <f t="shared" si="29"/>
        <v>0</v>
      </c>
      <c r="CM123" s="24">
        <f t="shared" si="30"/>
        <v>48</v>
      </c>
      <c r="CN123" s="24">
        <f t="shared" si="31"/>
        <v>0</v>
      </c>
      <c r="CO123" s="24">
        <f t="shared" si="32"/>
        <v>0</v>
      </c>
      <c r="CP123" s="24">
        <f t="shared" si="33"/>
        <v>0</v>
      </c>
      <c r="CQ123" s="24">
        <f t="shared" si="34"/>
        <v>0</v>
      </c>
      <c r="CR123" s="24">
        <f t="shared" si="35"/>
        <v>0</v>
      </c>
      <c r="CS123" s="24">
        <f t="shared" si="36"/>
        <v>4803</v>
      </c>
      <c r="CU123" s="83">
        <f t="shared" si="51"/>
        <v>9921.25</v>
      </c>
      <c r="CV123" s="84">
        <f t="shared" si="52"/>
        <v>11030</v>
      </c>
      <c r="CW123" s="84">
        <f t="shared" si="53"/>
        <v>0</v>
      </c>
      <c r="CX123" s="84">
        <f t="shared" si="54"/>
        <v>3063.75</v>
      </c>
      <c r="CY123" s="24">
        <f t="shared" si="55"/>
        <v>0</v>
      </c>
      <c r="CZ123" s="84">
        <f t="shared" si="56"/>
        <v>0</v>
      </c>
      <c r="DA123" s="82">
        <f t="shared" si="71"/>
        <v>24015</v>
      </c>
      <c r="DC123" s="24">
        <f t="shared" si="72"/>
        <v>2480.3125</v>
      </c>
      <c r="DD123" s="24">
        <f t="shared" si="73"/>
        <v>3309</v>
      </c>
      <c r="DE123" s="24">
        <f t="shared" si="74"/>
        <v>0</v>
      </c>
      <c r="DF123" s="24">
        <f t="shared" si="75"/>
        <v>643.38749999999993</v>
      </c>
      <c r="DG123" s="24">
        <f t="shared" si="76"/>
        <v>0</v>
      </c>
      <c r="DH123" s="24">
        <f t="shared" si="77"/>
        <v>0</v>
      </c>
      <c r="DI123" s="24">
        <f t="shared" si="10"/>
        <v>6432.7</v>
      </c>
    </row>
    <row r="124" spans="1:113" ht="14">
      <c r="A124" s="1"/>
      <c r="B124" s="2"/>
      <c r="C124" s="2"/>
      <c r="D124" s="2"/>
      <c r="E124" s="2"/>
      <c r="F124" s="195">
        <f t="shared" si="63"/>
        <v>63</v>
      </c>
      <c r="G124" s="112">
        <f t="shared" si="63"/>
        <v>0.64272440502217509</v>
      </c>
      <c r="H124" s="111">
        <f t="shared" si="63"/>
        <v>0.35727559497782502</v>
      </c>
      <c r="I124" s="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  <c r="BH124" s="95"/>
      <c r="BI124" s="95"/>
      <c r="BJ124" s="95"/>
      <c r="BK124" s="95"/>
      <c r="BL124" s="95"/>
      <c r="BM124" s="95"/>
      <c r="BN124" s="65"/>
      <c r="BO124" s="24">
        <f t="shared" si="43"/>
        <v>64</v>
      </c>
      <c r="BP124" s="83">
        <f t="shared" si="64"/>
        <v>2480.3125</v>
      </c>
      <c r="BQ124" s="83">
        <f t="shared" si="65"/>
        <v>3309</v>
      </c>
      <c r="BR124" s="83">
        <f t="shared" si="66"/>
        <v>0</v>
      </c>
      <c r="BS124" s="83">
        <f t="shared" si="67"/>
        <v>643.38749999999993</v>
      </c>
      <c r="BT124" s="83">
        <f t="shared" si="68"/>
        <v>0</v>
      </c>
      <c r="BU124" s="83">
        <f t="shared" si="69"/>
        <v>0</v>
      </c>
      <c r="BV124" s="82">
        <f t="shared" si="50"/>
        <v>6432.7</v>
      </c>
      <c r="BX124" s="24">
        <f t="shared" si="15"/>
        <v>956</v>
      </c>
      <c r="BY124" s="24">
        <f t="shared" si="16"/>
        <v>2552</v>
      </c>
      <c r="BZ124" s="24">
        <f t="shared" si="17"/>
        <v>0</v>
      </c>
      <c r="CA124" s="24">
        <f t="shared" si="18"/>
        <v>496</v>
      </c>
      <c r="CB124" s="24">
        <f t="shared" si="19"/>
        <v>0</v>
      </c>
      <c r="CC124" s="24">
        <f t="shared" si="70"/>
        <v>0</v>
      </c>
      <c r="CD124" s="24">
        <f t="shared" si="21"/>
        <v>1702</v>
      </c>
      <c r="CE124" s="24">
        <f t="shared" si="22"/>
        <v>0</v>
      </c>
      <c r="CF124" s="24">
        <f t="shared" si="23"/>
        <v>662</v>
      </c>
      <c r="CG124" s="24">
        <f t="shared" si="24"/>
        <v>0</v>
      </c>
      <c r="CH124" s="24">
        <f t="shared" si="25"/>
        <v>0</v>
      </c>
      <c r="CI124" s="24">
        <f t="shared" si="26"/>
        <v>0</v>
      </c>
      <c r="CJ124" s="24">
        <f t="shared" si="27"/>
        <v>0</v>
      </c>
      <c r="CK124" s="24">
        <f t="shared" si="28"/>
        <v>0</v>
      </c>
      <c r="CL124" s="24">
        <f t="shared" si="29"/>
        <v>0</v>
      </c>
      <c r="CM124" s="24">
        <f t="shared" si="30"/>
        <v>64</v>
      </c>
      <c r="CN124" s="24">
        <f t="shared" si="31"/>
        <v>0</v>
      </c>
      <c r="CO124" s="24">
        <f t="shared" si="32"/>
        <v>0</v>
      </c>
      <c r="CP124" s="24">
        <f t="shared" si="33"/>
        <v>0</v>
      </c>
      <c r="CQ124" s="24">
        <f t="shared" si="34"/>
        <v>0</v>
      </c>
      <c r="CR124" s="24">
        <f t="shared" si="35"/>
        <v>0</v>
      </c>
      <c r="CS124" s="24">
        <f t="shared" si="36"/>
        <v>6432</v>
      </c>
      <c r="CU124" s="83">
        <f t="shared" si="51"/>
        <v>13287.5</v>
      </c>
      <c r="CV124" s="84">
        <f t="shared" si="52"/>
        <v>14770</v>
      </c>
      <c r="CW124" s="84">
        <f t="shared" si="53"/>
        <v>0</v>
      </c>
      <c r="CX124" s="84">
        <f t="shared" si="54"/>
        <v>4102.5</v>
      </c>
      <c r="CY124" s="24">
        <f t="shared" si="55"/>
        <v>0</v>
      </c>
      <c r="CZ124" s="84">
        <f t="shared" si="56"/>
        <v>0</v>
      </c>
      <c r="DA124" s="82">
        <f t="shared" si="71"/>
        <v>32160</v>
      </c>
      <c r="DC124" s="24">
        <f t="shared" si="72"/>
        <v>3321.875</v>
      </c>
      <c r="DD124" s="24">
        <f t="shared" si="73"/>
        <v>4431</v>
      </c>
      <c r="DE124" s="24">
        <f t="shared" si="74"/>
        <v>0</v>
      </c>
      <c r="DF124" s="24">
        <f t="shared" si="75"/>
        <v>861.52499999999998</v>
      </c>
      <c r="DG124" s="24">
        <f t="shared" si="76"/>
        <v>0</v>
      </c>
      <c r="DH124" s="24">
        <f t="shared" si="77"/>
        <v>0</v>
      </c>
      <c r="DI124" s="24">
        <f t="shared" si="10"/>
        <v>8614.4</v>
      </c>
    </row>
    <row r="125" spans="1:113" ht="14">
      <c r="A125" s="1"/>
      <c r="B125" s="2"/>
      <c r="C125" s="2"/>
      <c r="D125" s="2"/>
      <c r="E125" s="2"/>
      <c r="F125" s="195">
        <f t="shared" si="63"/>
        <v>64</v>
      </c>
      <c r="G125" s="112">
        <f t="shared" si="63"/>
        <v>0.64278024779641518</v>
      </c>
      <c r="H125" s="111">
        <f t="shared" si="63"/>
        <v>0.35721975220358482</v>
      </c>
      <c r="I125" s="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  <c r="BH125" s="95"/>
      <c r="BI125" s="95"/>
      <c r="BJ125" s="95"/>
      <c r="BK125" s="95"/>
      <c r="BL125" s="95"/>
      <c r="BM125" s="95"/>
      <c r="BN125" s="65"/>
      <c r="BO125" s="24">
        <f t="shared" si="43"/>
        <v>65</v>
      </c>
      <c r="BP125" s="83">
        <f t="shared" si="64"/>
        <v>3321.875</v>
      </c>
      <c r="BQ125" s="83">
        <f t="shared" si="65"/>
        <v>4431</v>
      </c>
      <c r="BR125" s="83">
        <f t="shared" si="66"/>
        <v>0</v>
      </c>
      <c r="BS125" s="83">
        <f t="shared" si="67"/>
        <v>861.52499999999998</v>
      </c>
      <c r="BT125" s="83">
        <f t="shared" si="68"/>
        <v>0</v>
      </c>
      <c r="BU125" s="83">
        <f t="shared" si="69"/>
        <v>0</v>
      </c>
      <c r="BV125" s="82">
        <f t="shared" si="50"/>
        <v>8614.4</v>
      </c>
      <c r="BX125" s="24">
        <f t="shared" si="15"/>
        <v>1281</v>
      </c>
      <c r="BY125" s="24">
        <f t="shared" si="16"/>
        <v>3417</v>
      </c>
      <c r="BZ125" s="24">
        <f t="shared" si="17"/>
        <v>0</v>
      </c>
      <c r="CA125" s="24">
        <f t="shared" si="18"/>
        <v>664</v>
      </c>
      <c r="CB125" s="24">
        <f t="shared" si="19"/>
        <v>0</v>
      </c>
      <c r="CC125" s="24">
        <f t="shared" si="70"/>
        <v>0</v>
      </c>
      <c r="CD125" s="24">
        <f t="shared" si="21"/>
        <v>2279</v>
      </c>
      <c r="CE125" s="24">
        <f t="shared" si="22"/>
        <v>0</v>
      </c>
      <c r="CF125" s="24">
        <f t="shared" si="23"/>
        <v>886</v>
      </c>
      <c r="CG125" s="24">
        <f t="shared" si="24"/>
        <v>0</v>
      </c>
      <c r="CH125" s="24">
        <f t="shared" si="25"/>
        <v>0</v>
      </c>
      <c r="CI125" s="24">
        <f t="shared" si="26"/>
        <v>0</v>
      </c>
      <c r="CJ125" s="24">
        <f t="shared" si="27"/>
        <v>0</v>
      </c>
      <c r="CK125" s="24">
        <f t="shared" si="28"/>
        <v>0</v>
      </c>
      <c r="CL125" s="24">
        <f t="shared" si="29"/>
        <v>0</v>
      </c>
      <c r="CM125" s="24">
        <f t="shared" si="30"/>
        <v>86</v>
      </c>
      <c r="CN125" s="24">
        <f t="shared" si="31"/>
        <v>0</v>
      </c>
      <c r="CO125" s="24">
        <f t="shared" si="32"/>
        <v>0</v>
      </c>
      <c r="CP125" s="24">
        <f t="shared" si="33"/>
        <v>0</v>
      </c>
      <c r="CQ125" s="24">
        <f t="shared" si="34"/>
        <v>0</v>
      </c>
      <c r="CR125" s="24">
        <f t="shared" si="35"/>
        <v>0</v>
      </c>
      <c r="CS125" s="24">
        <f t="shared" si="36"/>
        <v>8613</v>
      </c>
      <c r="CU125" s="83">
        <f t="shared" ref="CU125:CU161" si="78">BX125*((rep.AA+rep.AA)/2)*BP$23 +
BY125*((rep.AA+rep.AB)/2)*BQ$23 +
BZ125*((rep.AA + rep.AC)/2)*BR$23 +
CA125*((rep.AA + rep.BB)/2)*BS$23 +
CB125*((rep.AA+rep.BC)/2)*BT$23 +
CC125*((rep.AA+rep.CC)/2)*BU$23 +
CD125*((rep.AB+rep.AB)/2)*BV$23 +
CE125*((rep.AB+rep.AC)/2)*BW$23 +
CF125*((rep.AB+rep.BB)/2)*BX$23 +
CG125*((rep.AB+rep.BC)/2)*BY$23 +
CH125*((rep.AB+rep.CC)/2)*BZ$23 +
CI125*((rep.AC+rep.AC)/2)*CA$23 +
CJ125*((rep.AC+rep.BB)/2)*CB$23 +
CK125*((rep.AC+rep.BC)/2)*CC$23 +
CL125*((rep.AC+rep.CC)/2)*CD$23 +
CM125*((rep.BB+rep.BB)/2)*CE$23 +
CN125*((rep.BB+rep.BC)/2)*CF$23 +
CO125*((rep.BB+rep.CC)/2)*CG$23 +
CP125*((rep.BC+rep.BC)/2)*CH$23 +
CQ125*((rep.BC+rep.CC)/2)*CI$23 +
CR125*((rep.CC+rep.CC)/2)*CJ$23</f>
        <v>17796.25</v>
      </c>
      <c r="CV125" s="84">
        <f t="shared" ref="CV125:CV161" si="79">BX125*((rep.AA+rep.AA)/2)*BP$24 +
BY125*((rep.AA+rep.AB)/2)*BQ$24 +
BZ125*((rep.AA + rep.AC)/2)*BR$24 +
CA125*((rep.AA + rep.BB)/2)*BS$24 +
CB125*((rep.AA+rep.BC)/2)*BT$24 +
CC125*((rep.AA+rep.CC)/2)*BU$24 +
CD125*((rep.AB+rep.AB)/2)*BV$24 +
CE125*((rep.AB+rep.AC)/2)*BW$24 +
CF125*((rep.AB+rep.BB)/2)*BX$24 +
CG125*((rep.AB+rep.BC)/2)*BY$24 +
CH125*((rep.AB+rep.CC)/2)*BZ$24 +
CI125*((rep.AC+rep.AC)/2)*CA$24 +
CJ125*((rep.AC+rep.BB)/2)*CB$24 +
CK125*((rep.AC+rep.BC)/2)*CC$24 +
CL125*((rep.AC+rep.CC)/2)*CD$24 +
CM125*((rep.BB+rep.BB)/2)*CE$24 +
CN125*((rep.BB+rep.BC)/2)*CF$24 +
CO125*((rep.BB+rep.CC)/2)*CG$24 +
CP125*((rep.BC+rep.BC)/2)*CH$24 +
CQ125*((rep.BC+rep.CC)/2)*CI$24 +
CR125*((rep.CC+rep.CC)/2)*CJ$24</f>
        <v>19775</v>
      </c>
      <c r="CW125" s="84">
        <f t="shared" ref="CW125:CW161" si="80">BX125*((rep.AA+rep.AA)/2)*BP$25 +
BY125*((rep.AA+rep.AB)/2)*BQ$25 +
BZ125*((rep.AA + rep.AC)/2)*BR$25 +
CA125*((rep.AA + rep.BB)/2)*BS$25 +
CB125*((rep.AA+rep.BC)/2)*BT$25 +
CC125*((rep.AA+rep.CC)/2)*BU$25 +
CD125*((rep.AB+rep.AB)/2)*BV$25 +
CE125*((rep.AB+rep.AC)/2)*BW$25 +
CF125*((rep.AB+rep.BB)/2)*BX$25 +
CG125*((rep.AB+rep.BC)/2)*BY$25 +
CH125*((rep.AB+rep.CC)/2)*BZ$25 +
CI125*((rep.AC+rep.AC)/2)*CA$25 +
CJ125*((rep.AC+rep.BB)/2)*CB$25 +
CK125*((rep.AC+rep.BC)/2)*CC$25 +
CL125*((rep.AC+rep.CC)/2)*CD$25 +
CM125*((rep.BB+rep.BB)/2)*CE$25 +
CN125*((rep.BB+rep.BC)/2)*CF$25 +
CO125*((rep.BB+rep.CC)/2)*CG$25 +
CP125*((rep.BC+rep.BC)/2)*CH$25 +
CQ125*((rep.BC+rep.CC)/2)*CI$25 +
CR125*((rep.CC+rep.CC)/2)*CJ$25</f>
        <v>0</v>
      </c>
      <c r="CX125" s="84">
        <f t="shared" ref="CX125:CX161" si="81">BX125*((rep.AA+rep.AA)/2)*BP$27 +
BY125*((rep.AA+rep.AB)/2)*BQ$27 +
BZ125*((rep.AA + rep.AC)/2)*BR$27 +
CA125*((rep.AA + rep.BB)/2)*BS$27 +
CB125*((rep.AA+rep.BC)/2)*BT$27 +
CC125*((rep.AA+rep.CC)/2)*BU$27 +
CD125*((rep.AB+rep.AB)/2)*BV$27 +
CE125*((rep.AB+rep.AC)/2)*BW$27 +
CF125*((rep.AB+rep.BB)/2)*BX$27 +
CG125*((rep.AB+rep.BC)/2)*BY$27 +
CH125*((rep.AB+rep.CC)/2)*BZ$27 +
CI125*((rep.AC+rep.AC)/2)*CA$27 +
CJ125*((rep.AC+rep.BB)/2)*CB$27 +
CK125*((rep.AC+rep.BC)/2)*CC$27 +
CL125*((rep.AC+rep.CC)/2)*CD$27 +
CM125*((rep.BB+rep.BB)/2)*CE$27 +
CN125*((rep.BB+rep.BC)/2)*CF$27 +
CO125*((rep.BB+rep.CC)/2)*CG$27 +
CP125*((rep.BC+rep.BC)/2)*CH$27 +
CQ125*((rep.BC+rep.CC)/2)*CI$27 +
CR125*((rep.CC+rep.CC)/2)*CJ$27</f>
        <v>5493.75</v>
      </c>
      <c r="CY125" s="24">
        <f t="shared" ref="CY125:CY161" si="82">BX125*((rep.AA+rep.AA)/2)*BP$28 +
BY125*((rep.AA+rep.AB)/2)*BQ$28 +
BZ125*((rep.AA + rep.AC)/2)*BR$28 +
CA125*((rep.AA + rep.BB)/2)*BS$28 +
CB125*((rep.AA+rep.BC)/2)*BT$28 +
CC125*((rep.AA+rep.CC)/2)*BU$28 +
CD125*((rep.AB+rep.AB)/2)*BV$28 +
CE125*((rep.AB+rep.AC)/2)*BW$28 +
CF125*((rep.AB+rep.BB)/2)*BX$28 +
CG125*((rep.AB+rep.BC)/2)*BY$28 +
CH125*((rep.AB+rep.CC)/2)*BZ$28 +
CI125*((rep.AC+rep.AC)/2)*CA$28 +
CJ125*((rep.AC+rep.BB)/2)*CB$28 +
CK125*((rep.AC+rep.BC)/2)*CC$28 +
CL125*((rep.AC+rep.CC)/2)*CD$28 +
CM125*((rep.BB+rep.BB)/2)*CE$28 +
CN125*((rep.BB+rep.BC)/2)*CF$28 +
CO125*((rep.BB+rep.CC)/2)*CG$28 +
CP125*((rep.BC+rep.BC)/2)*CH$28 +
CQ125*((rep.BC+rep.CC)/2)*CI$28 +
CR125*((rep.CC+rep.CC)/2)*CJ$28</f>
        <v>0</v>
      </c>
      <c r="CZ125" s="84">
        <f t="shared" ref="CZ125:CZ161" si="83">BX125*((rep.AA+rep.AA)/2)*BP$29 +
BY125*((rep.AA+rep.AB)/2)*BQ$29 +
BZ125*((rep.AA + rep.AC)/2)*BR$29 +
CA125*((rep.AA + rep.BB)/2)*BS$29 +
CB125*((rep.AA+rep.BC)/2)*BT$29 +
CC125*((rep.AA+rep.CC)/2)*BU$29 +
CD125*((rep.AB+rep.AB)/2)*BV$29 +
CE125*((rep.AB+rep.AC)/2)*BW$29 +
CF125*((rep.AB+rep.BB)/2)*BX$29 +
CG125*((rep.AB+rep.BC)/2)*BY$29 +
CH125*((rep.AB+rep.CC)/2)*BZ$29 +
CI125*((rep.AC+rep.AC)/2)*CA$29 +
CJ125*((rep.AC+rep.BB)/2)*CB$29 +
CK125*((rep.AC+rep.BC)/2)*CC$29 +
CL125*((rep.AC+rep.CC)/2)*CD$29 +
CM125*((rep.BB+rep.BB)/2)*CE$29 +
CN125*((rep.BB+rep.BC)/2)*CF$29 +
CO125*((rep.BB+rep.CC)/2)*CG$29 +
CP125*((rep.BC+rep.BC)/2)*CH$29 +
CQ125*((rep.BC+rep.CC)/2)*CI$29 +
CR125*((rep.CC+rep.CC)/2)*CJ$29</f>
        <v>0</v>
      </c>
      <c r="DA125" s="82">
        <f t="shared" si="71"/>
        <v>43065</v>
      </c>
      <c r="DC125" s="24">
        <f t="shared" si="72"/>
        <v>4449.0625</v>
      </c>
      <c r="DD125" s="24">
        <f t="shared" si="73"/>
        <v>5932.5</v>
      </c>
      <c r="DE125" s="24">
        <f t="shared" si="74"/>
        <v>0</v>
      </c>
      <c r="DF125" s="24">
        <f t="shared" si="75"/>
        <v>1153.6875</v>
      </c>
      <c r="DG125" s="24">
        <f t="shared" si="76"/>
        <v>0</v>
      </c>
      <c r="DH125" s="24">
        <f t="shared" si="77"/>
        <v>0</v>
      </c>
      <c r="DI125" s="24">
        <f t="shared" ref="DI125:DI161" si="84">SUM(DC125:DH125)</f>
        <v>11535.25</v>
      </c>
    </row>
    <row r="126" spans="1:113" ht="14">
      <c r="A126" s="1"/>
      <c r="B126" s="2"/>
      <c r="C126" s="2"/>
      <c r="D126" s="2"/>
      <c r="E126" s="2"/>
      <c r="F126" s="195">
        <f t="shared" ref="F126:H157" si="85">BO229</f>
        <v>65</v>
      </c>
      <c r="G126" s="112">
        <f t="shared" si="85"/>
        <v>0.64280449015601782</v>
      </c>
      <c r="H126" s="111">
        <f t="shared" si="85"/>
        <v>0.35719550984398218</v>
      </c>
      <c r="I126" s="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  <c r="BH126" s="95"/>
      <c r="BI126" s="95"/>
      <c r="BJ126" s="95"/>
      <c r="BK126" s="95"/>
      <c r="BL126" s="95"/>
      <c r="BM126" s="95"/>
      <c r="BN126" s="65"/>
      <c r="BO126" s="24">
        <f t="shared" si="43"/>
        <v>66</v>
      </c>
      <c r="BP126" s="83">
        <f t="shared" si="64"/>
        <v>771.38553564075335</v>
      </c>
      <c r="BQ126" s="83">
        <f t="shared" si="65"/>
        <v>1028.586289850675</v>
      </c>
      <c r="BR126" s="83">
        <f t="shared" si="66"/>
        <v>0</v>
      </c>
      <c r="BS126" s="83">
        <f t="shared" si="67"/>
        <v>200.02817450857154</v>
      </c>
      <c r="BT126" s="83">
        <f t="shared" si="68"/>
        <v>0</v>
      </c>
      <c r="BU126" s="83">
        <f t="shared" si="69"/>
        <v>0</v>
      </c>
      <c r="BV126" s="82">
        <f t="shared" si="50"/>
        <v>1999.9999999999998</v>
      </c>
      <c r="BX126" s="24">
        <f t="shared" ref="BX126:BX161" si="86">ROUND((BP126/BV126 * BP126/BV126) * BV126, 0)</f>
        <v>298</v>
      </c>
      <c r="BY126" s="24">
        <f t="shared" ref="BY126:BY161" si="87">ROUND(2 * (BP126/BV126 * BQ126/BV126) * BV126, 0)</f>
        <v>793</v>
      </c>
      <c r="BZ126" s="24">
        <f t="shared" ref="BZ126:BZ161" si="88">ROUND(2 * (BP126/BV126 * BR126/BV126) * BV126, 0)</f>
        <v>0</v>
      </c>
      <c r="CA126" s="24">
        <f t="shared" ref="CA126:CA161" si="89">ROUND(2 * (BP126/BV126 * BS126/BV126) * BV126, 0)</f>
        <v>154</v>
      </c>
      <c r="CB126" s="24">
        <f t="shared" ref="CB126:CB161" si="90">ROUND(2 * (BP126/BV126 * BT126/BV126) * BV126, 0)</f>
        <v>0</v>
      </c>
      <c r="CC126" s="24">
        <f t="shared" si="70"/>
        <v>0</v>
      </c>
      <c r="CD126" s="24">
        <f t="shared" ref="CD126:CD161" si="91">ROUND((BQ126/BV126 * BQ126/BV126) * BV126, 0)</f>
        <v>529</v>
      </c>
      <c r="CE126" s="24">
        <f t="shared" ref="CE126:CE161" si="92">ROUND(2 * (BQ126/BV126 * BR126/BV126) * BV126, 0)</f>
        <v>0</v>
      </c>
      <c r="CF126" s="24">
        <f t="shared" ref="CF126:CF161" si="93">ROUND(2 * (BQ126/BV126 * BS126/BV126) * BV126, 0)</f>
        <v>206</v>
      </c>
      <c r="CG126" s="24">
        <f t="shared" ref="CG126:CG161" si="94">ROUND(2 * (BQ126/BV126 * BT126/BV126) * BV126, 0)</f>
        <v>0</v>
      </c>
      <c r="CH126" s="24">
        <f t="shared" ref="CH126:CH161" si="95">ROUND(2 * (BQ126/BV126 * BU126/BV126) * BV126, 0)</f>
        <v>0</v>
      </c>
      <c r="CI126" s="24">
        <f t="shared" ref="CI126:CI161" si="96">ROUND((BR126/BV126 * BR126/BV126) * BV126, 0)</f>
        <v>0</v>
      </c>
      <c r="CJ126" s="24">
        <f t="shared" ref="CJ126:CJ161" si="97">ROUND(2 * (BR126/BV126 * BS126/BV126) * BV126, 0)</f>
        <v>0</v>
      </c>
      <c r="CK126" s="24">
        <f t="shared" ref="CK126:CK161" si="98">ROUND(2 * (BR126/BV126 * BT126/BV126) * BV126, 0)</f>
        <v>0</v>
      </c>
      <c r="CL126" s="24">
        <f t="shared" ref="CL126:CL161" si="99">ROUND(2 * (BR126/BV126 * BU126/BV126) * BV126, 0)</f>
        <v>0</v>
      </c>
      <c r="CM126" s="24">
        <f t="shared" ref="CM126:CM161" si="100">ROUND((BS126/BV126 * BS126/BV126) * BV126, 0)</f>
        <v>20</v>
      </c>
      <c r="CN126" s="24">
        <f t="shared" ref="CN126:CN161" si="101">ROUND(2 * (BS126/BV126 * BT126/BV126) * BV126, 0)</f>
        <v>0</v>
      </c>
      <c r="CO126" s="24">
        <f t="shared" ref="CO126:CO161" si="102">ROUND(2 * (BS126/BV126 * BU126/BV126) * BV126, 0)</f>
        <v>0</v>
      </c>
      <c r="CP126" s="24">
        <f t="shared" ref="CP126:CP161" si="103">ROUND((BT126/BV126 * BT126/BV126) * BV126, 0)</f>
        <v>0</v>
      </c>
      <c r="CQ126" s="24">
        <f t="shared" ref="CQ126:CQ161" si="104">ROUND(2 * (BT126/BV126 * BU126/BV126) * BV126, 0)</f>
        <v>0</v>
      </c>
      <c r="CR126" s="24">
        <f t="shared" ref="CR126:CR161" si="105">ROUND((BU126/BV126 * BU126/BV126) * BV126, 0)</f>
        <v>0</v>
      </c>
      <c r="CS126" s="24">
        <f t="shared" ref="CS126:CS161" si="106">SUM(BX126:CR126)</f>
        <v>2000</v>
      </c>
      <c r="CU126" s="83">
        <f t="shared" si="78"/>
        <v>4133.75</v>
      </c>
      <c r="CV126" s="84">
        <f t="shared" si="79"/>
        <v>4590</v>
      </c>
      <c r="CW126" s="84">
        <f t="shared" si="80"/>
        <v>0</v>
      </c>
      <c r="CX126" s="84">
        <f t="shared" si="81"/>
        <v>1276.25</v>
      </c>
      <c r="CY126" s="24">
        <f t="shared" si="82"/>
        <v>0</v>
      </c>
      <c r="CZ126" s="84">
        <f t="shared" si="83"/>
        <v>0</v>
      </c>
      <c r="DA126" s="82">
        <f t="shared" si="71"/>
        <v>10000</v>
      </c>
      <c r="DC126" s="24">
        <f t="shared" si="72"/>
        <v>1033.4375</v>
      </c>
      <c r="DD126" s="24">
        <f t="shared" si="73"/>
        <v>1377</v>
      </c>
      <c r="DE126" s="24">
        <f t="shared" si="74"/>
        <v>0</v>
      </c>
      <c r="DF126" s="24">
        <f t="shared" si="75"/>
        <v>268.01249999999999</v>
      </c>
      <c r="DG126" s="24">
        <f t="shared" si="76"/>
        <v>0</v>
      </c>
      <c r="DH126" s="24">
        <f t="shared" si="77"/>
        <v>0</v>
      </c>
      <c r="DI126" s="24">
        <f t="shared" si="84"/>
        <v>2678.45</v>
      </c>
    </row>
    <row r="127" spans="1:113" ht="14">
      <c r="A127" s="1"/>
      <c r="B127" s="2"/>
      <c r="C127" s="2"/>
      <c r="D127" s="2"/>
      <c r="E127" s="2"/>
      <c r="F127" s="195">
        <f t="shared" si="85"/>
        <v>66</v>
      </c>
      <c r="G127" s="112">
        <f t="shared" si="85"/>
        <v>0.64283934028304546</v>
      </c>
      <c r="H127" s="111">
        <f t="shared" si="85"/>
        <v>0.35716065971695454</v>
      </c>
      <c r="I127" s="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  <c r="BH127" s="95"/>
      <c r="BI127" s="95"/>
      <c r="BJ127" s="95"/>
      <c r="BK127" s="95"/>
      <c r="BL127" s="95"/>
      <c r="BM127" s="95"/>
      <c r="BN127" s="65"/>
      <c r="BO127" s="24">
        <f t="shared" ref="BO127:BO161" si="107">BO126+1</f>
        <v>67</v>
      </c>
      <c r="BP127" s="83">
        <f t="shared" si="64"/>
        <v>1033.4375</v>
      </c>
      <c r="BQ127" s="83">
        <f t="shared" si="65"/>
        <v>1377</v>
      </c>
      <c r="BR127" s="83">
        <f t="shared" si="66"/>
        <v>0</v>
      </c>
      <c r="BS127" s="83">
        <f t="shared" si="67"/>
        <v>268.01249999999999</v>
      </c>
      <c r="BT127" s="83">
        <f t="shared" si="68"/>
        <v>0</v>
      </c>
      <c r="BU127" s="83">
        <f t="shared" si="69"/>
        <v>0</v>
      </c>
      <c r="BV127" s="82">
        <f t="shared" si="50"/>
        <v>2678.45</v>
      </c>
      <c r="BX127" s="24">
        <f t="shared" si="86"/>
        <v>399</v>
      </c>
      <c r="BY127" s="24">
        <f t="shared" si="87"/>
        <v>1063</v>
      </c>
      <c r="BZ127" s="24">
        <f t="shared" si="88"/>
        <v>0</v>
      </c>
      <c r="CA127" s="24">
        <f t="shared" si="89"/>
        <v>207</v>
      </c>
      <c r="CB127" s="24">
        <f t="shared" si="90"/>
        <v>0</v>
      </c>
      <c r="CC127" s="24">
        <f t="shared" si="70"/>
        <v>0</v>
      </c>
      <c r="CD127" s="24">
        <f t="shared" si="91"/>
        <v>708</v>
      </c>
      <c r="CE127" s="24">
        <f t="shared" si="92"/>
        <v>0</v>
      </c>
      <c r="CF127" s="24">
        <f t="shared" si="93"/>
        <v>276</v>
      </c>
      <c r="CG127" s="24">
        <f t="shared" si="94"/>
        <v>0</v>
      </c>
      <c r="CH127" s="24">
        <f t="shared" si="95"/>
        <v>0</v>
      </c>
      <c r="CI127" s="24">
        <f t="shared" si="96"/>
        <v>0</v>
      </c>
      <c r="CJ127" s="24">
        <f t="shared" si="97"/>
        <v>0</v>
      </c>
      <c r="CK127" s="24">
        <f t="shared" si="98"/>
        <v>0</v>
      </c>
      <c r="CL127" s="24">
        <f t="shared" si="99"/>
        <v>0</v>
      </c>
      <c r="CM127" s="24">
        <f t="shared" si="100"/>
        <v>27</v>
      </c>
      <c r="CN127" s="24">
        <f t="shared" si="101"/>
        <v>0</v>
      </c>
      <c r="CO127" s="24">
        <f t="shared" si="102"/>
        <v>0</v>
      </c>
      <c r="CP127" s="24">
        <f t="shared" si="103"/>
        <v>0</v>
      </c>
      <c r="CQ127" s="24">
        <f t="shared" si="104"/>
        <v>0</v>
      </c>
      <c r="CR127" s="24">
        <f t="shared" si="105"/>
        <v>0</v>
      </c>
      <c r="CS127" s="24">
        <f t="shared" si="106"/>
        <v>2680</v>
      </c>
      <c r="CU127" s="83">
        <f t="shared" si="78"/>
        <v>5537.5</v>
      </c>
      <c r="CV127" s="84">
        <f t="shared" si="79"/>
        <v>6152.5</v>
      </c>
      <c r="CW127" s="84">
        <f t="shared" si="80"/>
        <v>0</v>
      </c>
      <c r="CX127" s="84">
        <f t="shared" si="81"/>
        <v>1710</v>
      </c>
      <c r="CY127" s="24">
        <f t="shared" si="82"/>
        <v>0</v>
      </c>
      <c r="CZ127" s="84">
        <f t="shared" si="83"/>
        <v>0</v>
      </c>
      <c r="DA127" s="82">
        <f t="shared" si="71"/>
        <v>13400</v>
      </c>
      <c r="DC127" s="24">
        <f t="shared" si="72"/>
        <v>1384.375</v>
      </c>
      <c r="DD127" s="24">
        <f t="shared" si="73"/>
        <v>1845.75</v>
      </c>
      <c r="DE127" s="24">
        <f t="shared" si="74"/>
        <v>0</v>
      </c>
      <c r="DF127" s="24">
        <f t="shared" si="75"/>
        <v>359.09999999999997</v>
      </c>
      <c r="DG127" s="24">
        <f t="shared" si="76"/>
        <v>0</v>
      </c>
      <c r="DH127" s="24">
        <f t="shared" si="77"/>
        <v>0</v>
      </c>
      <c r="DI127" s="24">
        <f t="shared" si="84"/>
        <v>3589.2249999999999</v>
      </c>
    </row>
    <row r="128" spans="1:113" ht="14">
      <c r="A128" s="1"/>
      <c r="B128" s="2"/>
      <c r="C128" s="2"/>
      <c r="D128" s="2"/>
      <c r="E128" s="2"/>
      <c r="F128" s="195">
        <f t="shared" si="85"/>
        <v>67</v>
      </c>
      <c r="G128" s="112">
        <f t="shared" si="85"/>
        <v>0.642885810823424</v>
      </c>
      <c r="H128" s="111">
        <f t="shared" si="85"/>
        <v>0.35711418917657606</v>
      </c>
      <c r="I128" s="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  <c r="BH128" s="95"/>
      <c r="BI128" s="95"/>
      <c r="BJ128" s="95"/>
      <c r="BK128" s="95"/>
      <c r="BL128" s="95"/>
      <c r="BM128" s="95"/>
      <c r="BN128" s="65"/>
      <c r="BO128" s="24">
        <f t="shared" si="107"/>
        <v>68</v>
      </c>
      <c r="BP128" s="83">
        <f t="shared" si="64"/>
        <v>1384.375</v>
      </c>
      <c r="BQ128" s="83">
        <f t="shared" si="65"/>
        <v>1845.75</v>
      </c>
      <c r="BR128" s="83">
        <f t="shared" si="66"/>
        <v>0</v>
      </c>
      <c r="BS128" s="83">
        <f t="shared" si="67"/>
        <v>359.09999999999997</v>
      </c>
      <c r="BT128" s="83">
        <f t="shared" si="68"/>
        <v>0</v>
      </c>
      <c r="BU128" s="83">
        <f t="shared" si="69"/>
        <v>0</v>
      </c>
      <c r="BV128" s="82">
        <f t="shared" si="50"/>
        <v>3589.2249999999999</v>
      </c>
      <c r="BX128" s="24">
        <f t="shared" si="86"/>
        <v>534</v>
      </c>
      <c r="BY128" s="24">
        <f t="shared" si="87"/>
        <v>1424</v>
      </c>
      <c r="BZ128" s="24">
        <f t="shared" si="88"/>
        <v>0</v>
      </c>
      <c r="CA128" s="24">
        <f t="shared" si="89"/>
        <v>277</v>
      </c>
      <c r="CB128" s="24">
        <f t="shared" si="90"/>
        <v>0</v>
      </c>
      <c r="CC128" s="24">
        <f t="shared" si="70"/>
        <v>0</v>
      </c>
      <c r="CD128" s="24">
        <f t="shared" si="91"/>
        <v>949</v>
      </c>
      <c r="CE128" s="24">
        <f t="shared" si="92"/>
        <v>0</v>
      </c>
      <c r="CF128" s="24">
        <f t="shared" si="93"/>
        <v>369</v>
      </c>
      <c r="CG128" s="24">
        <f t="shared" si="94"/>
        <v>0</v>
      </c>
      <c r="CH128" s="24">
        <f t="shared" si="95"/>
        <v>0</v>
      </c>
      <c r="CI128" s="24">
        <f t="shared" si="96"/>
        <v>0</v>
      </c>
      <c r="CJ128" s="24">
        <f t="shared" si="97"/>
        <v>0</v>
      </c>
      <c r="CK128" s="24">
        <f t="shared" si="98"/>
        <v>0</v>
      </c>
      <c r="CL128" s="24">
        <f t="shared" si="99"/>
        <v>0</v>
      </c>
      <c r="CM128" s="24">
        <f t="shared" si="100"/>
        <v>36</v>
      </c>
      <c r="CN128" s="24">
        <f t="shared" si="101"/>
        <v>0</v>
      </c>
      <c r="CO128" s="24">
        <f t="shared" si="102"/>
        <v>0</v>
      </c>
      <c r="CP128" s="24">
        <f t="shared" si="103"/>
        <v>0</v>
      </c>
      <c r="CQ128" s="24">
        <f t="shared" si="104"/>
        <v>0</v>
      </c>
      <c r="CR128" s="24">
        <f t="shared" si="105"/>
        <v>0</v>
      </c>
      <c r="CS128" s="24">
        <f t="shared" si="106"/>
        <v>3589</v>
      </c>
      <c r="CU128" s="83">
        <f t="shared" si="78"/>
        <v>7416.25</v>
      </c>
      <c r="CV128" s="84">
        <f t="shared" si="79"/>
        <v>8240</v>
      </c>
      <c r="CW128" s="84">
        <f t="shared" si="80"/>
        <v>0</v>
      </c>
      <c r="CX128" s="84">
        <f t="shared" si="81"/>
        <v>2288.75</v>
      </c>
      <c r="CY128" s="24">
        <f t="shared" si="82"/>
        <v>0</v>
      </c>
      <c r="CZ128" s="84">
        <f t="shared" si="83"/>
        <v>0</v>
      </c>
      <c r="DA128" s="82">
        <f t="shared" si="71"/>
        <v>17945</v>
      </c>
      <c r="DC128" s="24">
        <f t="shared" si="72"/>
        <v>1854.0625</v>
      </c>
      <c r="DD128" s="24">
        <f t="shared" si="73"/>
        <v>2472</v>
      </c>
      <c r="DE128" s="24">
        <f t="shared" si="74"/>
        <v>0</v>
      </c>
      <c r="DF128" s="24">
        <f t="shared" si="75"/>
        <v>480.63749999999999</v>
      </c>
      <c r="DG128" s="24">
        <f t="shared" si="76"/>
        <v>0</v>
      </c>
      <c r="DH128" s="24">
        <f t="shared" si="77"/>
        <v>0</v>
      </c>
      <c r="DI128" s="24">
        <f t="shared" si="84"/>
        <v>4806.7</v>
      </c>
    </row>
    <row r="129" spans="1:113" ht="14">
      <c r="A129" s="1"/>
      <c r="B129" s="2"/>
      <c r="C129" s="2"/>
      <c r="D129" s="2"/>
      <c r="E129" s="2"/>
      <c r="F129" s="195">
        <f t="shared" si="85"/>
        <v>68</v>
      </c>
      <c r="G129" s="112">
        <f t="shared" si="85"/>
        <v>0.64282679408507404</v>
      </c>
      <c r="H129" s="111">
        <f t="shared" si="85"/>
        <v>0.35717320591492591</v>
      </c>
      <c r="I129" s="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  <c r="BH129" s="95"/>
      <c r="BI129" s="95"/>
      <c r="BJ129" s="95"/>
      <c r="BK129" s="95"/>
      <c r="BL129" s="95"/>
      <c r="BM129" s="95"/>
      <c r="BN129" s="65"/>
      <c r="BO129" s="24">
        <f t="shared" si="107"/>
        <v>69</v>
      </c>
      <c r="BP129" s="83">
        <f t="shared" si="64"/>
        <v>1854.0625</v>
      </c>
      <c r="BQ129" s="83">
        <f t="shared" si="65"/>
        <v>2472</v>
      </c>
      <c r="BR129" s="83">
        <f t="shared" si="66"/>
        <v>0</v>
      </c>
      <c r="BS129" s="83">
        <f t="shared" si="67"/>
        <v>480.63749999999999</v>
      </c>
      <c r="BT129" s="83">
        <f t="shared" si="68"/>
        <v>0</v>
      </c>
      <c r="BU129" s="83">
        <f t="shared" si="69"/>
        <v>0</v>
      </c>
      <c r="BV129" s="82">
        <f t="shared" si="50"/>
        <v>4806.7</v>
      </c>
      <c r="BX129" s="24">
        <f t="shared" si="86"/>
        <v>715</v>
      </c>
      <c r="BY129" s="24">
        <f t="shared" si="87"/>
        <v>1907</v>
      </c>
      <c r="BZ129" s="24">
        <f t="shared" si="88"/>
        <v>0</v>
      </c>
      <c r="CA129" s="24">
        <f t="shared" si="89"/>
        <v>371</v>
      </c>
      <c r="CB129" s="24">
        <f t="shared" si="90"/>
        <v>0</v>
      </c>
      <c r="CC129" s="24">
        <f t="shared" si="70"/>
        <v>0</v>
      </c>
      <c r="CD129" s="24">
        <f t="shared" si="91"/>
        <v>1271</v>
      </c>
      <c r="CE129" s="24">
        <f t="shared" si="92"/>
        <v>0</v>
      </c>
      <c r="CF129" s="24">
        <f t="shared" si="93"/>
        <v>494</v>
      </c>
      <c r="CG129" s="24">
        <f t="shared" si="94"/>
        <v>0</v>
      </c>
      <c r="CH129" s="24">
        <f t="shared" si="95"/>
        <v>0</v>
      </c>
      <c r="CI129" s="24">
        <f t="shared" si="96"/>
        <v>0</v>
      </c>
      <c r="CJ129" s="24">
        <f t="shared" si="97"/>
        <v>0</v>
      </c>
      <c r="CK129" s="24">
        <f t="shared" si="98"/>
        <v>0</v>
      </c>
      <c r="CL129" s="24">
        <f t="shared" si="99"/>
        <v>0</v>
      </c>
      <c r="CM129" s="24">
        <f t="shared" si="100"/>
        <v>48</v>
      </c>
      <c r="CN129" s="24">
        <f t="shared" si="101"/>
        <v>0</v>
      </c>
      <c r="CO129" s="24">
        <f t="shared" si="102"/>
        <v>0</v>
      </c>
      <c r="CP129" s="24">
        <f t="shared" si="103"/>
        <v>0</v>
      </c>
      <c r="CQ129" s="24">
        <f t="shared" si="104"/>
        <v>0</v>
      </c>
      <c r="CR129" s="24">
        <f t="shared" si="105"/>
        <v>0</v>
      </c>
      <c r="CS129" s="24">
        <f t="shared" si="106"/>
        <v>4806</v>
      </c>
      <c r="CU129" s="83">
        <f t="shared" si="78"/>
        <v>9931.25</v>
      </c>
      <c r="CV129" s="84">
        <f t="shared" si="79"/>
        <v>11035</v>
      </c>
      <c r="CW129" s="84">
        <f t="shared" si="80"/>
        <v>0</v>
      </c>
      <c r="CX129" s="84">
        <f t="shared" si="81"/>
        <v>3063.75</v>
      </c>
      <c r="CY129" s="24">
        <f t="shared" si="82"/>
        <v>0</v>
      </c>
      <c r="CZ129" s="84">
        <f t="shared" si="83"/>
        <v>0</v>
      </c>
      <c r="DA129" s="82">
        <f t="shared" si="71"/>
        <v>24030</v>
      </c>
      <c r="DC129" s="24">
        <f t="shared" si="72"/>
        <v>2482.8125</v>
      </c>
      <c r="DD129" s="24">
        <f t="shared" si="73"/>
        <v>3310.5</v>
      </c>
      <c r="DE129" s="24">
        <f t="shared" si="74"/>
        <v>0</v>
      </c>
      <c r="DF129" s="24">
        <f t="shared" si="75"/>
        <v>643.38749999999993</v>
      </c>
      <c r="DG129" s="24">
        <f t="shared" si="76"/>
        <v>0</v>
      </c>
      <c r="DH129" s="24">
        <f t="shared" si="77"/>
        <v>0</v>
      </c>
      <c r="DI129" s="24">
        <f t="shared" si="84"/>
        <v>6436.7</v>
      </c>
    </row>
    <row r="130" spans="1:113" ht="14">
      <c r="A130" s="1"/>
      <c r="B130" s="2"/>
      <c r="C130" s="2"/>
      <c r="D130" s="2"/>
      <c r="E130" s="2"/>
      <c r="F130" s="195">
        <f t="shared" si="85"/>
        <v>69</v>
      </c>
      <c r="G130" s="112">
        <f t="shared" si="85"/>
        <v>0.64286568747789541</v>
      </c>
      <c r="H130" s="111">
        <f t="shared" si="85"/>
        <v>0.35713431252210459</v>
      </c>
      <c r="I130" s="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  <c r="BH130" s="95"/>
      <c r="BI130" s="95"/>
      <c r="BJ130" s="95"/>
      <c r="BK130" s="95"/>
      <c r="BL130" s="95"/>
      <c r="BM130" s="95"/>
      <c r="BN130" s="65"/>
      <c r="BO130" s="24">
        <f t="shared" si="107"/>
        <v>70</v>
      </c>
      <c r="BP130" s="83">
        <f t="shared" si="64"/>
        <v>2482.8125</v>
      </c>
      <c r="BQ130" s="83">
        <f t="shared" si="65"/>
        <v>3310.5</v>
      </c>
      <c r="BR130" s="83">
        <f t="shared" si="66"/>
        <v>0</v>
      </c>
      <c r="BS130" s="83">
        <f t="shared" si="67"/>
        <v>643.38749999999993</v>
      </c>
      <c r="BT130" s="83">
        <f t="shared" si="68"/>
        <v>0</v>
      </c>
      <c r="BU130" s="83">
        <f t="shared" si="69"/>
        <v>0</v>
      </c>
      <c r="BV130" s="82">
        <f t="shared" si="50"/>
        <v>6436.7</v>
      </c>
      <c r="BX130" s="24">
        <f t="shared" si="86"/>
        <v>958</v>
      </c>
      <c r="BY130" s="24">
        <f t="shared" si="87"/>
        <v>2554</v>
      </c>
      <c r="BZ130" s="24">
        <f t="shared" si="88"/>
        <v>0</v>
      </c>
      <c r="CA130" s="24">
        <f t="shared" si="89"/>
        <v>496</v>
      </c>
      <c r="CB130" s="24">
        <f t="shared" si="90"/>
        <v>0</v>
      </c>
      <c r="CC130" s="24">
        <f t="shared" si="70"/>
        <v>0</v>
      </c>
      <c r="CD130" s="24">
        <f t="shared" si="91"/>
        <v>1703</v>
      </c>
      <c r="CE130" s="24">
        <f t="shared" si="92"/>
        <v>0</v>
      </c>
      <c r="CF130" s="24">
        <f t="shared" si="93"/>
        <v>662</v>
      </c>
      <c r="CG130" s="24">
        <f t="shared" si="94"/>
        <v>0</v>
      </c>
      <c r="CH130" s="24">
        <f t="shared" si="95"/>
        <v>0</v>
      </c>
      <c r="CI130" s="24">
        <f t="shared" si="96"/>
        <v>0</v>
      </c>
      <c r="CJ130" s="24">
        <f t="shared" si="97"/>
        <v>0</v>
      </c>
      <c r="CK130" s="24">
        <f t="shared" si="98"/>
        <v>0</v>
      </c>
      <c r="CL130" s="24">
        <f t="shared" si="99"/>
        <v>0</v>
      </c>
      <c r="CM130" s="24">
        <f t="shared" si="100"/>
        <v>64</v>
      </c>
      <c r="CN130" s="24">
        <f t="shared" si="101"/>
        <v>0</v>
      </c>
      <c r="CO130" s="24">
        <f t="shared" si="102"/>
        <v>0</v>
      </c>
      <c r="CP130" s="24">
        <f t="shared" si="103"/>
        <v>0</v>
      </c>
      <c r="CQ130" s="24">
        <f t="shared" si="104"/>
        <v>0</v>
      </c>
      <c r="CR130" s="24">
        <f t="shared" si="105"/>
        <v>0</v>
      </c>
      <c r="CS130" s="24">
        <f t="shared" si="106"/>
        <v>6437</v>
      </c>
      <c r="CU130" s="83">
        <f t="shared" si="78"/>
        <v>13303.75</v>
      </c>
      <c r="CV130" s="84">
        <f t="shared" si="79"/>
        <v>14777.5</v>
      </c>
      <c r="CW130" s="84">
        <f t="shared" si="80"/>
        <v>0</v>
      </c>
      <c r="CX130" s="84">
        <f t="shared" si="81"/>
        <v>4103.75</v>
      </c>
      <c r="CY130" s="24">
        <f t="shared" si="82"/>
        <v>0</v>
      </c>
      <c r="CZ130" s="84">
        <f t="shared" si="83"/>
        <v>0</v>
      </c>
      <c r="DA130" s="82">
        <f t="shared" si="71"/>
        <v>32185</v>
      </c>
      <c r="DC130" s="24">
        <f t="shared" si="72"/>
        <v>3325.9375</v>
      </c>
      <c r="DD130" s="24">
        <f t="shared" si="73"/>
        <v>4433.25</v>
      </c>
      <c r="DE130" s="24">
        <f t="shared" si="74"/>
        <v>0</v>
      </c>
      <c r="DF130" s="24">
        <f t="shared" si="75"/>
        <v>861.78750000000002</v>
      </c>
      <c r="DG130" s="24">
        <f t="shared" si="76"/>
        <v>0</v>
      </c>
      <c r="DH130" s="24">
        <f t="shared" si="77"/>
        <v>0</v>
      </c>
      <c r="DI130" s="24">
        <f t="shared" si="84"/>
        <v>8620.9750000000004</v>
      </c>
    </row>
    <row r="131" spans="1:113" ht="14">
      <c r="A131" s="1"/>
      <c r="B131" s="2"/>
      <c r="C131" s="2"/>
      <c r="D131" s="2"/>
      <c r="E131" s="2"/>
      <c r="F131" s="195">
        <f t="shared" si="85"/>
        <v>70</v>
      </c>
      <c r="G131" s="112">
        <f t="shared" si="85"/>
        <v>0.64288571783677972</v>
      </c>
      <c r="H131" s="111">
        <f t="shared" si="85"/>
        <v>0.35711428216322028</v>
      </c>
      <c r="I131" s="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  <c r="BH131" s="95"/>
      <c r="BI131" s="95"/>
      <c r="BJ131" s="95"/>
      <c r="BK131" s="95"/>
      <c r="BL131" s="95"/>
      <c r="BM131" s="95"/>
      <c r="BN131" s="65"/>
      <c r="BO131" s="24">
        <f t="shared" si="107"/>
        <v>71</v>
      </c>
      <c r="BP131" s="83">
        <f t="shared" si="64"/>
        <v>3325.9375</v>
      </c>
      <c r="BQ131" s="83">
        <f t="shared" si="65"/>
        <v>4433.25</v>
      </c>
      <c r="BR131" s="83">
        <f t="shared" si="66"/>
        <v>0</v>
      </c>
      <c r="BS131" s="83">
        <f t="shared" si="67"/>
        <v>861.78750000000002</v>
      </c>
      <c r="BT131" s="83">
        <f t="shared" si="68"/>
        <v>0</v>
      </c>
      <c r="BU131" s="83">
        <f t="shared" si="69"/>
        <v>0</v>
      </c>
      <c r="BV131" s="82">
        <f t="shared" si="50"/>
        <v>8620.9750000000004</v>
      </c>
      <c r="BX131" s="24">
        <f t="shared" si="86"/>
        <v>1283</v>
      </c>
      <c r="BY131" s="24">
        <f t="shared" si="87"/>
        <v>3421</v>
      </c>
      <c r="BZ131" s="24">
        <f t="shared" si="88"/>
        <v>0</v>
      </c>
      <c r="CA131" s="24">
        <f t="shared" si="89"/>
        <v>665</v>
      </c>
      <c r="CB131" s="24">
        <f t="shared" si="90"/>
        <v>0</v>
      </c>
      <c r="CC131" s="24">
        <f t="shared" si="70"/>
        <v>0</v>
      </c>
      <c r="CD131" s="24">
        <f t="shared" si="91"/>
        <v>2280</v>
      </c>
      <c r="CE131" s="24">
        <f t="shared" si="92"/>
        <v>0</v>
      </c>
      <c r="CF131" s="24">
        <f t="shared" si="93"/>
        <v>886</v>
      </c>
      <c r="CG131" s="24">
        <f t="shared" si="94"/>
        <v>0</v>
      </c>
      <c r="CH131" s="24">
        <f t="shared" si="95"/>
        <v>0</v>
      </c>
      <c r="CI131" s="24">
        <f t="shared" si="96"/>
        <v>0</v>
      </c>
      <c r="CJ131" s="24">
        <f t="shared" si="97"/>
        <v>0</v>
      </c>
      <c r="CK131" s="24">
        <f t="shared" si="98"/>
        <v>0</v>
      </c>
      <c r="CL131" s="24">
        <f t="shared" si="99"/>
        <v>0</v>
      </c>
      <c r="CM131" s="24">
        <f t="shared" si="100"/>
        <v>86</v>
      </c>
      <c r="CN131" s="24">
        <f t="shared" si="101"/>
        <v>0</v>
      </c>
      <c r="CO131" s="24">
        <f t="shared" si="102"/>
        <v>0</v>
      </c>
      <c r="CP131" s="24">
        <f t="shared" si="103"/>
        <v>0</v>
      </c>
      <c r="CQ131" s="24">
        <f t="shared" si="104"/>
        <v>0</v>
      </c>
      <c r="CR131" s="24">
        <f t="shared" si="105"/>
        <v>0</v>
      </c>
      <c r="CS131" s="24">
        <f t="shared" si="106"/>
        <v>8621</v>
      </c>
      <c r="CU131" s="83">
        <f t="shared" si="78"/>
        <v>17817.5</v>
      </c>
      <c r="CV131" s="84">
        <f t="shared" si="79"/>
        <v>19792.5</v>
      </c>
      <c r="CW131" s="84">
        <f t="shared" si="80"/>
        <v>0</v>
      </c>
      <c r="CX131" s="84">
        <f t="shared" si="81"/>
        <v>5495</v>
      </c>
      <c r="CY131" s="24">
        <f t="shared" si="82"/>
        <v>0</v>
      </c>
      <c r="CZ131" s="84">
        <f t="shared" si="83"/>
        <v>0</v>
      </c>
      <c r="DA131" s="82">
        <f t="shared" si="71"/>
        <v>43105</v>
      </c>
      <c r="DC131" s="24">
        <f t="shared" si="72"/>
        <v>4454.375</v>
      </c>
      <c r="DD131" s="24">
        <f t="shared" si="73"/>
        <v>5937.75</v>
      </c>
      <c r="DE131" s="24">
        <f t="shared" si="74"/>
        <v>0</v>
      </c>
      <c r="DF131" s="24">
        <f t="shared" si="75"/>
        <v>1153.95</v>
      </c>
      <c r="DG131" s="24">
        <f t="shared" si="76"/>
        <v>0</v>
      </c>
      <c r="DH131" s="24">
        <f t="shared" si="77"/>
        <v>0</v>
      </c>
      <c r="DI131" s="24">
        <f t="shared" si="84"/>
        <v>11546.075000000001</v>
      </c>
    </row>
    <row r="132" spans="1:113" ht="14">
      <c r="A132" s="1"/>
      <c r="B132" s="2"/>
      <c r="C132" s="2"/>
      <c r="D132" s="2"/>
      <c r="E132" s="2"/>
      <c r="F132" s="195">
        <f t="shared" si="85"/>
        <v>71</v>
      </c>
      <c r="G132" s="112">
        <f t="shared" si="85"/>
        <v>0.64291596948141017</v>
      </c>
      <c r="H132" s="111">
        <f t="shared" si="85"/>
        <v>0.35708403051858983</v>
      </c>
      <c r="I132" s="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  <c r="BH132" s="95"/>
      <c r="BI132" s="95"/>
      <c r="BJ132" s="95"/>
      <c r="BK132" s="95"/>
      <c r="BL132" s="95"/>
      <c r="BM132" s="95"/>
      <c r="BN132" s="65"/>
      <c r="BO132" s="24">
        <f t="shared" si="107"/>
        <v>72</v>
      </c>
      <c r="BP132" s="83">
        <f t="shared" si="64"/>
        <v>771.58255078024342</v>
      </c>
      <c r="BQ132" s="83">
        <f t="shared" si="65"/>
        <v>1028.5313407370036</v>
      </c>
      <c r="BR132" s="83">
        <f t="shared" si="66"/>
        <v>0</v>
      </c>
      <c r="BS132" s="83">
        <f t="shared" si="67"/>
        <v>199.8861084827528</v>
      </c>
      <c r="BT132" s="83">
        <f t="shared" si="68"/>
        <v>0</v>
      </c>
      <c r="BU132" s="83">
        <f t="shared" si="69"/>
        <v>0</v>
      </c>
      <c r="BV132" s="82">
        <f t="shared" si="50"/>
        <v>1999.9999999999998</v>
      </c>
      <c r="BX132" s="24">
        <f t="shared" si="86"/>
        <v>298</v>
      </c>
      <c r="BY132" s="24">
        <f t="shared" si="87"/>
        <v>794</v>
      </c>
      <c r="BZ132" s="24">
        <f t="shared" si="88"/>
        <v>0</v>
      </c>
      <c r="CA132" s="24">
        <f t="shared" si="89"/>
        <v>154</v>
      </c>
      <c r="CB132" s="24">
        <f t="shared" si="90"/>
        <v>0</v>
      </c>
      <c r="CC132" s="24">
        <f t="shared" si="70"/>
        <v>0</v>
      </c>
      <c r="CD132" s="24">
        <f t="shared" si="91"/>
        <v>529</v>
      </c>
      <c r="CE132" s="24">
        <f t="shared" si="92"/>
        <v>0</v>
      </c>
      <c r="CF132" s="24">
        <f t="shared" si="93"/>
        <v>206</v>
      </c>
      <c r="CG132" s="24">
        <f t="shared" si="94"/>
        <v>0</v>
      </c>
      <c r="CH132" s="24">
        <f t="shared" si="95"/>
        <v>0</v>
      </c>
      <c r="CI132" s="24">
        <f t="shared" si="96"/>
        <v>0</v>
      </c>
      <c r="CJ132" s="24">
        <f t="shared" si="97"/>
        <v>0</v>
      </c>
      <c r="CK132" s="24">
        <f t="shared" si="98"/>
        <v>0</v>
      </c>
      <c r="CL132" s="24">
        <f t="shared" si="99"/>
        <v>0</v>
      </c>
      <c r="CM132" s="24">
        <f t="shared" si="100"/>
        <v>20</v>
      </c>
      <c r="CN132" s="24">
        <f t="shared" si="101"/>
        <v>0</v>
      </c>
      <c r="CO132" s="24">
        <f t="shared" si="102"/>
        <v>0</v>
      </c>
      <c r="CP132" s="24">
        <f t="shared" si="103"/>
        <v>0</v>
      </c>
      <c r="CQ132" s="24">
        <f t="shared" si="104"/>
        <v>0</v>
      </c>
      <c r="CR132" s="24">
        <f t="shared" si="105"/>
        <v>0</v>
      </c>
      <c r="CS132" s="24">
        <f t="shared" si="106"/>
        <v>2001</v>
      </c>
      <c r="CU132" s="83">
        <f t="shared" si="78"/>
        <v>4136.25</v>
      </c>
      <c r="CV132" s="84">
        <f t="shared" si="79"/>
        <v>4592.5</v>
      </c>
      <c r="CW132" s="84">
        <f t="shared" si="80"/>
        <v>0</v>
      </c>
      <c r="CX132" s="84">
        <f t="shared" si="81"/>
        <v>1276.25</v>
      </c>
      <c r="CY132" s="24">
        <f t="shared" si="82"/>
        <v>0</v>
      </c>
      <c r="CZ132" s="84">
        <f t="shared" si="83"/>
        <v>0</v>
      </c>
      <c r="DA132" s="82">
        <f t="shared" si="71"/>
        <v>10005</v>
      </c>
      <c r="DC132" s="24">
        <f t="shared" si="72"/>
        <v>1034.0625</v>
      </c>
      <c r="DD132" s="24">
        <f t="shared" si="73"/>
        <v>1377.75</v>
      </c>
      <c r="DE132" s="24">
        <f t="shared" si="74"/>
        <v>0</v>
      </c>
      <c r="DF132" s="24">
        <f t="shared" si="75"/>
        <v>268.01249999999999</v>
      </c>
      <c r="DG132" s="24">
        <f t="shared" si="76"/>
        <v>0</v>
      </c>
      <c r="DH132" s="24">
        <f t="shared" si="77"/>
        <v>0</v>
      </c>
      <c r="DI132" s="24">
        <f t="shared" si="84"/>
        <v>2679.8249999999998</v>
      </c>
    </row>
    <row r="133" spans="1:113" ht="14">
      <c r="A133" s="1"/>
      <c r="B133" s="2"/>
      <c r="C133" s="2"/>
      <c r="D133" s="2"/>
      <c r="E133" s="2"/>
      <c r="F133" s="195">
        <f t="shared" si="85"/>
        <v>72</v>
      </c>
      <c r="G133" s="112">
        <f t="shared" si="85"/>
        <v>0.64292411057437271</v>
      </c>
      <c r="H133" s="111">
        <f t="shared" si="85"/>
        <v>0.35707588942562735</v>
      </c>
      <c r="I133" s="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  <c r="BH133" s="95"/>
      <c r="BI133" s="95"/>
      <c r="BJ133" s="95"/>
      <c r="BK133" s="95"/>
      <c r="BL133" s="95"/>
      <c r="BM133" s="95"/>
      <c r="BN133" s="65"/>
      <c r="BO133" s="24">
        <f t="shared" si="107"/>
        <v>73</v>
      </c>
      <c r="BP133" s="83">
        <f t="shared" si="64"/>
        <v>1034.0625</v>
      </c>
      <c r="BQ133" s="83">
        <f t="shared" si="65"/>
        <v>1377.75</v>
      </c>
      <c r="BR133" s="83">
        <f t="shared" si="66"/>
        <v>0</v>
      </c>
      <c r="BS133" s="83">
        <f t="shared" si="67"/>
        <v>268.01249999999999</v>
      </c>
      <c r="BT133" s="83">
        <f t="shared" si="68"/>
        <v>0</v>
      </c>
      <c r="BU133" s="83">
        <f t="shared" si="69"/>
        <v>0</v>
      </c>
      <c r="BV133" s="82">
        <f t="shared" si="50"/>
        <v>2679.8249999999998</v>
      </c>
      <c r="BX133" s="24">
        <f t="shared" si="86"/>
        <v>399</v>
      </c>
      <c r="BY133" s="24">
        <f t="shared" si="87"/>
        <v>1063</v>
      </c>
      <c r="BZ133" s="24">
        <f t="shared" si="88"/>
        <v>0</v>
      </c>
      <c r="CA133" s="24">
        <f t="shared" si="89"/>
        <v>207</v>
      </c>
      <c r="CB133" s="24">
        <f t="shared" si="90"/>
        <v>0</v>
      </c>
      <c r="CC133" s="24">
        <f t="shared" si="70"/>
        <v>0</v>
      </c>
      <c r="CD133" s="24">
        <f t="shared" si="91"/>
        <v>708</v>
      </c>
      <c r="CE133" s="24">
        <f t="shared" si="92"/>
        <v>0</v>
      </c>
      <c r="CF133" s="24">
        <f t="shared" si="93"/>
        <v>276</v>
      </c>
      <c r="CG133" s="24">
        <f t="shared" si="94"/>
        <v>0</v>
      </c>
      <c r="CH133" s="24">
        <f t="shared" si="95"/>
        <v>0</v>
      </c>
      <c r="CI133" s="24">
        <f t="shared" si="96"/>
        <v>0</v>
      </c>
      <c r="CJ133" s="24">
        <f t="shared" si="97"/>
        <v>0</v>
      </c>
      <c r="CK133" s="24">
        <f t="shared" si="98"/>
        <v>0</v>
      </c>
      <c r="CL133" s="24">
        <f t="shared" si="99"/>
        <v>0</v>
      </c>
      <c r="CM133" s="24">
        <f t="shared" si="100"/>
        <v>27</v>
      </c>
      <c r="CN133" s="24">
        <f t="shared" si="101"/>
        <v>0</v>
      </c>
      <c r="CO133" s="24">
        <f t="shared" si="102"/>
        <v>0</v>
      </c>
      <c r="CP133" s="24">
        <f t="shared" si="103"/>
        <v>0</v>
      </c>
      <c r="CQ133" s="24">
        <f t="shared" si="104"/>
        <v>0</v>
      </c>
      <c r="CR133" s="24">
        <f t="shared" si="105"/>
        <v>0</v>
      </c>
      <c r="CS133" s="24">
        <f t="shared" si="106"/>
        <v>2680</v>
      </c>
      <c r="CU133" s="83">
        <f t="shared" si="78"/>
        <v>5537.5</v>
      </c>
      <c r="CV133" s="84">
        <f t="shared" si="79"/>
        <v>6152.5</v>
      </c>
      <c r="CW133" s="84">
        <f t="shared" si="80"/>
        <v>0</v>
      </c>
      <c r="CX133" s="84">
        <f t="shared" si="81"/>
        <v>1710</v>
      </c>
      <c r="CY133" s="24">
        <f t="shared" si="82"/>
        <v>0</v>
      </c>
      <c r="CZ133" s="84">
        <f t="shared" si="83"/>
        <v>0</v>
      </c>
      <c r="DA133" s="82">
        <f t="shared" si="71"/>
        <v>13400</v>
      </c>
      <c r="DC133" s="24">
        <f t="shared" si="72"/>
        <v>1384.375</v>
      </c>
      <c r="DD133" s="24">
        <f t="shared" si="73"/>
        <v>1845.75</v>
      </c>
      <c r="DE133" s="24">
        <f t="shared" si="74"/>
        <v>0</v>
      </c>
      <c r="DF133" s="24">
        <f t="shared" si="75"/>
        <v>359.09999999999997</v>
      </c>
      <c r="DG133" s="24">
        <f t="shared" si="76"/>
        <v>0</v>
      </c>
      <c r="DH133" s="24">
        <f t="shared" si="77"/>
        <v>0</v>
      </c>
      <c r="DI133" s="24">
        <f t="shared" si="84"/>
        <v>3589.2249999999999</v>
      </c>
    </row>
    <row r="134" spans="1:113" ht="14">
      <c r="A134" s="1"/>
      <c r="B134" s="2"/>
      <c r="C134" s="2"/>
      <c r="D134" s="2"/>
      <c r="E134" s="2"/>
      <c r="F134" s="195">
        <f t="shared" si="85"/>
        <v>73</v>
      </c>
      <c r="G134" s="112">
        <f t="shared" si="85"/>
        <v>0.64292910917690527</v>
      </c>
      <c r="H134" s="111">
        <f t="shared" si="85"/>
        <v>0.35707089082309484</v>
      </c>
      <c r="I134" s="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  <c r="BH134" s="95"/>
      <c r="BI134" s="95"/>
      <c r="BJ134" s="95"/>
      <c r="BK134" s="95"/>
      <c r="BL134" s="95"/>
      <c r="BM134" s="95"/>
      <c r="BN134" s="65"/>
      <c r="BO134" s="24">
        <f t="shared" si="107"/>
        <v>74</v>
      </c>
      <c r="BP134" s="83">
        <f t="shared" si="64"/>
        <v>1384.375</v>
      </c>
      <c r="BQ134" s="83">
        <f t="shared" si="65"/>
        <v>1845.75</v>
      </c>
      <c r="BR134" s="83">
        <f t="shared" si="66"/>
        <v>0</v>
      </c>
      <c r="BS134" s="83">
        <f t="shared" si="67"/>
        <v>359.09999999999997</v>
      </c>
      <c r="BT134" s="83">
        <f t="shared" si="68"/>
        <v>0</v>
      </c>
      <c r="BU134" s="83">
        <f t="shared" si="69"/>
        <v>0</v>
      </c>
      <c r="BV134" s="82">
        <f t="shared" si="50"/>
        <v>3589.2249999999999</v>
      </c>
      <c r="BX134" s="24">
        <f t="shared" si="86"/>
        <v>534</v>
      </c>
      <c r="BY134" s="24">
        <f t="shared" si="87"/>
        <v>1424</v>
      </c>
      <c r="BZ134" s="24">
        <f t="shared" si="88"/>
        <v>0</v>
      </c>
      <c r="CA134" s="24">
        <f t="shared" si="89"/>
        <v>277</v>
      </c>
      <c r="CB134" s="24">
        <f t="shared" si="90"/>
        <v>0</v>
      </c>
      <c r="CC134" s="24">
        <f t="shared" si="70"/>
        <v>0</v>
      </c>
      <c r="CD134" s="24">
        <f t="shared" si="91"/>
        <v>949</v>
      </c>
      <c r="CE134" s="24">
        <f t="shared" si="92"/>
        <v>0</v>
      </c>
      <c r="CF134" s="24">
        <f t="shared" si="93"/>
        <v>369</v>
      </c>
      <c r="CG134" s="24">
        <f t="shared" si="94"/>
        <v>0</v>
      </c>
      <c r="CH134" s="24">
        <f t="shared" si="95"/>
        <v>0</v>
      </c>
      <c r="CI134" s="24">
        <f t="shared" si="96"/>
        <v>0</v>
      </c>
      <c r="CJ134" s="24">
        <f t="shared" si="97"/>
        <v>0</v>
      </c>
      <c r="CK134" s="24">
        <f t="shared" si="98"/>
        <v>0</v>
      </c>
      <c r="CL134" s="24">
        <f t="shared" si="99"/>
        <v>0</v>
      </c>
      <c r="CM134" s="24">
        <f t="shared" si="100"/>
        <v>36</v>
      </c>
      <c r="CN134" s="24">
        <f t="shared" si="101"/>
        <v>0</v>
      </c>
      <c r="CO134" s="24">
        <f t="shared" si="102"/>
        <v>0</v>
      </c>
      <c r="CP134" s="24">
        <f t="shared" si="103"/>
        <v>0</v>
      </c>
      <c r="CQ134" s="24">
        <f t="shared" si="104"/>
        <v>0</v>
      </c>
      <c r="CR134" s="24">
        <f t="shared" si="105"/>
        <v>0</v>
      </c>
      <c r="CS134" s="24">
        <f t="shared" si="106"/>
        <v>3589</v>
      </c>
      <c r="CU134" s="83">
        <f t="shared" si="78"/>
        <v>7416.25</v>
      </c>
      <c r="CV134" s="84">
        <f t="shared" si="79"/>
        <v>8240</v>
      </c>
      <c r="CW134" s="84">
        <f t="shared" si="80"/>
        <v>0</v>
      </c>
      <c r="CX134" s="84">
        <f t="shared" si="81"/>
        <v>2288.75</v>
      </c>
      <c r="CY134" s="24">
        <f t="shared" si="82"/>
        <v>0</v>
      </c>
      <c r="CZ134" s="84">
        <f t="shared" si="83"/>
        <v>0</v>
      </c>
      <c r="DA134" s="82">
        <f t="shared" si="71"/>
        <v>17945</v>
      </c>
      <c r="DC134" s="24">
        <f t="shared" si="72"/>
        <v>1854.0625</v>
      </c>
      <c r="DD134" s="24">
        <f t="shared" si="73"/>
        <v>2472</v>
      </c>
      <c r="DE134" s="24">
        <f t="shared" si="74"/>
        <v>0</v>
      </c>
      <c r="DF134" s="24">
        <f t="shared" si="75"/>
        <v>480.63749999999999</v>
      </c>
      <c r="DG134" s="24">
        <f t="shared" si="76"/>
        <v>0</v>
      </c>
      <c r="DH134" s="24">
        <f t="shared" si="77"/>
        <v>0</v>
      </c>
      <c r="DI134" s="24">
        <f t="shared" si="84"/>
        <v>4806.7</v>
      </c>
    </row>
    <row r="135" spans="1:113" ht="14">
      <c r="A135" s="1"/>
      <c r="B135" s="2"/>
      <c r="C135" s="2"/>
      <c r="D135" s="2"/>
      <c r="E135" s="2"/>
      <c r="F135" s="195">
        <f t="shared" si="85"/>
        <v>74</v>
      </c>
      <c r="G135" s="112">
        <f t="shared" si="85"/>
        <v>0.64282679408507404</v>
      </c>
      <c r="H135" s="111">
        <f t="shared" si="85"/>
        <v>0.35717320591492591</v>
      </c>
      <c r="I135" s="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  <c r="BH135" s="95"/>
      <c r="BI135" s="95"/>
      <c r="BJ135" s="95"/>
      <c r="BK135" s="95"/>
      <c r="BL135" s="95"/>
      <c r="BM135" s="95"/>
      <c r="BN135" s="65"/>
      <c r="BO135" s="24">
        <f t="shared" si="107"/>
        <v>75</v>
      </c>
      <c r="BP135" s="83">
        <f t="shared" si="64"/>
        <v>1854.0625</v>
      </c>
      <c r="BQ135" s="83">
        <f t="shared" si="65"/>
        <v>2472</v>
      </c>
      <c r="BR135" s="83">
        <f t="shared" si="66"/>
        <v>0</v>
      </c>
      <c r="BS135" s="83">
        <f t="shared" si="67"/>
        <v>480.63749999999999</v>
      </c>
      <c r="BT135" s="83">
        <f t="shared" si="68"/>
        <v>0</v>
      </c>
      <c r="BU135" s="83">
        <f t="shared" si="69"/>
        <v>0</v>
      </c>
      <c r="BV135" s="82">
        <f t="shared" si="50"/>
        <v>4806.7</v>
      </c>
      <c r="BX135" s="24">
        <f t="shared" si="86"/>
        <v>715</v>
      </c>
      <c r="BY135" s="24">
        <f t="shared" si="87"/>
        <v>1907</v>
      </c>
      <c r="BZ135" s="24">
        <f t="shared" si="88"/>
        <v>0</v>
      </c>
      <c r="CA135" s="24">
        <f t="shared" si="89"/>
        <v>371</v>
      </c>
      <c r="CB135" s="24">
        <f t="shared" si="90"/>
        <v>0</v>
      </c>
      <c r="CC135" s="24">
        <f t="shared" si="70"/>
        <v>0</v>
      </c>
      <c r="CD135" s="24">
        <f t="shared" si="91"/>
        <v>1271</v>
      </c>
      <c r="CE135" s="24">
        <f t="shared" si="92"/>
        <v>0</v>
      </c>
      <c r="CF135" s="24">
        <f t="shared" si="93"/>
        <v>494</v>
      </c>
      <c r="CG135" s="24">
        <f t="shared" si="94"/>
        <v>0</v>
      </c>
      <c r="CH135" s="24">
        <f t="shared" si="95"/>
        <v>0</v>
      </c>
      <c r="CI135" s="24">
        <f t="shared" si="96"/>
        <v>0</v>
      </c>
      <c r="CJ135" s="24">
        <f t="shared" si="97"/>
        <v>0</v>
      </c>
      <c r="CK135" s="24">
        <f t="shared" si="98"/>
        <v>0</v>
      </c>
      <c r="CL135" s="24">
        <f t="shared" si="99"/>
        <v>0</v>
      </c>
      <c r="CM135" s="24">
        <f t="shared" si="100"/>
        <v>48</v>
      </c>
      <c r="CN135" s="24">
        <f t="shared" si="101"/>
        <v>0</v>
      </c>
      <c r="CO135" s="24">
        <f t="shared" si="102"/>
        <v>0</v>
      </c>
      <c r="CP135" s="24">
        <f t="shared" si="103"/>
        <v>0</v>
      </c>
      <c r="CQ135" s="24">
        <f t="shared" si="104"/>
        <v>0</v>
      </c>
      <c r="CR135" s="24">
        <f t="shared" si="105"/>
        <v>0</v>
      </c>
      <c r="CS135" s="24">
        <f t="shared" si="106"/>
        <v>4806</v>
      </c>
      <c r="CU135" s="83">
        <f t="shared" si="78"/>
        <v>9931.25</v>
      </c>
      <c r="CV135" s="84">
        <f t="shared" si="79"/>
        <v>11035</v>
      </c>
      <c r="CW135" s="84">
        <f t="shared" si="80"/>
        <v>0</v>
      </c>
      <c r="CX135" s="84">
        <f t="shared" si="81"/>
        <v>3063.75</v>
      </c>
      <c r="CY135" s="24">
        <f t="shared" si="82"/>
        <v>0</v>
      </c>
      <c r="CZ135" s="84">
        <f t="shared" si="83"/>
        <v>0</v>
      </c>
      <c r="DA135" s="82">
        <f t="shared" si="71"/>
        <v>24030</v>
      </c>
      <c r="DC135" s="24">
        <f t="shared" si="72"/>
        <v>2482.8125</v>
      </c>
      <c r="DD135" s="24">
        <f t="shared" si="73"/>
        <v>3310.5</v>
      </c>
      <c r="DE135" s="24">
        <f t="shared" si="74"/>
        <v>0</v>
      </c>
      <c r="DF135" s="24">
        <f t="shared" si="75"/>
        <v>643.38749999999993</v>
      </c>
      <c r="DG135" s="24">
        <f t="shared" si="76"/>
        <v>0</v>
      </c>
      <c r="DH135" s="24">
        <f t="shared" si="77"/>
        <v>0</v>
      </c>
      <c r="DI135" s="24">
        <f t="shared" si="84"/>
        <v>6436.7</v>
      </c>
    </row>
    <row r="136" spans="1:113" ht="14">
      <c r="A136" s="1"/>
      <c r="B136" s="2"/>
      <c r="C136" s="2"/>
      <c r="D136" s="2"/>
      <c r="E136" s="2"/>
      <c r="F136" s="195">
        <f t="shared" si="85"/>
        <v>75</v>
      </c>
      <c r="G136" s="112">
        <f t="shared" si="85"/>
        <v>0.64286568747789541</v>
      </c>
      <c r="H136" s="111">
        <f t="shared" si="85"/>
        <v>0.35713431252210459</v>
      </c>
      <c r="I136" s="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  <c r="BH136" s="95"/>
      <c r="BI136" s="95"/>
      <c r="BJ136" s="95"/>
      <c r="BK136" s="95"/>
      <c r="BL136" s="95"/>
      <c r="BM136" s="95"/>
      <c r="BN136" s="65"/>
      <c r="BO136" s="24">
        <f t="shared" si="107"/>
        <v>76</v>
      </c>
      <c r="BP136" s="83">
        <f t="shared" si="64"/>
        <v>2482.8125</v>
      </c>
      <c r="BQ136" s="83">
        <f t="shared" si="65"/>
        <v>3310.5</v>
      </c>
      <c r="BR136" s="83">
        <f t="shared" si="66"/>
        <v>0</v>
      </c>
      <c r="BS136" s="83">
        <f t="shared" si="67"/>
        <v>643.38749999999993</v>
      </c>
      <c r="BT136" s="83">
        <f t="shared" si="68"/>
        <v>0</v>
      </c>
      <c r="BU136" s="83">
        <f t="shared" si="69"/>
        <v>0</v>
      </c>
      <c r="BV136" s="82">
        <f t="shared" si="50"/>
        <v>6436.7</v>
      </c>
      <c r="BX136" s="24">
        <f t="shared" si="86"/>
        <v>958</v>
      </c>
      <c r="BY136" s="24">
        <f t="shared" si="87"/>
        <v>2554</v>
      </c>
      <c r="BZ136" s="24">
        <f t="shared" si="88"/>
        <v>0</v>
      </c>
      <c r="CA136" s="24">
        <f t="shared" si="89"/>
        <v>496</v>
      </c>
      <c r="CB136" s="24">
        <f t="shared" si="90"/>
        <v>0</v>
      </c>
      <c r="CC136" s="24">
        <f t="shared" si="70"/>
        <v>0</v>
      </c>
      <c r="CD136" s="24">
        <f t="shared" si="91"/>
        <v>1703</v>
      </c>
      <c r="CE136" s="24">
        <f t="shared" si="92"/>
        <v>0</v>
      </c>
      <c r="CF136" s="24">
        <f t="shared" si="93"/>
        <v>662</v>
      </c>
      <c r="CG136" s="24">
        <f t="shared" si="94"/>
        <v>0</v>
      </c>
      <c r="CH136" s="24">
        <f t="shared" si="95"/>
        <v>0</v>
      </c>
      <c r="CI136" s="24">
        <f t="shared" si="96"/>
        <v>0</v>
      </c>
      <c r="CJ136" s="24">
        <f t="shared" si="97"/>
        <v>0</v>
      </c>
      <c r="CK136" s="24">
        <f t="shared" si="98"/>
        <v>0</v>
      </c>
      <c r="CL136" s="24">
        <f t="shared" si="99"/>
        <v>0</v>
      </c>
      <c r="CM136" s="24">
        <f t="shared" si="100"/>
        <v>64</v>
      </c>
      <c r="CN136" s="24">
        <f t="shared" si="101"/>
        <v>0</v>
      </c>
      <c r="CO136" s="24">
        <f t="shared" si="102"/>
        <v>0</v>
      </c>
      <c r="CP136" s="24">
        <f t="shared" si="103"/>
        <v>0</v>
      </c>
      <c r="CQ136" s="24">
        <f t="shared" si="104"/>
        <v>0</v>
      </c>
      <c r="CR136" s="24">
        <f t="shared" si="105"/>
        <v>0</v>
      </c>
      <c r="CS136" s="24">
        <f t="shared" si="106"/>
        <v>6437</v>
      </c>
      <c r="CU136" s="83">
        <f t="shared" si="78"/>
        <v>13303.75</v>
      </c>
      <c r="CV136" s="84">
        <f t="shared" si="79"/>
        <v>14777.5</v>
      </c>
      <c r="CW136" s="84">
        <f t="shared" si="80"/>
        <v>0</v>
      </c>
      <c r="CX136" s="84">
        <f t="shared" si="81"/>
        <v>4103.75</v>
      </c>
      <c r="CY136" s="24">
        <f t="shared" si="82"/>
        <v>0</v>
      </c>
      <c r="CZ136" s="84">
        <f t="shared" si="83"/>
        <v>0</v>
      </c>
      <c r="DA136" s="82">
        <f t="shared" si="71"/>
        <v>32185</v>
      </c>
      <c r="DC136" s="24">
        <f t="shared" si="72"/>
        <v>3325.9375</v>
      </c>
      <c r="DD136" s="24">
        <f t="shared" si="73"/>
        <v>4433.25</v>
      </c>
      <c r="DE136" s="24">
        <f t="shared" si="74"/>
        <v>0</v>
      </c>
      <c r="DF136" s="24">
        <f t="shared" si="75"/>
        <v>861.78750000000002</v>
      </c>
      <c r="DG136" s="24">
        <f t="shared" si="76"/>
        <v>0</v>
      </c>
      <c r="DH136" s="24">
        <f t="shared" si="77"/>
        <v>0</v>
      </c>
      <c r="DI136" s="24">
        <f t="shared" si="84"/>
        <v>8620.9750000000004</v>
      </c>
    </row>
    <row r="137" spans="1:113" ht="14">
      <c r="A137" s="1"/>
      <c r="B137" s="2"/>
      <c r="C137" s="2"/>
      <c r="D137" s="2"/>
      <c r="E137" s="2"/>
      <c r="F137" s="195">
        <f t="shared" si="85"/>
        <v>76</v>
      </c>
      <c r="G137" s="112">
        <f t="shared" si="85"/>
        <v>0.64288571783677972</v>
      </c>
      <c r="H137" s="111">
        <f t="shared" si="85"/>
        <v>0.35711428216322028</v>
      </c>
      <c r="I137" s="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  <c r="BH137" s="95"/>
      <c r="BI137" s="95"/>
      <c r="BJ137" s="95"/>
      <c r="BK137" s="95"/>
      <c r="BL137" s="95"/>
      <c r="BM137" s="95"/>
      <c r="BN137" s="65"/>
      <c r="BO137" s="24">
        <f t="shared" si="107"/>
        <v>77</v>
      </c>
      <c r="BP137" s="83">
        <f t="shared" si="64"/>
        <v>3325.9375</v>
      </c>
      <c r="BQ137" s="83">
        <f t="shared" si="65"/>
        <v>4433.25</v>
      </c>
      <c r="BR137" s="83">
        <f t="shared" si="66"/>
        <v>0</v>
      </c>
      <c r="BS137" s="83">
        <f t="shared" si="67"/>
        <v>861.78750000000002</v>
      </c>
      <c r="BT137" s="83">
        <f t="shared" si="68"/>
        <v>0</v>
      </c>
      <c r="BU137" s="83">
        <f t="shared" si="69"/>
        <v>0</v>
      </c>
      <c r="BV137" s="82">
        <f t="shared" si="50"/>
        <v>8620.9750000000004</v>
      </c>
      <c r="BX137" s="24">
        <f t="shared" si="86"/>
        <v>1283</v>
      </c>
      <c r="BY137" s="24">
        <f t="shared" si="87"/>
        <v>3421</v>
      </c>
      <c r="BZ137" s="24">
        <f t="shared" si="88"/>
        <v>0</v>
      </c>
      <c r="CA137" s="24">
        <f t="shared" si="89"/>
        <v>665</v>
      </c>
      <c r="CB137" s="24">
        <f t="shared" si="90"/>
        <v>0</v>
      </c>
      <c r="CC137" s="24">
        <f t="shared" si="70"/>
        <v>0</v>
      </c>
      <c r="CD137" s="24">
        <f t="shared" si="91"/>
        <v>2280</v>
      </c>
      <c r="CE137" s="24">
        <f t="shared" si="92"/>
        <v>0</v>
      </c>
      <c r="CF137" s="24">
        <f t="shared" si="93"/>
        <v>886</v>
      </c>
      <c r="CG137" s="24">
        <f t="shared" si="94"/>
        <v>0</v>
      </c>
      <c r="CH137" s="24">
        <f t="shared" si="95"/>
        <v>0</v>
      </c>
      <c r="CI137" s="24">
        <f t="shared" si="96"/>
        <v>0</v>
      </c>
      <c r="CJ137" s="24">
        <f t="shared" si="97"/>
        <v>0</v>
      </c>
      <c r="CK137" s="24">
        <f t="shared" si="98"/>
        <v>0</v>
      </c>
      <c r="CL137" s="24">
        <f t="shared" si="99"/>
        <v>0</v>
      </c>
      <c r="CM137" s="24">
        <f t="shared" si="100"/>
        <v>86</v>
      </c>
      <c r="CN137" s="24">
        <f t="shared" si="101"/>
        <v>0</v>
      </c>
      <c r="CO137" s="24">
        <f t="shared" si="102"/>
        <v>0</v>
      </c>
      <c r="CP137" s="24">
        <f t="shared" si="103"/>
        <v>0</v>
      </c>
      <c r="CQ137" s="24">
        <f t="shared" si="104"/>
        <v>0</v>
      </c>
      <c r="CR137" s="24">
        <f t="shared" si="105"/>
        <v>0</v>
      </c>
      <c r="CS137" s="24">
        <f t="shared" si="106"/>
        <v>8621</v>
      </c>
      <c r="CU137" s="83">
        <f t="shared" si="78"/>
        <v>17817.5</v>
      </c>
      <c r="CV137" s="84">
        <f t="shared" si="79"/>
        <v>19792.5</v>
      </c>
      <c r="CW137" s="84">
        <f t="shared" si="80"/>
        <v>0</v>
      </c>
      <c r="CX137" s="84">
        <f t="shared" si="81"/>
        <v>5495</v>
      </c>
      <c r="CY137" s="24">
        <f t="shared" si="82"/>
        <v>0</v>
      </c>
      <c r="CZ137" s="84">
        <f t="shared" si="83"/>
        <v>0</v>
      </c>
      <c r="DA137" s="82">
        <f t="shared" si="71"/>
        <v>43105</v>
      </c>
      <c r="DC137" s="24">
        <f t="shared" si="72"/>
        <v>4454.375</v>
      </c>
      <c r="DD137" s="24">
        <f t="shared" si="73"/>
        <v>5937.75</v>
      </c>
      <c r="DE137" s="24">
        <f t="shared" si="74"/>
        <v>0</v>
      </c>
      <c r="DF137" s="24">
        <f t="shared" si="75"/>
        <v>1153.95</v>
      </c>
      <c r="DG137" s="24">
        <f t="shared" si="76"/>
        <v>0</v>
      </c>
      <c r="DH137" s="24">
        <f t="shared" si="77"/>
        <v>0</v>
      </c>
      <c r="DI137" s="24">
        <f t="shared" si="84"/>
        <v>11546.075000000001</v>
      </c>
    </row>
    <row r="138" spans="1:113" ht="14">
      <c r="A138" s="1"/>
      <c r="B138" s="2"/>
      <c r="C138" s="2"/>
      <c r="D138" s="2"/>
      <c r="E138" s="2"/>
      <c r="F138" s="195">
        <f t="shared" si="85"/>
        <v>77</v>
      </c>
      <c r="G138" s="112">
        <f t="shared" si="85"/>
        <v>0.64291596948141017</v>
      </c>
      <c r="H138" s="111">
        <f t="shared" si="85"/>
        <v>0.35708403051858983</v>
      </c>
      <c r="I138" s="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  <c r="BH138" s="95"/>
      <c r="BI138" s="95"/>
      <c r="BJ138" s="95"/>
      <c r="BK138" s="95"/>
      <c r="BL138" s="95"/>
      <c r="BM138" s="95"/>
      <c r="BN138" s="65"/>
      <c r="BO138" s="24">
        <f t="shared" si="107"/>
        <v>78</v>
      </c>
      <c r="BP138" s="83">
        <f t="shared" si="64"/>
        <v>771.58255078024342</v>
      </c>
      <c r="BQ138" s="83">
        <f t="shared" si="65"/>
        <v>1028.5313407370036</v>
      </c>
      <c r="BR138" s="83">
        <f t="shared" si="66"/>
        <v>0</v>
      </c>
      <c r="BS138" s="83">
        <f t="shared" si="67"/>
        <v>199.8861084827528</v>
      </c>
      <c r="BT138" s="83">
        <f t="shared" si="68"/>
        <v>0</v>
      </c>
      <c r="BU138" s="83">
        <f t="shared" si="69"/>
        <v>0</v>
      </c>
      <c r="BV138" s="82">
        <f t="shared" si="50"/>
        <v>1999.9999999999998</v>
      </c>
      <c r="BX138" s="24">
        <f t="shared" si="86"/>
        <v>298</v>
      </c>
      <c r="BY138" s="24">
        <f t="shared" si="87"/>
        <v>794</v>
      </c>
      <c r="BZ138" s="24">
        <f t="shared" si="88"/>
        <v>0</v>
      </c>
      <c r="CA138" s="24">
        <f t="shared" si="89"/>
        <v>154</v>
      </c>
      <c r="CB138" s="24">
        <f t="shared" si="90"/>
        <v>0</v>
      </c>
      <c r="CC138" s="24">
        <f t="shared" si="70"/>
        <v>0</v>
      </c>
      <c r="CD138" s="24">
        <f t="shared" si="91"/>
        <v>529</v>
      </c>
      <c r="CE138" s="24">
        <f t="shared" si="92"/>
        <v>0</v>
      </c>
      <c r="CF138" s="24">
        <f t="shared" si="93"/>
        <v>206</v>
      </c>
      <c r="CG138" s="24">
        <f t="shared" si="94"/>
        <v>0</v>
      </c>
      <c r="CH138" s="24">
        <f t="shared" si="95"/>
        <v>0</v>
      </c>
      <c r="CI138" s="24">
        <f t="shared" si="96"/>
        <v>0</v>
      </c>
      <c r="CJ138" s="24">
        <f t="shared" si="97"/>
        <v>0</v>
      </c>
      <c r="CK138" s="24">
        <f t="shared" si="98"/>
        <v>0</v>
      </c>
      <c r="CL138" s="24">
        <f t="shared" si="99"/>
        <v>0</v>
      </c>
      <c r="CM138" s="24">
        <f t="shared" si="100"/>
        <v>20</v>
      </c>
      <c r="CN138" s="24">
        <f t="shared" si="101"/>
        <v>0</v>
      </c>
      <c r="CO138" s="24">
        <f t="shared" si="102"/>
        <v>0</v>
      </c>
      <c r="CP138" s="24">
        <f t="shared" si="103"/>
        <v>0</v>
      </c>
      <c r="CQ138" s="24">
        <f t="shared" si="104"/>
        <v>0</v>
      </c>
      <c r="CR138" s="24">
        <f t="shared" si="105"/>
        <v>0</v>
      </c>
      <c r="CS138" s="24">
        <f t="shared" si="106"/>
        <v>2001</v>
      </c>
      <c r="CU138" s="83">
        <f t="shared" si="78"/>
        <v>4136.25</v>
      </c>
      <c r="CV138" s="84">
        <f t="shared" si="79"/>
        <v>4592.5</v>
      </c>
      <c r="CW138" s="84">
        <f t="shared" si="80"/>
        <v>0</v>
      </c>
      <c r="CX138" s="84">
        <f t="shared" si="81"/>
        <v>1276.25</v>
      </c>
      <c r="CY138" s="24">
        <f t="shared" si="82"/>
        <v>0</v>
      </c>
      <c r="CZ138" s="84">
        <f t="shared" si="83"/>
        <v>0</v>
      </c>
      <c r="DA138" s="82">
        <f t="shared" si="71"/>
        <v>10005</v>
      </c>
      <c r="DC138" s="24">
        <f t="shared" si="72"/>
        <v>1034.0625</v>
      </c>
      <c r="DD138" s="24">
        <f t="shared" si="73"/>
        <v>1377.75</v>
      </c>
      <c r="DE138" s="24">
        <f t="shared" si="74"/>
        <v>0</v>
      </c>
      <c r="DF138" s="24">
        <f t="shared" si="75"/>
        <v>268.01249999999999</v>
      </c>
      <c r="DG138" s="24">
        <f t="shared" si="76"/>
        <v>0</v>
      </c>
      <c r="DH138" s="24">
        <f t="shared" si="77"/>
        <v>0</v>
      </c>
      <c r="DI138" s="24">
        <f t="shared" si="84"/>
        <v>2679.8249999999998</v>
      </c>
    </row>
    <row r="139" spans="1:113" ht="14">
      <c r="A139" s="1"/>
      <c r="B139" s="2"/>
      <c r="C139" s="2"/>
      <c r="D139" s="2"/>
      <c r="E139" s="2"/>
      <c r="F139" s="195">
        <f t="shared" si="85"/>
        <v>78</v>
      </c>
      <c r="G139" s="112">
        <f t="shared" si="85"/>
        <v>0.64292411057437271</v>
      </c>
      <c r="H139" s="111">
        <f t="shared" si="85"/>
        <v>0.35707588942562735</v>
      </c>
      <c r="I139" s="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  <c r="BH139" s="95"/>
      <c r="BI139" s="95"/>
      <c r="BJ139" s="95"/>
      <c r="BK139" s="95"/>
      <c r="BL139" s="95"/>
      <c r="BM139" s="95"/>
      <c r="BN139" s="65"/>
      <c r="BO139" s="24">
        <f t="shared" si="107"/>
        <v>79</v>
      </c>
      <c r="BP139" s="83">
        <f t="shared" si="64"/>
        <v>1034.0625</v>
      </c>
      <c r="BQ139" s="83">
        <f t="shared" si="65"/>
        <v>1377.75</v>
      </c>
      <c r="BR139" s="83">
        <f t="shared" si="66"/>
        <v>0</v>
      </c>
      <c r="BS139" s="83">
        <f t="shared" si="67"/>
        <v>268.01249999999999</v>
      </c>
      <c r="BT139" s="83">
        <f t="shared" si="68"/>
        <v>0</v>
      </c>
      <c r="BU139" s="83">
        <f t="shared" si="69"/>
        <v>0</v>
      </c>
      <c r="BV139" s="82">
        <f t="shared" si="50"/>
        <v>2679.8249999999998</v>
      </c>
      <c r="BX139" s="24">
        <f t="shared" si="86"/>
        <v>399</v>
      </c>
      <c r="BY139" s="24">
        <f t="shared" si="87"/>
        <v>1063</v>
      </c>
      <c r="BZ139" s="24">
        <f t="shared" si="88"/>
        <v>0</v>
      </c>
      <c r="CA139" s="24">
        <f t="shared" si="89"/>
        <v>207</v>
      </c>
      <c r="CB139" s="24">
        <f t="shared" si="90"/>
        <v>0</v>
      </c>
      <c r="CC139" s="24">
        <f t="shared" si="70"/>
        <v>0</v>
      </c>
      <c r="CD139" s="24">
        <f t="shared" si="91"/>
        <v>708</v>
      </c>
      <c r="CE139" s="24">
        <f t="shared" si="92"/>
        <v>0</v>
      </c>
      <c r="CF139" s="24">
        <f t="shared" si="93"/>
        <v>276</v>
      </c>
      <c r="CG139" s="24">
        <f t="shared" si="94"/>
        <v>0</v>
      </c>
      <c r="CH139" s="24">
        <f t="shared" si="95"/>
        <v>0</v>
      </c>
      <c r="CI139" s="24">
        <f t="shared" si="96"/>
        <v>0</v>
      </c>
      <c r="CJ139" s="24">
        <f t="shared" si="97"/>
        <v>0</v>
      </c>
      <c r="CK139" s="24">
        <f t="shared" si="98"/>
        <v>0</v>
      </c>
      <c r="CL139" s="24">
        <f t="shared" si="99"/>
        <v>0</v>
      </c>
      <c r="CM139" s="24">
        <f t="shared" si="100"/>
        <v>27</v>
      </c>
      <c r="CN139" s="24">
        <f t="shared" si="101"/>
        <v>0</v>
      </c>
      <c r="CO139" s="24">
        <f t="shared" si="102"/>
        <v>0</v>
      </c>
      <c r="CP139" s="24">
        <f t="shared" si="103"/>
        <v>0</v>
      </c>
      <c r="CQ139" s="24">
        <f t="shared" si="104"/>
        <v>0</v>
      </c>
      <c r="CR139" s="24">
        <f t="shared" si="105"/>
        <v>0</v>
      </c>
      <c r="CS139" s="24">
        <f t="shared" si="106"/>
        <v>2680</v>
      </c>
      <c r="CU139" s="83">
        <f t="shared" si="78"/>
        <v>5537.5</v>
      </c>
      <c r="CV139" s="84">
        <f t="shared" si="79"/>
        <v>6152.5</v>
      </c>
      <c r="CW139" s="84">
        <f t="shared" si="80"/>
        <v>0</v>
      </c>
      <c r="CX139" s="84">
        <f t="shared" si="81"/>
        <v>1710</v>
      </c>
      <c r="CY139" s="24">
        <f t="shared" si="82"/>
        <v>0</v>
      </c>
      <c r="CZ139" s="84">
        <f t="shared" si="83"/>
        <v>0</v>
      </c>
      <c r="DA139" s="82">
        <f t="shared" si="71"/>
        <v>13400</v>
      </c>
      <c r="DC139" s="24">
        <f t="shared" si="72"/>
        <v>1384.375</v>
      </c>
      <c r="DD139" s="24">
        <f t="shared" si="73"/>
        <v>1845.75</v>
      </c>
      <c r="DE139" s="24">
        <f t="shared" si="74"/>
        <v>0</v>
      </c>
      <c r="DF139" s="24">
        <f t="shared" si="75"/>
        <v>359.09999999999997</v>
      </c>
      <c r="DG139" s="24">
        <f t="shared" si="76"/>
        <v>0</v>
      </c>
      <c r="DH139" s="24">
        <f t="shared" si="77"/>
        <v>0</v>
      </c>
      <c r="DI139" s="24">
        <f t="shared" si="84"/>
        <v>3589.2249999999999</v>
      </c>
    </row>
    <row r="140" spans="1:113" ht="14">
      <c r="A140" s="1"/>
      <c r="B140" s="2"/>
      <c r="C140" s="2"/>
      <c r="D140" s="2"/>
      <c r="E140" s="2"/>
      <c r="F140" s="195">
        <f t="shared" si="85"/>
        <v>79</v>
      </c>
      <c r="G140" s="112">
        <f t="shared" si="85"/>
        <v>0.64292910917690527</v>
      </c>
      <c r="H140" s="111">
        <f t="shared" si="85"/>
        <v>0.35707089082309484</v>
      </c>
      <c r="I140" s="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  <c r="BH140" s="95"/>
      <c r="BI140" s="95"/>
      <c r="BJ140" s="95"/>
      <c r="BK140" s="95"/>
      <c r="BL140" s="95"/>
      <c r="BM140" s="95"/>
      <c r="BN140" s="65"/>
      <c r="BO140" s="24">
        <f t="shared" si="107"/>
        <v>80</v>
      </c>
      <c r="BP140" s="83">
        <f t="shared" si="64"/>
        <v>1384.375</v>
      </c>
      <c r="BQ140" s="83">
        <f t="shared" si="65"/>
        <v>1845.75</v>
      </c>
      <c r="BR140" s="83">
        <f t="shared" si="66"/>
        <v>0</v>
      </c>
      <c r="BS140" s="83">
        <f t="shared" si="67"/>
        <v>359.09999999999997</v>
      </c>
      <c r="BT140" s="83">
        <f t="shared" si="68"/>
        <v>0</v>
      </c>
      <c r="BU140" s="83">
        <f t="shared" si="69"/>
        <v>0</v>
      </c>
      <c r="BV140" s="82">
        <f t="shared" si="50"/>
        <v>3589.2249999999999</v>
      </c>
      <c r="BX140" s="24">
        <f t="shared" si="86"/>
        <v>534</v>
      </c>
      <c r="BY140" s="24">
        <f t="shared" si="87"/>
        <v>1424</v>
      </c>
      <c r="BZ140" s="24">
        <f t="shared" si="88"/>
        <v>0</v>
      </c>
      <c r="CA140" s="24">
        <f t="shared" si="89"/>
        <v>277</v>
      </c>
      <c r="CB140" s="24">
        <f t="shared" si="90"/>
        <v>0</v>
      </c>
      <c r="CC140" s="24">
        <f t="shared" si="70"/>
        <v>0</v>
      </c>
      <c r="CD140" s="24">
        <f t="shared" si="91"/>
        <v>949</v>
      </c>
      <c r="CE140" s="24">
        <f t="shared" si="92"/>
        <v>0</v>
      </c>
      <c r="CF140" s="24">
        <f t="shared" si="93"/>
        <v>369</v>
      </c>
      <c r="CG140" s="24">
        <f t="shared" si="94"/>
        <v>0</v>
      </c>
      <c r="CH140" s="24">
        <f t="shared" si="95"/>
        <v>0</v>
      </c>
      <c r="CI140" s="24">
        <f t="shared" si="96"/>
        <v>0</v>
      </c>
      <c r="CJ140" s="24">
        <f t="shared" si="97"/>
        <v>0</v>
      </c>
      <c r="CK140" s="24">
        <f t="shared" si="98"/>
        <v>0</v>
      </c>
      <c r="CL140" s="24">
        <f t="shared" si="99"/>
        <v>0</v>
      </c>
      <c r="CM140" s="24">
        <f t="shared" si="100"/>
        <v>36</v>
      </c>
      <c r="CN140" s="24">
        <f t="shared" si="101"/>
        <v>0</v>
      </c>
      <c r="CO140" s="24">
        <f t="shared" si="102"/>
        <v>0</v>
      </c>
      <c r="CP140" s="24">
        <f t="shared" si="103"/>
        <v>0</v>
      </c>
      <c r="CQ140" s="24">
        <f t="shared" si="104"/>
        <v>0</v>
      </c>
      <c r="CR140" s="24">
        <f t="shared" si="105"/>
        <v>0</v>
      </c>
      <c r="CS140" s="24">
        <f t="shared" si="106"/>
        <v>3589</v>
      </c>
      <c r="CU140" s="83">
        <f t="shared" si="78"/>
        <v>7416.25</v>
      </c>
      <c r="CV140" s="84">
        <f t="shared" si="79"/>
        <v>8240</v>
      </c>
      <c r="CW140" s="84">
        <f t="shared" si="80"/>
        <v>0</v>
      </c>
      <c r="CX140" s="84">
        <f t="shared" si="81"/>
        <v>2288.75</v>
      </c>
      <c r="CY140" s="24">
        <f t="shared" si="82"/>
        <v>0</v>
      </c>
      <c r="CZ140" s="84">
        <f t="shared" si="83"/>
        <v>0</v>
      </c>
      <c r="DA140" s="82">
        <f t="shared" si="71"/>
        <v>17945</v>
      </c>
      <c r="DC140" s="24">
        <f t="shared" si="72"/>
        <v>1854.0625</v>
      </c>
      <c r="DD140" s="24">
        <f t="shared" si="73"/>
        <v>2472</v>
      </c>
      <c r="DE140" s="24">
        <f t="shared" si="74"/>
        <v>0</v>
      </c>
      <c r="DF140" s="24">
        <f t="shared" si="75"/>
        <v>480.63749999999999</v>
      </c>
      <c r="DG140" s="24">
        <f t="shared" si="76"/>
        <v>0</v>
      </c>
      <c r="DH140" s="24">
        <f t="shared" si="77"/>
        <v>0</v>
      </c>
      <c r="DI140" s="24">
        <f t="shared" si="84"/>
        <v>4806.7</v>
      </c>
    </row>
    <row r="141" spans="1:113" ht="14">
      <c r="A141" s="1"/>
      <c r="B141" s="2"/>
      <c r="C141" s="2"/>
      <c r="D141" s="2"/>
      <c r="E141" s="2"/>
      <c r="F141" s="195">
        <f t="shared" si="85"/>
        <v>80</v>
      </c>
      <c r="G141" s="112">
        <f t="shared" si="85"/>
        <v>0.64282679408507404</v>
      </c>
      <c r="H141" s="111">
        <f t="shared" si="85"/>
        <v>0.35717320591492591</v>
      </c>
      <c r="I141" s="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  <c r="BH141" s="95"/>
      <c r="BI141" s="95"/>
      <c r="BJ141" s="95"/>
      <c r="BK141" s="95"/>
      <c r="BL141" s="95"/>
      <c r="BM141" s="95"/>
      <c r="BN141" s="65"/>
      <c r="BO141" s="24">
        <f t="shared" si="107"/>
        <v>81</v>
      </c>
      <c r="BP141" s="83">
        <f t="shared" si="64"/>
        <v>1854.0625</v>
      </c>
      <c r="BQ141" s="83">
        <f t="shared" si="65"/>
        <v>2472</v>
      </c>
      <c r="BR141" s="83">
        <f t="shared" si="66"/>
        <v>0</v>
      </c>
      <c r="BS141" s="83">
        <f t="shared" si="67"/>
        <v>480.63749999999999</v>
      </c>
      <c r="BT141" s="83">
        <f t="shared" si="68"/>
        <v>0</v>
      </c>
      <c r="BU141" s="83">
        <f t="shared" si="69"/>
        <v>0</v>
      </c>
      <c r="BV141" s="82">
        <f t="shared" si="50"/>
        <v>4806.7</v>
      </c>
      <c r="BX141" s="24">
        <f t="shared" si="86"/>
        <v>715</v>
      </c>
      <c r="BY141" s="24">
        <f t="shared" si="87"/>
        <v>1907</v>
      </c>
      <c r="BZ141" s="24">
        <f t="shared" si="88"/>
        <v>0</v>
      </c>
      <c r="CA141" s="24">
        <f t="shared" si="89"/>
        <v>371</v>
      </c>
      <c r="CB141" s="24">
        <f t="shared" si="90"/>
        <v>0</v>
      </c>
      <c r="CC141" s="24">
        <f t="shared" si="70"/>
        <v>0</v>
      </c>
      <c r="CD141" s="24">
        <f t="shared" si="91"/>
        <v>1271</v>
      </c>
      <c r="CE141" s="24">
        <f t="shared" si="92"/>
        <v>0</v>
      </c>
      <c r="CF141" s="24">
        <f t="shared" si="93"/>
        <v>494</v>
      </c>
      <c r="CG141" s="24">
        <f t="shared" si="94"/>
        <v>0</v>
      </c>
      <c r="CH141" s="24">
        <f t="shared" si="95"/>
        <v>0</v>
      </c>
      <c r="CI141" s="24">
        <f t="shared" si="96"/>
        <v>0</v>
      </c>
      <c r="CJ141" s="24">
        <f t="shared" si="97"/>
        <v>0</v>
      </c>
      <c r="CK141" s="24">
        <f t="shared" si="98"/>
        <v>0</v>
      </c>
      <c r="CL141" s="24">
        <f t="shared" si="99"/>
        <v>0</v>
      </c>
      <c r="CM141" s="24">
        <f t="shared" si="100"/>
        <v>48</v>
      </c>
      <c r="CN141" s="24">
        <f t="shared" si="101"/>
        <v>0</v>
      </c>
      <c r="CO141" s="24">
        <f t="shared" si="102"/>
        <v>0</v>
      </c>
      <c r="CP141" s="24">
        <f t="shared" si="103"/>
        <v>0</v>
      </c>
      <c r="CQ141" s="24">
        <f t="shared" si="104"/>
        <v>0</v>
      </c>
      <c r="CR141" s="24">
        <f t="shared" si="105"/>
        <v>0</v>
      </c>
      <c r="CS141" s="24">
        <f t="shared" si="106"/>
        <v>4806</v>
      </c>
      <c r="CU141" s="83">
        <f t="shared" si="78"/>
        <v>9931.25</v>
      </c>
      <c r="CV141" s="84">
        <f t="shared" si="79"/>
        <v>11035</v>
      </c>
      <c r="CW141" s="84">
        <f t="shared" si="80"/>
        <v>0</v>
      </c>
      <c r="CX141" s="84">
        <f t="shared" si="81"/>
        <v>3063.75</v>
      </c>
      <c r="CY141" s="24">
        <f t="shared" si="82"/>
        <v>0</v>
      </c>
      <c r="CZ141" s="84">
        <f t="shared" si="83"/>
        <v>0</v>
      </c>
      <c r="DA141" s="82">
        <f t="shared" si="71"/>
        <v>24030</v>
      </c>
      <c r="DC141" s="24">
        <f t="shared" si="72"/>
        <v>2482.8125</v>
      </c>
      <c r="DD141" s="24">
        <f t="shared" si="73"/>
        <v>3310.5</v>
      </c>
      <c r="DE141" s="24">
        <f t="shared" si="74"/>
        <v>0</v>
      </c>
      <c r="DF141" s="24">
        <f t="shared" si="75"/>
        <v>643.38749999999993</v>
      </c>
      <c r="DG141" s="24">
        <f t="shared" si="76"/>
        <v>0</v>
      </c>
      <c r="DH141" s="24">
        <f t="shared" si="77"/>
        <v>0</v>
      </c>
      <c r="DI141" s="24">
        <f t="shared" si="84"/>
        <v>6436.7</v>
      </c>
    </row>
    <row r="142" spans="1:113" ht="14">
      <c r="A142" s="1"/>
      <c r="B142" s="2"/>
      <c r="C142" s="2"/>
      <c r="D142" s="2"/>
      <c r="E142" s="2"/>
      <c r="F142" s="195">
        <f t="shared" si="85"/>
        <v>81</v>
      </c>
      <c r="G142" s="112">
        <f t="shared" si="85"/>
        <v>0.64286568747789541</v>
      </c>
      <c r="H142" s="111">
        <f t="shared" si="85"/>
        <v>0.35713431252210459</v>
      </c>
      <c r="I142" s="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  <c r="BH142" s="95"/>
      <c r="BI142" s="95"/>
      <c r="BJ142" s="95"/>
      <c r="BK142" s="95"/>
      <c r="BL142" s="95"/>
      <c r="BM142" s="95"/>
      <c r="BN142" s="65"/>
      <c r="BO142" s="24">
        <f t="shared" si="107"/>
        <v>82</v>
      </c>
      <c r="BP142" s="83">
        <f t="shared" si="64"/>
        <v>2482.8125</v>
      </c>
      <c r="BQ142" s="83">
        <f t="shared" si="65"/>
        <v>3310.5</v>
      </c>
      <c r="BR142" s="83">
        <f t="shared" si="66"/>
        <v>0</v>
      </c>
      <c r="BS142" s="83">
        <f t="shared" si="67"/>
        <v>643.38749999999993</v>
      </c>
      <c r="BT142" s="83">
        <f t="shared" si="68"/>
        <v>0</v>
      </c>
      <c r="BU142" s="83">
        <f t="shared" si="69"/>
        <v>0</v>
      </c>
      <c r="BV142" s="82">
        <f t="shared" si="50"/>
        <v>6436.7</v>
      </c>
      <c r="BX142" s="24">
        <f t="shared" si="86"/>
        <v>958</v>
      </c>
      <c r="BY142" s="24">
        <f t="shared" si="87"/>
        <v>2554</v>
      </c>
      <c r="BZ142" s="24">
        <f t="shared" si="88"/>
        <v>0</v>
      </c>
      <c r="CA142" s="24">
        <f t="shared" si="89"/>
        <v>496</v>
      </c>
      <c r="CB142" s="24">
        <f t="shared" si="90"/>
        <v>0</v>
      </c>
      <c r="CC142" s="24">
        <f t="shared" si="70"/>
        <v>0</v>
      </c>
      <c r="CD142" s="24">
        <f t="shared" si="91"/>
        <v>1703</v>
      </c>
      <c r="CE142" s="24">
        <f t="shared" si="92"/>
        <v>0</v>
      </c>
      <c r="CF142" s="24">
        <f t="shared" si="93"/>
        <v>662</v>
      </c>
      <c r="CG142" s="24">
        <f t="shared" si="94"/>
        <v>0</v>
      </c>
      <c r="CH142" s="24">
        <f t="shared" si="95"/>
        <v>0</v>
      </c>
      <c r="CI142" s="24">
        <f t="shared" si="96"/>
        <v>0</v>
      </c>
      <c r="CJ142" s="24">
        <f t="shared" si="97"/>
        <v>0</v>
      </c>
      <c r="CK142" s="24">
        <f t="shared" si="98"/>
        <v>0</v>
      </c>
      <c r="CL142" s="24">
        <f t="shared" si="99"/>
        <v>0</v>
      </c>
      <c r="CM142" s="24">
        <f t="shared" si="100"/>
        <v>64</v>
      </c>
      <c r="CN142" s="24">
        <f t="shared" si="101"/>
        <v>0</v>
      </c>
      <c r="CO142" s="24">
        <f t="shared" si="102"/>
        <v>0</v>
      </c>
      <c r="CP142" s="24">
        <f t="shared" si="103"/>
        <v>0</v>
      </c>
      <c r="CQ142" s="24">
        <f t="shared" si="104"/>
        <v>0</v>
      </c>
      <c r="CR142" s="24">
        <f t="shared" si="105"/>
        <v>0</v>
      </c>
      <c r="CS142" s="24">
        <f t="shared" si="106"/>
        <v>6437</v>
      </c>
      <c r="CU142" s="83">
        <f t="shared" si="78"/>
        <v>13303.75</v>
      </c>
      <c r="CV142" s="84">
        <f t="shared" si="79"/>
        <v>14777.5</v>
      </c>
      <c r="CW142" s="84">
        <f t="shared" si="80"/>
        <v>0</v>
      </c>
      <c r="CX142" s="84">
        <f t="shared" si="81"/>
        <v>4103.75</v>
      </c>
      <c r="CY142" s="24">
        <f t="shared" si="82"/>
        <v>0</v>
      </c>
      <c r="CZ142" s="84">
        <f t="shared" si="83"/>
        <v>0</v>
      </c>
      <c r="DA142" s="82">
        <f t="shared" si="71"/>
        <v>32185</v>
      </c>
      <c r="DC142" s="24">
        <f t="shared" si="72"/>
        <v>3325.9375</v>
      </c>
      <c r="DD142" s="24">
        <f t="shared" si="73"/>
        <v>4433.25</v>
      </c>
      <c r="DE142" s="24">
        <f t="shared" si="74"/>
        <v>0</v>
      </c>
      <c r="DF142" s="24">
        <f t="shared" si="75"/>
        <v>861.78750000000002</v>
      </c>
      <c r="DG142" s="24">
        <f t="shared" si="76"/>
        <v>0</v>
      </c>
      <c r="DH142" s="24">
        <f t="shared" si="77"/>
        <v>0</v>
      </c>
      <c r="DI142" s="24">
        <f t="shared" si="84"/>
        <v>8620.9750000000004</v>
      </c>
    </row>
    <row r="143" spans="1:113" ht="14">
      <c r="A143" s="1"/>
      <c r="B143" s="2"/>
      <c r="C143" s="2"/>
      <c r="D143" s="2"/>
      <c r="E143" s="2"/>
      <c r="F143" s="195">
        <f t="shared" si="85"/>
        <v>82</v>
      </c>
      <c r="G143" s="112">
        <f t="shared" si="85"/>
        <v>0.64288571783677972</v>
      </c>
      <c r="H143" s="111">
        <f t="shared" si="85"/>
        <v>0.35711428216322028</v>
      </c>
      <c r="I143" s="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  <c r="BH143" s="95"/>
      <c r="BI143" s="95"/>
      <c r="BJ143" s="95"/>
      <c r="BK143" s="95"/>
      <c r="BL143" s="95"/>
      <c r="BM143" s="95"/>
      <c r="BN143" s="65"/>
      <c r="BO143" s="24">
        <f t="shared" si="107"/>
        <v>83</v>
      </c>
      <c r="BP143" s="83">
        <f t="shared" si="64"/>
        <v>3325.9375</v>
      </c>
      <c r="BQ143" s="83">
        <f t="shared" si="65"/>
        <v>4433.25</v>
      </c>
      <c r="BR143" s="83">
        <f t="shared" si="66"/>
        <v>0</v>
      </c>
      <c r="BS143" s="83">
        <f t="shared" si="67"/>
        <v>861.78750000000002</v>
      </c>
      <c r="BT143" s="83">
        <f t="shared" si="68"/>
        <v>0</v>
      </c>
      <c r="BU143" s="83">
        <f t="shared" si="69"/>
        <v>0</v>
      </c>
      <c r="BV143" s="82">
        <f t="shared" si="50"/>
        <v>8620.9750000000004</v>
      </c>
      <c r="BX143" s="24">
        <f t="shared" si="86"/>
        <v>1283</v>
      </c>
      <c r="BY143" s="24">
        <f t="shared" si="87"/>
        <v>3421</v>
      </c>
      <c r="BZ143" s="24">
        <f t="shared" si="88"/>
        <v>0</v>
      </c>
      <c r="CA143" s="24">
        <f t="shared" si="89"/>
        <v>665</v>
      </c>
      <c r="CB143" s="24">
        <f t="shared" si="90"/>
        <v>0</v>
      </c>
      <c r="CC143" s="24">
        <f t="shared" si="70"/>
        <v>0</v>
      </c>
      <c r="CD143" s="24">
        <f t="shared" si="91"/>
        <v>2280</v>
      </c>
      <c r="CE143" s="24">
        <f t="shared" si="92"/>
        <v>0</v>
      </c>
      <c r="CF143" s="24">
        <f t="shared" si="93"/>
        <v>886</v>
      </c>
      <c r="CG143" s="24">
        <f t="shared" si="94"/>
        <v>0</v>
      </c>
      <c r="CH143" s="24">
        <f t="shared" si="95"/>
        <v>0</v>
      </c>
      <c r="CI143" s="24">
        <f t="shared" si="96"/>
        <v>0</v>
      </c>
      <c r="CJ143" s="24">
        <f t="shared" si="97"/>
        <v>0</v>
      </c>
      <c r="CK143" s="24">
        <f t="shared" si="98"/>
        <v>0</v>
      </c>
      <c r="CL143" s="24">
        <f t="shared" si="99"/>
        <v>0</v>
      </c>
      <c r="CM143" s="24">
        <f t="shared" si="100"/>
        <v>86</v>
      </c>
      <c r="CN143" s="24">
        <f t="shared" si="101"/>
        <v>0</v>
      </c>
      <c r="CO143" s="24">
        <f t="shared" si="102"/>
        <v>0</v>
      </c>
      <c r="CP143" s="24">
        <f t="shared" si="103"/>
        <v>0</v>
      </c>
      <c r="CQ143" s="24">
        <f t="shared" si="104"/>
        <v>0</v>
      </c>
      <c r="CR143" s="24">
        <f t="shared" si="105"/>
        <v>0</v>
      </c>
      <c r="CS143" s="24">
        <f t="shared" si="106"/>
        <v>8621</v>
      </c>
      <c r="CU143" s="83">
        <f t="shared" si="78"/>
        <v>17817.5</v>
      </c>
      <c r="CV143" s="84">
        <f t="shared" si="79"/>
        <v>19792.5</v>
      </c>
      <c r="CW143" s="84">
        <f t="shared" si="80"/>
        <v>0</v>
      </c>
      <c r="CX143" s="84">
        <f t="shared" si="81"/>
        <v>5495</v>
      </c>
      <c r="CY143" s="24">
        <f t="shared" si="82"/>
        <v>0</v>
      </c>
      <c r="CZ143" s="84">
        <f t="shared" si="83"/>
        <v>0</v>
      </c>
      <c r="DA143" s="82">
        <f t="shared" si="71"/>
        <v>43105</v>
      </c>
      <c r="DC143" s="24">
        <f t="shared" si="72"/>
        <v>4454.375</v>
      </c>
      <c r="DD143" s="24">
        <f t="shared" si="73"/>
        <v>5937.75</v>
      </c>
      <c r="DE143" s="24">
        <f t="shared" si="74"/>
        <v>0</v>
      </c>
      <c r="DF143" s="24">
        <f t="shared" si="75"/>
        <v>1153.95</v>
      </c>
      <c r="DG143" s="24">
        <f t="shared" si="76"/>
        <v>0</v>
      </c>
      <c r="DH143" s="24">
        <f t="shared" si="77"/>
        <v>0</v>
      </c>
      <c r="DI143" s="24">
        <f t="shared" si="84"/>
        <v>11546.075000000001</v>
      </c>
    </row>
    <row r="144" spans="1:113" ht="14">
      <c r="A144" s="1"/>
      <c r="B144" s="2"/>
      <c r="C144" s="2"/>
      <c r="D144" s="2"/>
      <c r="E144" s="2"/>
      <c r="F144" s="195">
        <f t="shared" si="85"/>
        <v>83</v>
      </c>
      <c r="G144" s="112">
        <f t="shared" si="85"/>
        <v>0.64291596948141017</v>
      </c>
      <c r="H144" s="111">
        <f t="shared" si="85"/>
        <v>0.35708403051858983</v>
      </c>
      <c r="I144" s="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  <c r="BH144" s="95"/>
      <c r="BI144" s="95"/>
      <c r="BJ144" s="95"/>
      <c r="BK144" s="95"/>
      <c r="BL144" s="95"/>
      <c r="BM144" s="95"/>
      <c r="BN144" s="65"/>
      <c r="BO144" s="24">
        <f t="shared" si="107"/>
        <v>84</v>
      </c>
      <c r="BP144" s="83">
        <f t="shared" si="64"/>
        <v>771.58255078024342</v>
      </c>
      <c r="BQ144" s="83">
        <f t="shared" si="65"/>
        <v>1028.5313407370036</v>
      </c>
      <c r="BR144" s="83">
        <f t="shared" si="66"/>
        <v>0</v>
      </c>
      <c r="BS144" s="83">
        <f t="shared" si="67"/>
        <v>199.8861084827528</v>
      </c>
      <c r="BT144" s="83">
        <f t="shared" si="68"/>
        <v>0</v>
      </c>
      <c r="BU144" s="83">
        <f t="shared" si="69"/>
        <v>0</v>
      </c>
      <c r="BV144" s="82">
        <f t="shared" si="50"/>
        <v>1999.9999999999998</v>
      </c>
      <c r="BX144" s="24">
        <f t="shared" si="86"/>
        <v>298</v>
      </c>
      <c r="BY144" s="24">
        <f t="shared" si="87"/>
        <v>794</v>
      </c>
      <c r="BZ144" s="24">
        <f t="shared" si="88"/>
        <v>0</v>
      </c>
      <c r="CA144" s="24">
        <f t="shared" si="89"/>
        <v>154</v>
      </c>
      <c r="CB144" s="24">
        <f t="shared" si="90"/>
        <v>0</v>
      </c>
      <c r="CC144" s="24">
        <f t="shared" si="70"/>
        <v>0</v>
      </c>
      <c r="CD144" s="24">
        <f t="shared" si="91"/>
        <v>529</v>
      </c>
      <c r="CE144" s="24">
        <f t="shared" si="92"/>
        <v>0</v>
      </c>
      <c r="CF144" s="24">
        <f t="shared" si="93"/>
        <v>206</v>
      </c>
      <c r="CG144" s="24">
        <f t="shared" si="94"/>
        <v>0</v>
      </c>
      <c r="CH144" s="24">
        <f t="shared" si="95"/>
        <v>0</v>
      </c>
      <c r="CI144" s="24">
        <f t="shared" si="96"/>
        <v>0</v>
      </c>
      <c r="CJ144" s="24">
        <f t="shared" si="97"/>
        <v>0</v>
      </c>
      <c r="CK144" s="24">
        <f t="shared" si="98"/>
        <v>0</v>
      </c>
      <c r="CL144" s="24">
        <f t="shared" si="99"/>
        <v>0</v>
      </c>
      <c r="CM144" s="24">
        <f t="shared" si="100"/>
        <v>20</v>
      </c>
      <c r="CN144" s="24">
        <f t="shared" si="101"/>
        <v>0</v>
      </c>
      <c r="CO144" s="24">
        <f t="shared" si="102"/>
        <v>0</v>
      </c>
      <c r="CP144" s="24">
        <f t="shared" si="103"/>
        <v>0</v>
      </c>
      <c r="CQ144" s="24">
        <f t="shared" si="104"/>
        <v>0</v>
      </c>
      <c r="CR144" s="24">
        <f t="shared" si="105"/>
        <v>0</v>
      </c>
      <c r="CS144" s="24">
        <f t="shared" si="106"/>
        <v>2001</v>
      </c>
      <c r="CU144" s="83">
        <f t="shared" si="78"/>
        <v>4136.25</v>
      </c>
      <c r="CV144" s="84">
        <f t="shared" si="79"/>
        <v>4592.5</v>
      </c>
      <c r="CW144" s="84">
        <f t="shared" si="80"/>
        <v>0</v>
      </c>
      <c r="CX144" s="84">
        <f t="shared" si="81"/>
        <v>1276.25</v>
      </c>
      <c r="CY144" s="24">
        <f t="shared" si="82"/>
        <v>0</v>
      </c>
      <c r="CZ144" s="84">
        <f t="shared" si="83"/>
        <v>0</v>
      </c>
      <c r="DA144" s="82">
        <f t="shared" si="71"/>
        <v>10005</v>
      </c>
      <c r="DC144" s="24">
        <f t="shared" si="72"/>
        <v>1034.0625</v>
      </c>
      <c r="DD144" s="24">
        <f t="shared" si="73"/>
        <v>1377.75</v>
      </c>
      <c r="DE144" s="24">
        <f t="shared" si="74"/>
        <v>0</v>
      </c>
      <c r="DF144" s="24">
        <f t="shared" si="75"/>
        <v>268.01249999999999</v>
      </c>
      <c r="DG144" s="24">
        <f t="shared" si="76"/>
        <v>0</v>
      </c>
      <c r="DH144" s="24">
        <f t="shared" si="77"/>
        <v>0</v>
      </c>
      <c r="DI144" s="24">
        <f t="shared" si="84"/>
        <v>2679.8249999999998</v>
      </c>
    </row>
    <row r="145" spans="1:113" ht="14">
      <c r="A145" s="1"/>
      <c r="B145" s="2"/>
      <c r="C145" s="2"/>
      <c r="D145" s="2"/>
      <c r="E145" s="2"/>
      <c r="F145" s="195">
        <f t="shared" si="85"/>
        <v>84</v>
      </c>
      <c r="G145" s="112">
        <f t="shared" si="85"/>
        <v>0.64292411057437271</v>
      </c>
      <c r="H145" s="111">
        <f t="shared" si="85"/>
        <v>0.35707588942562735</v>
      </c>
      <c r="I145" s="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  <c r="BH145" s="95"/>
      <c r="BI145" s="95"/>
      <c r="BJ145" s="95"/>
      <c r="BK145" s="95"/>
      <c r="BL145" s="95"/>
      <c r="BM145" s="95"/>
      <c r="BN145" s="65"/>
      <c r="BO145" s="24">
        <f t="shared" si="107"/>
        <v>85</v>
      </c>
      <c r="BP145" s="83">
        <f t="shared" si="64"/>
        <v>1034.0625</v>
      </c>
      <c r="BQ145" s="83">
        <f t="shared" si="65"/>
        <v>1377.75</v>
      </c>
      <c r="BR145" s="83">
        <f t="shared" si="66"/>
        <v>0</v>
      </c>
      <c r="BS145" s="83">
        <f t="shared" si="67"/>
        <v>268.01249999999999</v>
      </c>
      <c r="BT145" s="83">
        <f t="shared" si="68"/>
        <v>0</v>
      </c>
      <c r="BU145" s="83">
        <f t="shared" si="69"/>
        <v>0</v>
      </c>
      <c r="BV145" s="82">
        <f t="shared" si="50"/>
        <v>2679.8249999999998</v>
      </c>
      <c r="BX145" s="24">
        <f t="shared" si="86"/>
        <v>399</v>
      </c>
      <c r="BY145" s="24">
        <f t="shared" si="87"/>
        <v>1063</v>
      </c>
      <c r="BZ145" s="24">
        <f t="shared" si="88"/>
        <v>0</v>
      </c>
      <c r="CA145" s="24">
        <f t="shared" si="89"/>
        <v>207</v>
      </c>
      <c r="CB145" s="24">
        <f t="shared" si="90"/>
        <v>0</v>
      </c>
      <c r="CC145" s="24">
        <f t="shared" si="70"/>
        <v>0</v>
      </c>
      <c r="CD145" s="24">
        <f t="shared" si="91"/>
        <v>708</v>
      </c>
      <c r="CE145" s="24">
        <f t="shared" si="92"/>
        <v>0</v>
      </c>
      <c r="CF145" s="24">
        <f t="shared" si="93"/>
        <v>276</v>
      </c>
      <c r="CG145" s="24">
        <f t="shared" si="94"/>
        <v>0</v>
      </c>
      <c r="CH145" s="24">
        <f t="shared" si="95"/>
        <v>0</v>
      </c>
      <c r="CI145" s="24">
        <f t="shared" si="96"/>
        <v>0</v>
      </c>
      <c r="CJ145" s="24">
        <f t="shared" si="97"/>
        <v>0</v>
      </c>
      <c r="CK145" s="24">
        <f t="shared" si="98"/>
        <v>0</v>
      </c>
      <c r="CL145" s="24">
        <f t="shared" si="99"/>
        <v>0</v>
      </c>
      <c r="CM145" s="24">
        <f t="shared" si="100"/>
        <v>27</v>
      </c>
      <c r="CN145" s="24">
        <f t="shared" si="101"/>
        <v>0</v>
      </c>
      <c r="CO145" s="24">
        <f t="shared" si="102"/>
        <v>0</v>
      </c>
      <c r="CP145" s="24">
        <f t="shared" si="103"/>
        <v>0</v>
      </c>
      <c r="CQ145" s="24">
        <f t="shared" si="104"/>
        <v>0</v>
      </c>
      <c r="CR145" s="24">
        <f t="shared" si="105"/>
        <v>0</v>
      </c>
      <c r="CS145" s="24">
        <f t="shared" si="106"/>
        <v>2680</v>
      </c>
      <c r="CU145" s="83">
        <f t="shared" si="78"/>
        <v>5537.5</v>
      </c>
      <c r="CV145" s="84">
        <f t="shared" si="79"/>
        <v>6152.5</v>
      </c>
      <c r="CW145" s="84">
        <f t="shared" si="80"/>
        <v>0</v>
      </c>
      <c r="CX145" s="84">
        <f t="shared" si="81"/>
        <v>1710</v>
      </c>
      <c r="CY145" s="24">
        <f t="shared" si="82"/>
        <v>0</v>
      </c>
      <c r="CZ145" s="84">
        <f t="shared" si="83"/>
        <v>0</v>
      </c>
      <c r="DA145" s="82">
        <f t="shared" si="71"/>
        <v>13400</v>
      </c>
      <c r="DC145" s="24">
        <f t="shared" si="72"/>
        <v>1384.375</v>
      </c>
      <c r="DD145" s="24">
        <f t="shared" si="73"/>
        <v>1845.75</v>
      </c>
      <c r="DE145" s="24">
        <f t="shared" si="74"/>
        <v>0</v>
      </c>
      <c r="DF145" s="24">
        <f t="shared" si="75"/>
        <v>359.09999999999997</v>
      </c>
      <c r="DG145" s="24">
        <f t="shared" si="76"/>
        <v>0</v>
      </c>
      <c r="DH145" s="24">
        <f t="shared" si="77"/>
        <v>0</v>
      </c>
      <c r="DI145" s="24">
        <f t="shared" si="84"/>
        <v>3589.2249999999999</v>
      </c>
    </row>
    <row r="146" spans="1:113" ht="14">
      <c r="A146" s="1"/>
      <c r="B146" s="2"/>
      <c r="C146" s="2"/>
      <c r="D146" s="2"/>
      <c r="E146" s="2"/>
      <c r="F146" s="195">
        <f t="shared" si="85"/>
        <v>85</v>
      </c>
      <c r="G146" s="112">
        <f t="shared" si="85"/>
        <v>0.64292910917690527</v>
      </c>
      <c r="H146" s="111">
        <f t="shared" si="85"/>
        <v>0.35707089082309484</v>
      </c>
      <c r="I146" s="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  <c r="BH146" s="95"/>
      <c r="BI146" s="95"/>
      <c r="BJ146" s="95"/>
      <c r="BK146" s="95"/>
      <c r="BL146" s="95"/>
      <c r="BM146" s="95"/>
      <c r="BN146" s="65"/>
      <c r="BO146" s="24">
        <f t="shared" si="107"/>
        <v>86</v>
      </c>
      <c r="BP146" s="83">
        <f t="shared" si="64"/>
        <v>1384.375</v>
      </c>
      <c r="BQ146" s="83">
        <f t="shared" si="65"/>
        <v>1845.75</v>
      </c>
      <c r="BR146" s="83">
        <f t="shared" si="66"/>
        <v>0</v>
      </c>
      <c r="BS146" s="83">
        <f t="shared" si="67"/>
        <v>359.09999999999997</v>
      </c>
      <c r="BT146" s="83">
        <f t="shared" si="68"/>
        <v>0</v>
      </c>
      <c r="BU146" s="83">
        <f t="shared" si="69"/>
        <v>0</v>
      </c>
      <c r="BV146" s="82">
        <f t="shared" si="50"/>
        <v>3589.2249999999999</v>
      </c>
      <c r="BX146" s="24">
        <f t="shared" si="86"/>
        <v>534</v>
      </c>
      <c r="BY146" s="24">
        <f t="shared" si="87"/>
        <v>1424</v>
      </c>
      <c r="BZ146" s="24">
        <f t="shared" si="88"/>
        <v>0</v>
      </c>
      <c r="CA146" s="24">
        <f t="shared" si="89"/>
        <v>277</v>
      </c>
      <c r="CB146" s="24">
        <f t="shared" si="90"/>
        <v>0</v>
      </c>
      <c r="CC146" s="24">
        <f t="shared" si="70"/>
        <v>0</v>
      </c>
      <c r="CD146" s="24">
        <f t="shared" si="91"/>
        <v>949</v>
      </c>
      <c r="CE146" s="24">
        <f t="shared" si="92"/>
        <v>0</v>
      </c>
      <c r="CF146" s="24">
        <f t="shared" si="93"/>
        <v>369</v>
      </c>
      <c r="CG146" s="24">
        <f t="shared" si="94"/>
        <v>0</v>
      </c>
      <c r="CH146" s="24">
        <f t="shared" si="95"/>
        <v>0</v>
      </c>
      <c r="CI146" s="24">
        <f t="shared" si="96"/>
        <v>0</v>
      </c>
      <c r="CJ146" s="24">
        <f t="shared" si="97"/>
        <v>0</v>
      </c>
      <c r="CK146" s="24">
        <f t="shared" si="98"/>
        <v>0</v>
      </c>
      <c r="CL146" s="24">
        <f t="shared" si="99"/>
        <v>0</v>
      </c>
      <c r="CM146" s="24">
        <f t="shared" si="100"/>
        <v>36</v>
      </c>
      <c r="CN146" s="24">
        <f t="shared" si="101"/>
        <v>0</v>
      </c>
      <c r="CO146" s="24">
        <f t="shared" si="102"/>
        <v>0</v>
      </c>
      <c r="CP146" s="24">
        <f t="shared" si="103"/>
        <v>0</v>
      </c>
      <c r="CQ146" s="24">
        <f t="shared" si="104"/>
        <v>0</v>
      </c>
      <c r="CR146" s="24">
        <f t="shared" si="105"/>
        <v>0</v>
      </c>
      <c r="CS146" s="24">
        <f t="shared" si="106"/>
        <v>3589</v>
      </c>
      <c r="CU146" s="83">
        <f t="shared" si="78"/>
        <v>7416.25</v>
      </c>
      <c r="CV146" s="84">
        <f t="shared" si="79"/>
        <v>8240</v>
      </c>
      <c r="CW146" s="84">
        <f t="shared" si="80"/>
        <v>0</v>
      </c>
      <c r="CX146" s="84">
        <f t="shared" si="81"/>
        <v>2288.75</v>
      </c>
      <c r="CY146" s="24">
        <f t="shared" si="82"/>
        <v>0</v>
      </c>
      <c r="CZ146" s="84">
        <f t="shared" si="83"/>
        <v>0</v>
      </c>
      <c r="DA146" s="82">
        <f t="shared" si="71"/>
        <v>17945</v>
      </c>
      <c r="DC146" s="24">
        <f t="shared" si="72"/>
        <v>1854.0625</v>
      </c>
      <c r="DD146" s="24">
        <f t="shared" si="73"/>
        <v>2472</v>
      </c>
      <c r="DE146" s="24">
        <f t="shared" si="74"/>
        <v>0</v>
      </c>
      <c r="DF146" s="24">
        <f t="shared" si="75"/>
        <v>480.63749999999999</v>
      </c>
      <c r="DG146" s="24">
        <f t="shared" si="76"/>
        <v>0</v>
      </c>
      <c r="DH146" s="24">
        <f t="shared" si="77"/>
        <v>0</v>
      </c>
      <c r="DI146" s="24">
        <f t="shared" si="84"/>
        <v>4806.7</v>
      </c>
    </row>
    <row r="147" spans="1:113" ht="14">
      <c r="A147" s="1"/>
      <c r="B147" s="2"/>
      <c r="C147" s="2"/>
      <c r="D147" s="2"/>
      <c r="E147" s="2"/>
      <c r="F147" s="195">
        <f t="shared" si="85"/>
        <v>86</v>
      </c>
      <c r="G147" s="112">
        <f t="shared" si="85"/>
        <v>0.64282679408507404</v>
      </c>
      <c r="H147" s="111">
        <f t="shared" si="85"/>
        <v>0.35717320591492591</v>
      </c>
      <c r="I147" s="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  <c r="BH147" s="95"/>
      <c r="BI147" s="95"/>
      <c r="BJ147" s="95"/>
      <c r="BK147" s="95"/>
      <c r="BL147" s="95"/>
      <c r="BM147" s="95"/>
      <c r="BN147" s="65"/>
      <c r="BO147" s="24">
        <f t="shared" si="107"/>
        <v>87</v>
      </c>
      <c r="BP147" s="83">
        <f t="shared" si="64"/>
        <v>1854.0625</v>
      </c>
      <c r="BQ147" s="83">
        <f t="shared" si="65"/>
        <v>2472</v>
      </c>
      <c r="BR147" s="83">
        <f t="shared" si="66"/>
        <v>0</v>
      </c>
      <c r="BS147" s="83">
        <f t="shared" si="67"/>
        <v>480.63749999999999</v>
      </c>
      <c r="BT147" s="83">
        <f t="shared" si="68"/>
        <v>0</v>
      </c>
      <c r="BU147" s="83">
        <f t="shared" si="69"/>
        <v>0</v>
      </c>
      <c r="BV147" s="82">
        <f t="shared" si="50"/>
        <v>4806.7</v>
      </c>
      <c r="BX147" s="24">
        <f t="shared" si="86"/>
        <v>715</v>
      </c>
      <c r="BY147" s="24">
        <f t="shared" si="87"/>
        <v>1907</v>
      </c>
      <c r="BZ147" s="24">
        <f t="shared" si="88"/>
        <v>0</v>
      </c>
      <c r="CA147" s="24">
        <f t="shared" si="89"/>
        <v>371</v>
      </c>
      <c r="CB147" s="24">
        <f t="shared" si="90"/>
        <v>0</v>
      </c>
      <c r="CC147" s="24">
        <f t="shared" si="70"/>
        <v>0</v>
      </c>
      <c r="CD147" s="24">
        <f t="shared" si="91"/>
        <v>1271</v>
      </c>
      <c r="CE147" s="24">
        <f t="shared" si="92"/>
        <v>0</v>
      </c>
      <c r="CF147" s="24">
        <f t="shared" si="93"/>
        <v>494</v>
      </c>
      <c r="CG147" s="24">
        <f t="shared" si="94"/>
        <v>0</v>
      </c>
      <c r="CH147" s="24">
        <f t="shared" si="95"/>
        <v>0</v>
      </c>
      <c r="CI147" s="24">
        <f t="shared" si="96"/>
        <v>0</v>
      </c>
      <c r="CJ147" s="24">
        <f t="shared" si="97"/>
        <v>0</v>
      </c>
      <c r="CK147" s="24">
        <f t="shared" si="98"/>
        <v>0</v>
      </c>
      <c r="CL147" s="24">
        <f t="shared" si="99"/>
        <v>0</v>
      </c>
      <c r="CM147" s="24">
        <f t="shared" si="100"/>
        <v>48</v>
      </c>
      <c r="CN147" s="24">
        <f t="shared" si="101"/>
        <v>0</v>
      </c>
      <c r="CO147" s="24">
        <f t="shared" si="102"/>
        <v>0</v>
      </c>
      <c r="CP147" s="24">
        <f t="shared" si="103"/>
        <v>0</v>
      </c>
      <c r="CQ147" s="24">
        <f t="shared" si="104"/>
        <v>0</v>
      </c>
      <c r="CR147" s="24">
        <f t="shared" si="105"/>
        <v>0</v>
      </c>
      <c r="CS147" s="24">
        <f t="shared" si="106"/>
        <v>4806</v>
      </c>
      <c r="CU147" s="83">
        <f t="shared" si="78"/>
        <v>9931.25</v>
      </c>
      <c r="CV147" s="84">
        <f t="shared" si="79"/>
        <v>11035</v>
      </c>
      <c r="CW147" s="84">
        <f t="shared" si="80"/>
        <v>0</v>
      </c>
      <c r="CX147" s="84">
        <f t="shared" si="81"/>
        <v>3063.75</v>
      </c>
      <c r="CY147" s="24">
        <f t="shared" si="82"/>
        <v>0</v>
      </c>
      <c r="CZ147" s="84">
        <f t="shared" si="83"/>
        <v>0</v>
      </c>
      <c r="DA147" s="82">
        <f t="shared" si="71"/>
        <v>24030</v>
      </c>
      <c r="DC147" s="24">
        <f t="shared" si="72"/>
        <v>2482.8125</v>
      </c>
      <c r="DD147" s="24">
        <f t="shared" si="73"/>
        <v>3310.5</v>
      </c>
      <c r="DE147" s="24">
        <f t="shared" si="74"/>
        <v>0</v>
      </c>
      <c r="DF147" s="24">
        <f t="shared" si="75"/>
        <v>643.38749999999993</v>
      </c>
      <c r="DG147" s="24">
        <f t="shared" si="76"/>
        <v>0</v>
      </c>
      <c r="DH147" s="24">
        <f t="shared" si="77"/>
        <v>0</v>
      </c>
      <c r="DI147" s="24">
        <f t="shared" si="84"/>
        <v>6436.7</v>
      </c>
    </row>
    <row r="148" spans="1:113" ht="14">
      <c r="A148" s="1"/>
      <c r="B148" s="2"/>
      <c r="C148" s="2"/>
      <c r="D148" s="2"/>
      <c r="E148" s="2"/>
      <c r="F148" s="195">
        <f t="shared" si="85"/>
        <v>87</v>
      </c>
      <c r="G148" s="112">
        <f t="shared" si="85"/>
        <v>0.64286568747789541</v>
      </c>
      <c r="H148" s="111">
        <f t="shared" si="85"/>
        <v>0.35713431252210459</v>
      </c>
      <c r="I148" s="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  <c r="BH148" s="95"/>
      <c r="BI148" s="95"/>
      <c r="BJ148" s="95"/>
      <c r="BK148" s="95"/>
      <c r="BL148" s="95"/>
      <c r="BM148" s="95"/>
      <c r="BN148" s="65"/>
      <c r="BO148" s="24">
        <f t="shared" si="107"/>
        <v>88</v>
      </c>
      <c r="BP148" s="83">
        <f t="shared" si="64"/>
        <v>2482.8125</v>
      </c>
      <c r="BQ148" s="83">
        <f t="shared" si="65"/>
        <v>3310.5</v>
      </c>
      <c r="BR148" s="83">
        <f t="shared" si="66"/>
        <v>0</v>
      </c>
      <c r="BS148" s="83">
        <f t="shared" si="67"/>
        <v>643.38749999999993</v>
      </c>
      <c r="BT148" s="83">
        <f t="shared" si="68"/>
        <v>0</v>
      </c>
      <c r="BU148" s="83">
        <f t="shared" si="69"/>
        <v>0</v>
      </c>
      <c r="BV148" s="82">
        <f t="shared" si="50"/>
        <v>6436.7</v>
      </c>
      <c r="BX148" s="24">
        <f t="shared" si="86"/>
        <v>958</v>
      </c>
      <c r="BY148" s="24">
        <f t="shared" si="87"/>
        <v>2554</v>
      </c>
      <c r="BZ148" s="24">
        <f t="shared" si="88"/>
        <v>0</v>
      </c>
      <c r="CA148" s="24">
        <f t="shared" si="89"/>
        <v>496</v>
      </c>
      <c r="CB148" s="24">
        <f t="shared" si="90"/>
        <v>0</v>
      </c>
      <c r="CC148" s="24">
        <f t="shared" si="70"/>
        <v>0</v>
      </c>
      <c r="CD148" s="24">
        <f t="shared" si="91"/>
        <v>1703</v>
      </c>
      <c r="CE148" s="24">
        <f t="shared" si="92"/>
        <v>0</v>
      </c>
      <c r="CF148" s="24">
        <f t="shared" si="93"/>
        <v>662</v>
      </c>
      <c r="CG148" s="24">
        <f t="shared" si="94"/>
        <v>0</v>
      </c>
      <c r="CH148" s="24">
        <f t="shared" si="95"/>
        <v>0</v>
      </c>
      <c r="CI148" s="24">
        <f t="shared" si="96"/>
        <v>0</v>
      </c>
      <c r="CJ148" s="24">
        <f t="shared" si="97"/>
        <v>0</v>
      </c>
      <c r="CK148" s="24">
        <f t="shared" si="98"/>
        <v>0</v>
      </c>
      <c r="CL148" s="24">
        <f t="shared" si="99"/>
        <v>0</v>
      </c>
      <c r="CM148" s="24">
        <f t="shared" si="100"/>
        <v>64</v>
      </c>
      <c r="CN148" s="24">
        <f t="shared" si="101"/>
        <v>0</v>
      </c>
      <c r="CO148" s="24">
        <f t="shared" si="102"/>
        <v>0</v>
      </c>
      <c r="CP148" s="24">
        <f t="shared" si="103"/>
        <v>0</v>
      </c>
      <c r="CQ148" s="24">
        <f t="shared" si="104"/>
        <v>0</v>
      </c>
      <c r="CR148" s="24">
        <f t="shared" si="105"/>
        <v>0</v>
      </c>
      <c r="CS148" s="24">
        <f t="shared" si="106"/>
        <v>6437</v>
      </c>
      <c r="CU148" s="83">
        <f t="shared" si="78"/>
        <v>13303.75</v>
      </c>
      <c r="CV148" s="84">
        <f t="shared" si="79"/>
        <v>14777.5</v>
      </c>
      <c r="CW148" s="84">
        <f t="shared" si="80"/>
        <v>0</v>
      </c>
      <c r="CX148" s="84">
        <f t="shared" si="81"/>
        <v>4103.75</v>
      </c>
      <c r="CY148" s="24">
        <f t="shared" si="82"/>
        <v>0</v>
      </c>
      <c r="CZ148" s="84">
        <f t="shared" si="83"/>
        <v>0</v>
      </c>
      <c r="DA148" s="82">
        <f t="shared" si="71"/>
        <v>32185</v>
      </c>
      <c r="DC148" s="24">
        <f t="shared" si="72"/>
        <v>3325.9375</v>
      </c>
      <c r="DD148" s="24">
        <f t="shared" si="73"/>
        <v>4433.25</v>
      </c>
      <c r="DE148" s="24">
        <f t="shared" si="74"/>
        <v>0</v>
      </c>
      <c r="DF148" s="24">
        <f t="shared" si="75"/>
        <v>861.78750000000002</v>
      </c>
      <c r="DG148" s="24">
        <f t="shared" si="76"/>
        <v>0</v>
      </c>
      <c r="DH148" s="24">
        <f t="shared" si="77"/>
        <v>0</v>
      </c>
      <c r="DI148" s="24">
        <f t="shared" si="84"/>
        <v>8620.9750000000004</v>
      </c>
    </row>
    <row r="149" spans="1:113" ht="14">
      <c r="A149" s="1"/>
      <c r="B149" s="2"/>
      <c r="C149" s="2"/>
      <c r="D149" s="2"/>
      <c r="E149" s="2"/>
      <c r="F149" s="195">
        <f t="shared" si="85"/>
        <v>88</v>
      </c>
      <c r="G149" s="112">
        <f t="shared" si="85"/>
        <v>0.64288571783677972</v>
      </c>
      <c r="H149" s="111">
        <f t="shared" si="85"/>
        <v>0.35711428216322028</v>
      </c>
      <c r="I149" s="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  <c r="BH149" s="95"/>
      <c r="BI149" s="95"/>
      <c r="BJ149" s="95"/>
      <c r="BK149" s="95"/>
      <c r="BL149" s="95"/>
      <c r="BM149" s="95"/>
      <c r="BN149" s="65"/>
      <c r="BO149" s="24">
        <f t="shared" si="107"/>
        <v>89</v>
      </c>
      <c r="BP149" s="83">
        <f t="shared" si="64"/>
        <v>3325.9375</v>
      </c>
      <c r="BQ149" s="83">
        <f t="shared" si="65"/>
        <v>4433.25</v>
      </c>
      <c r="BR149" s="83">
        <f t="shared" si="66"/>
        <v>0</v>
      </c>
      <c r="BS149" s="83">
        <f t="shared" si="67"/>
        <v>861.78750000000002</v>
      </c>
      <c r="BT149" s="83">
        <f t="shared" si="68"/>
        <v>0</v>
      </c>
      <c r="BU149" s="83">
        <f t="shared" si="69"/>
        <v>0</v>
      </c>
      <c r="BV149" s="82">
        <f t="shared" si="50"/>
        <v>8620.9750000000004</v>
      </c>
      <c r="BX149" s="24">
        <f t="shared" si="86"/>
        <v>1283</v>
      </c>
      <c r="BY149" s="24">
        <f t="shared" si="87"/>
        <v>3421</v>
      </c>
      <c r="BZ149" s="24">
        <f t="shared" si="88"/>
        <v>0</v>
      </c>
      <c r="CA149" s="24">
        <f t="shared" si="89"/>
        <v>665</v>
      </c>
      <c r="CB149" s="24">
        <f t="shared" si="90"/>
        <v>0</v>
      </c>
      <c r="CC149" s="24">
        <f t="shared" si="70"/>
        <v>0</v>
      </c>
      <c r="CD149" s="24">
        <f t="shared" si="91"/>
        <v>2280</v>
      </c>
      <c r="CE149" s="24">
        <f t="shared" si="92"/>
        <v>0</v>
      </c>
      <c r="CF149" s="24">
        <f t="shared" si="93"/>
        <v>886</v>
      </c>
      <c r="CG149" s="24">
        <f t="shared" si="94"/>
        <v>0</v>
      </c>
      <c r="CH149" s="24">
        <f t="shared" si="95"/>
        <v>0</v>
      </c>
      <c r="CI149" s="24">
        <f t="shared" si="96"/>
        <v>0</v>
      </c>
      <c r="CJ149" s="24">
        <f t="shared" si="97"/>
        <v>0</v>
      </c>
      <c r="CK149" s="24">
        <f t="shared" si="98"/>
        <v>0</v>
      </c>
      <c r="CL149" s="24">
        <f t="shared" si="99"/>
        <v>0</v>
      </c>
      <c r="CM149" s="24">
        <f t="shared" si="100"/>
        <v>86</v>
      </c>
      <c r="CN149" s="24">
        <f t="shared" si="101"/>
        <v>0</v>
      </c>
      <c r="CO149" s="24">
        <f t="shared" si="102"/>
        <v>0</v>
      </c>
      <c r="CP149" s="24">
        <f t="shared" si="103"/>
        <v>0</v>
      </c>
      <c r="CQ149" s="24">
        <f t="shared" si="104"/>
        <v>0</v>
      </c>
      <c r="CR149" s="24">
        <f t="shared" si="105"/>
        <v>0</v>
      </c>
      <c r="CS149" s="24">
        <f t="shared" si="106"/>
        <v>8621</v>
      </c>
      <c r="CU149" s="83">
        <f t="shared" si="78"/>
        <v>17817.5</v>
      </c>
      <c r="CV149" s="84">
        <f t="shared" si="79"/>
        <v>19792.5</v>
      </c>
      <c r="CW149" s="84">
        <f t="shared" si="80"/>
        <v>0</v>
      </c>
      <c r="CX149" s="84">
        <f t="shared" si="81"/>
        <v>5495</v>
      </c>
      <c r="CY149" s="24">
        <f t="shared" si="82"/>
        <v>0</v>
      </c>
      <c r="CZ149" s="84">
        <f t="shared" si="83"/>
        <v>0</v>
      </c>
      <c r="DA149" s="82">
        <f t="shared" si="71"/>
        <v>43105</v>
      </c>
      <c r="DC149" s="24">
        <f t="shared" si="72"/>
        <v>4454.375</v>
      </c>
      <c r="DD149" s="24">
        <f t="shared" si="73"/>
        <v>5937.75</v>
      </c>
      <c r="DE149" s="24">
        <f t="shared" si="74"/>
        <v>0</v>
      </c>
      <c r="DF149" s="24">
        <f t="shared" si="75"/>
        <v>1153.95</v>
      </c>
      <c r="DG149" s="24">
        <f t="shared" si="76"/>
        <v>0</v>
      </c>
      <c r="DH149" s="24">
        <f t="shared" si="77"/>
        <v>0</v>
      </c>
      <c r="DI149" s="24">
        <f t="shared" si="84"/>
        <v>11546.075000000001</v>
      </c>
    </row>
    <row r="150" spans="1:113" ht="14">
      <c r="A150" s="1"/>
      <c r="B150" s="2"/>
      <c r="C150" s="2"/>
      <c r="D150" s="2"/>
      <c r="E150" s="2"/>
      <c r="F150" s="195">
        <f t="shared" si="85"/>
        <v>89</v>
      </c>
      <c r="G150" s="112">
        <f t="shared" si="85"/>
        <v>0.64291596948141017</v>
      </c>
      <c r="H150" s="111">
        <f t="shared" si="85"/>
        <v>0.35708403051858983</v>
      </c>
      <c r="I150" s="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  <c r="BH150" s="95"/>
      <c r="BI150" s="95"/>
      <c r="BJ150" s="95"/>
      <c r="BK150" s="95"/>
      <c r="BL150" s="95"/>
      <c r="BM150" s="95"/>
      <c r="BN150" s="65"/>
      <c r="BO150" s="24">
        <f t="shared" si="107"/>
        <v>90</v>
      </c>
      <c r="BP150" s="83">
        <f t="shared" si="64"/>
        <v>771.58255078024342</v>
      </c>
      <c r="BQ150" s="83">
        <f t="shared" si="65"/>
        <v>1028.5313407370036</v>
      </c>
      <c r="BR150" s="83">
        <f t="shared" si="66"/>
        <v>0</v>
      </c>
      <c r="BS150" s="83">
        <f t="shared" si="67"/>
        <v>199.8861084827528</v>
      </c>
      <c r="BT150" s="83">
        <f t="shared" si="68"/>
        <v>0</v>
      </c>
      <c r="BU150" s="83">
        <f t="shared" si="69"/>
        <v>0</v>
      </c>
      <c r="BV150" s="82">
        <f t="shared" si="50"/>
        <v>1999.9999999999998</v>
      </c>
      <c r="BX150" s="24">
        <f t="shared" si="86"/>
        <v>298</v>
      </c>
      <c r="BY150" s="24">
        <f t="shared" si="87"/>
        <v>794</v>
      </c>
      <c r="BZ150" s="24">
        <f t="shared" si="88"/>
        <v>0</v>
      </c>
      <c r="CA150" s="24">
        <f t="shared" si="89"/>
        <v>154</v>
      </c>
      <c r="CB150" s="24">
        <f t="shared" si="90"/>
        <v>0</v>
      </c>
      <c r="CC150" s="24">
        <f t="shared" si="70"/>
        <v>0</v>
      </c>
      <c r="CD150" s="24">
        <f t="shared" si="91"/>
        <v>529</v>
      </c>
      <c r="CE150" s="24">
        <f t="shared" si="92"/>
        <v>0</v>
      </c>
      <c r="CF150" s="24">
        <f t="shared" si="93"/>
        <v>206</v>
      </c>
      <c r="CG150" s="24">
        <f t="shared" si="94"/>
        <v>0</v>
      </c>
      <c r="CH150" s="24">
        <f t="shared" si="95"/>
        <v>0</v>
      </c>
      <c r="CI150" s="24">
        <f t="shared" si="96"/>
        <v>0</v>
      </c>
      <c r="CJ150" s="24">
        <f t="shared" si="97"/>
        <v>0</v>
      </c>
      <c r="CK150" s="24">
        <f t="shared" si="98"/>
        <v>0</v>
      </c>
      <c r="CL150" s="24">
        <f t="shared" si="99"/>
        <v>0</v>
      </c>
      <c r="CM150" s="24">
        <f t="shared" si="100"/>
        <v>20</v>
      </c>
      <c r="CN150" s="24">
        <f t="shared" si="101"/>
        <v>0</v>
      </c>
      <c r="CO150" s="24">
        <f t="shared" si="102"/>
        <v>0</v>
      </c>
      <c r="CP150" s="24">
        <f t="shared" si="103"/>
        <v>0</v>
      </c>
      <c r="CQ150" s="24">
        <f t="shared" si="104"/>
        <v>0</v>
      </c>
      <c r="CR150" s="24">
        <f t="shared" si="105"/>
        <v>0</v>
      </c>
      <c r="CS150" s="24">
        <f t="shared" si="106"/>
        <v>2001</v>
      </c>
      <c r="CU150" s="83">
        <f t="shared" si="78"/>
        <v>4136.25</v>
      </c>
      <c r="CV150" s="84">
        <f t="shared" si="79"/>
        <v>4592.5</v>
      </c>
      <c r="CW150" s="84">
        <f t="shared" si="80"/>
        <v>0</v>
      </c>
      <c r="CX150" s="84">
        <f t="shared" si="81"/>
        <v>1276.25</v>
      </c>
      <c r="CY150" s="24">
        <f t="shared" si="82"/>
        <v>0</v>
      </c>
      <c r="CZ150" s="84">
        <f t="shared" si="83"/>
        <v>0</v>
      </c>
      <c r="DA150" s="82">
        <f t="shared" si="71"/>
        <v>10005</v>
      </c>
      <c r="DC150" s="24">
        <f t="shared" si="72"/>
        <v>1034.0625</v>
      </c>
      <c r="DD150" s="24">
        <f t="shared" si="73"/>
        <v>1377.75</v>
      </c>
      <c r="DE150" s="24">
        <f t="shared" si="74"/>
        <v>0</v>
      </c>
      <c r="DF150" s="24">
        <f t="shared" si="75"/>
        <v>268.01249999999999</v>
      </c>
      <c r="DG150" s="24">
        <f t="shared" si="76"/>
        <v>0</v>
      </c>
      <c r="DH150" s="24">
        <f t="shared" si="77"/>
        <v>0</v>
      </c>
      <c r="DI150" s="24">
        <f t="shared" si="84"/>
        <v>2679.8249999999998</v>
      </c>
    </row>
    <row r="151" spans="1:113" ht="14">
      <c r="A151" s="1"/>
      <c r="B151" s="2"/>
      <c r="C151" s="2"/>
      <c r="D151" s="2"/>
      <c r="E151" s="2"/>
      <c r="F151" s="195">
        <f t="shared" si="85"/>
        <v>90</v>
      </c>
      <c r="G151" s="112">
        <f t="shared" si="85"/>
        <v>0.64292411057437271</v>
      </c>
      <c r="H151" s="111">
        <f t="shared" si="85"/>
        <v>0.35707588942562735</v>
      </c>
      <c r="I151" s="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  <c r="BH151" s="95"/>
      <c r="BI151" s="95"/>
      <c r="BJ151" s="95"/>
      <c r="BK151" s="95"/>
      <c r="BL151" s="95"/>
      <c r="BM151" s="95"/>
      <c r="BN151" s="65"/>
      <c r="BO151" s="24">
        <f t="shared" si="107"/>
        <v>91</v>
      </c>
      <c r="BP151" s="83">
        <f t="shared" si="64"/>
        <v>1034.0625</v>
      </c>
      <c r="BQ151" s="83">
        <f t="shared" si="65"/>
        <v>1377.75</v>
      </c>
      <c r="BR151" s="83">
        <f t="shared" si="66"/>
        <v>0</v>
      </c>
      <c r="BS151" s="83">
        <f t="shared" si="67"/>
        <v>268.01249999999999</v>
      </c>
      <c r="BT151" s="83">
        <f t="shared" si="68"/>
        <v>0</v>
      </c>
      <c r="BU151" s="83">
        <f t="shared" si="69"/>
        <v>0</v>
      </c>
      <c r="BV151" s="82">
        <f t="shared" si="50"/>
        <v>2679.8249999999998</v>
      </c>
      <c r="BX151" s="24">
        <f t="shared" si="86"/>
        <v>399</v>
      </c>
      <c r="BY151" s="24">
        <f t="shared" si="87"/>
        <v>1063</v>
      </c>
      <c r="BZ151" s="24">
        <f t="shared" si="88"/>
        <v>0</v>
      </c>
      <c r="CA151" s="24">
        <f t="shared" si="89"/>
        <v>207</v>
      </c>
      <c r="CB151" s="24">
        <f t="shared" si="90"/>
        <v>0</v>
      </c>
      <c r="CC151" s="24">
        <f t="shared" si="70"/>
        <v>0</v>
      </c>
      <c r="CD151" s="24">
        <f t="shared" si="91"/>
        <v>708</v>
      </c>
      <c r="CE151" s="24">
        <f t="shared" si="92"/>
        <v>0</v>
      </c>
      <c r="CF151" s="24">
        <f t="shared" si="93"/>
        <v>276</v>
      </c>
      <c r="CG151" s="24">
        <f t="shared" si="94"/>
        <v>0</v>
      </c>
      <c r="CH151" s="24">
        <f t="shared" si="95"/>
        <v>0</v>
      </c>
      <c r="CI151" s="24">
        <f t="shared" si="96"/>
        <v>0</v>
      </c>
      <c r="CJ151" s="24">
        <f t="shared" si="97"/>
        <v>0</v>
      </c>
      <c r="CK151" s="24">
        <f t="shared" si="98"/>
        <v>0</v>
      </c>
      <c r="CL151" s="24">
        <f t="shared" si="99"/>
        <v>0</v>
      </c>
      <c r="CM151" s="24">
        <f t="shared" si="100"/>
        <v>27</v>
      </c>
      <c r="CN151" s="24">
        <f t="shared" si="101"/>
        <v>0</v>
      </c>
      <c r="CO151" s="24">
        <f t="shared" si="102"/>
        <v>0</v>
      </c>
      <c r="CP151" s="24">
        <f t="shared" si="103"/>
        <v>0</v>
      </c>
      <c r="CQ151" s="24">
        <f t="shared" si="104"/>
        <v>0</v>
      </c>
      <c r="CR151" s="24">
        <f t="shared" si="105"/>
        <v>0</v>
      </c>
      <c r="CS151" s="24">
        <f t="shared" si="106"/>
        <v>2680</v>
      </c>
      <c r="CU151" s="83">
        <f t="shared" si="78"/>
        <v>5537.5</v>
      </c>
      <c r="CV151" s="84">
        <f t="shared" si="79"/>
        <v>6152.5</v>
      </c>
      <c r="CW151" s="84">
        <f t="shared" si="80"/>
        <v>0</v>
      </c>
      <c r="CX151" s="84">
        <f t="shared" si="81"/>
        <v>1710</v>
      </c>
      <c r="CY151" s="24">
        <f t="shared" si="82"/>
        <v>0</v>
      </c>
      <c r="CZ151" s="84">
        <f t="shared" si="83"/>
        <v>0</v>
      </c>
      <c r="DA151" s="82">
        <f t="shared" si="71"/>
        <v>13400</v>
      </c>
      <c r="DC151" s="24">
        <f t="shared" si="72"/>
        <v>1384.375</v>
      </c>
      <c r="DD151" s="24">
        <f t="shared" si="73"/>
        <v>1845.75</v>
      </c>
      <c r="DE151" s="24">
        <f t="shared" si="74"/>
        <v>0</v>
      </c>
      <c r="DF151" s="24">
        <f t="shared" si="75"/>
        <v>359.09999999999997</v>
      </c>
      <c r="DG151" s="24">
        <f t="shared" si="76"/>
        <v>0</v>
      </c>
      <c r="DH151" s="24">
        <f t="shared" si="77"/>
        <v>0</v>
      </c>
      <c r="DI151" s="24">
        <f t="shared" si="84"/>
        <v>3589.2249999999999</v>
      </c>
    </row>
    <row r="152" spans="1:113" ht="14">
      <c r="A152" s="1"/>
      <c r="B152" s="2"/>
      <c r="C152" s="2"/>
      <c r="D152" s="2"/>
      <c r="E152" s="2"/>
      <c r="F152" s="195">
        <f t="shared" si="85"/>
        <v>91</v>
      </c>
      <c r="G152" s="112">
        <f t="shared" si="85"/>
        <v>0.64292910917690527</v>
      </c>
      <c r="H152" s="111">
        <f t="shared" si="85"/>
        <v>0.35707089082309484</v>
      </c>
      <c r="I152" s="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  <c r="BH152" s="95"/>
      <c r="BI152" s="95"/>
      <c r="BJ152" s="95"/>
      <c r="BK152" s="95"/>
      <c r="BL152" s="95"/>
      <c r="BM152" s="95"/>
      <c r="BN152" s="65"/>
      <c r="BO152" s="24">
        <f t="shared" si="107"/>
        <v>92</v>
      </c>
      <c r="BP152" s="83">
        <f t="shared" si="64"/>
        <v>1384.375</v>
      </c>
      <c r="BQ152" s="83">
        <f t="shared" si="65"/>
        <v>1845.75</v>
      </c>
      <c r="BR152" s="83">
        <f t="shared" si="66"/>
        <v>0</v>
      </c>
      <c r="BS152" s="83">
        <f t="shared" si="67"/>
        <v>359.09999999999997</v>
      </c>
      <c r="BT152" s="83">
        <f t="shared" si="68"/>
        <v>0</v>
      </c>
      <c r="BU152" s="83">
        <f t="shared" si="69"/>
        <v>0</v>
      </c>
      <c r="BV152" s="82">
        <f t="shared" si="50"/>
        <v>3589.2249999999999</v>
      </c>
      <c r="BX152" s="24">
        <f t="shared" si="86"/>
        <v>534</v>
      </c>
      <c r="BY152" s="24">
        <f t="shared" si="87"/>
        <v>1424</v>
      </c>
      <c r="BZ152" s="24">
        <f t="shared" si="88"/>
        <v>0</v>
      </c>
      <c r="CA152" s="24">
        <f t="shared" si="89"/>
        <v>277</v>
      </c>
      <c r="CB152" s="24">
        <f t="shared" si="90"/>
        <v>0</v>
      </c>
      <c r="CC152" s="24">
        <f t="shared" si="70"/>
        <v>0</v>
      </c>
      <c r="CD152" s="24">
        <f t="shared" si="91"/>
        <v>949</v>
      </c>
      <c r="CE152" s="24">
        <f t="shared" si="92"/>
        <v>0</v>
      </c>
      <c r="CF152" s="24">
        <f t="shared" si="93"/>
        <v>369</v>
      </c>
      <c r="CG152" s="24">
        <f t="shared" si="94"/>
        <v>0</v>
      </c>
      <c r="CH152" s="24">
        <f t="shared" si="95"/>
        <v>0</v>
      </c>
      <c r="CI152" s="24">
        <f t="shared" si="96"/>
        <v>0</v>
      </c>
      <c r="CJ152" s="24">
        <f t="shared" si="97"/>
        <v>0</v>
      </c>
      <c r="CK152" s="24">
        <f t="shared" si="98"/>
        <v>0</v>
      </c>
      <c r="CL152" s="24">
        <f t="shared" si="99"/>
        <v>0</v>
      </c>
      <c r="CM152" s="24">
        <f t="shared" si="100"/>
        <v>36</v>
      </c>
      <c r="CN152" s="24">
        <f t="shared" si="101"/>
        <v>0</v>
      </c>
      <c r="CO152" s="24">
        <f t="shared" si="102"/>
        <v>0</v>
      </c>
      <c r="CP152" s="24">
        <f t="shared" si="103"/>
        <v>0</v>
      </c>
      <c r="CQ152" s="24">
        <f t="shared" si="104"/>
        <v>0</v>
      </c>
      <c r="CR152" s="24">
        <f t="shared" si="105"/>
        <v>0</v>
      </c>
      <c r="CS152" s="24">
        <f t="shared" si="106"/>
        <v>3589</v>
      </c>
      <c r="CU152" s="83">
        <f t="shared" si="78"/>
        <v>7416.25</v>
      </c>
      <c r="CV152" s="84">
        <f t="shared" si="79"/>
        <v>8240</v>
      </c>
      <c r="CW152" s="84">
        <f t="shared" si="80"/>
        <v>0</v>
      </c>
      <c r="CX152" s="84">
        <f t="shared" si="81"/>
        <v>2288.75</v>
      </c>
      <c r="CY152" s="24">
        <f t="shared" si="82"/>
        <v>0</v>
      </c>
      <c r="CZ152" s="84">
        <f t="shared" si="83"/>
        <v>0</v>
      </c>
      <c r="DA152" s="82">
        <f t="shared" si="71"/>
        <v>17945</v>
      </c>
      <c r="DC152" s="24">
        <f t="shared" si="72"/>
        <v>1854.0625</v>
      </c>
      <c r="DD152" s="24">
        <f t="shared" si="73"/>
        <v>2472</v>
      </c>
      <c r="DE152" s="24">
        <f t="shared" si="74"/>
        <v>0</v>
      </c>
      <c r="DF152" s="24">
        <f t="shared" si="75"/>
        <v>480.63749999999999</v>
      </c>
      <c r="DG152" s="24">
        <f t="shared" si="76"/>
        <v>0</v>
      </c>
      <c r="DH152" s="24">
        <f t="shared" si="77"/>
        <v>0</v>
      </c>
      <c r="DI152" s="24">
        <f t="shared" si="84"/>
        <v>4806.7</v>
      </c>
    </row>
    <row r="153" spans="1:113" ht="14">
      <c r="A153" s="1"/>
      <c r="B153" s="2"/>
      <c r="C153" s="2"/>
      <c r="D153" s="2"/>
      <c r="E153" s="2"/>
      <c r="F153" s="195">
        <f t="shared" si="85"/>
        <v>92</v>
      </c>
      <c r="G153" s="112">
        <f t="shared" si="85"/>
        <v>0.64282679408507404</v>
      </c>
      <c r="H153" s="111">
        <f t="shared" si="85"/>
        <v>0.35717320591492591</v>
      </c>
      <c r="I153" s="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  <c r="BH153" s="95"/>
      <c r="BI153" s="95"/>
      <c r="BJ153" s="95"/>
      <c r="BK153" s="95"/>
      <c r="BL153" s="95"/>
      <c r="BM153" s="95"/>
      <c r="BN153" s="65"/>
      <c r="BO153" s="24">
        <f t="shared" si="107"/>
        <v>93</v>
      </c>
      <c r="BP153" s="83">
        <f t="shared" si="64"/>
        <v>1854.0625</v>
      </c>
      <c r="BQ153" s="83">
        <f t="shared" si="65"/>
        <v>2472</v>
      </c>
      <c r="BR153" s="83">
        <f t="shared" si="66"/>
        <v>0</v>
      </c>
      <c r="BS153" s="83">
        <f t="shared" si="67"/>
        <v>480.63749999999999</v>
      </c>
      <c r="BT153" s="83">
        <f t="shared" si="68"/>
        <v>0</v>
      </c>
      <c r="BU153" s="83">
        <f t="shared" si="69"/>
        <v>0</v>
      </c>
      <c r="BV153" s="82">
        <f t="shared" si="50"/>
        <v>4806.7</v>
      </c>
      <c r="BX153" s="24">
        <f t="shared" si="86"/>
        <v>715</v>
      </c>
      <c r="BY153" s="24">
        <f t="shared" si="87"/>
        <v>1907</v>
      </c>
      <c r="BZ153" s="24">
        <f t="shared" si="88"/>
        <v>0</v>
      </c>
      <c r="CA153" s="24">
        <f t="shared" si="89"/>
        <v>371</v>
      </c>
      <c r="CB153" s="24">
        <f t="shared" si="90"/>
        <v>0</v>
      </c>
      <c r="CC153" s="24">
        <f t="shared" si="70"/>
        <v>0</v>
      </c>
      <c r="CD153" s="24">
        <f t="shared" si="91"/>
        <v>1271</v>
      </c>
      <c r="CE153" s="24">
        <f t="shared" si="92"/>
        <v>0</v>
      </c>
      <c r="CF153" s="24">
        <f t="shared" si="93"/>
        <v>494</v>
      </c>
      <c r="CG153" s="24">
        <f t="shared" si="94"/>
        <v>0</v>
      </c>
      <c r="CH153" s="24">
        <f t="shared" si="95"/>
        <v>0</v>
      </c>
      <c r="CI153" s="24">
        <f t="shared" si="96"/>
        <v>0</v>
      </c>
      <c r="CJ153" s="24">
        <f t="shared" si="97"/>
        <v>0</v>
      </c>
      <c r="CK153" s="24">
        <f t="shared" si="98"/>
        <v>0</v>
      </c>
      <c r="CL153" s="24">
        <f t="shared" si="99"/>
        <v>0</v>
      </c>
      <c r="CM153" s="24">
        <f t="shared" si="100"/>
        <v>48</v>
      </c>
      <c r="CN153" s="24">
        <f t="shared" si="101"/>
        <v>0</v>
      </c>
      <c r="CO153" s="24">
        <f t="shared" si="102"/>
        <v>0</v>
      </c>
      <c r="CP153" s="24">
        <f t="shared" si="103"/>
        <v>0</v>
      </c>
      <c r="CQ153" s="24">
        <f t="shared" si="104"/>
        <v>0</v>
      </c>
      <c r="CR153" s="24">
        <f t="shared" si="105"/>
        <v>0</v>
      </c>
      <c r="CS153" s="24">
        <f t="shared" si="106"/>
        <v>4806</v>
      </c>
      <c r="CU153" s="83">
        <f t="shared" si="78"/>
        <v>9931.25</v>
      </c>
      <c r="CV153" s="84">
        <f t="shared" si="79"/>
        <v>11035</v>
      </c>
      <c r="CW153" s="84">
        <f t="shared" si="80"/>
        <v>0</v>
      </c>
      <c r="CX153" s="84">
        <f t="shared" si="81"/>
        <v>3063.75</v>
      </c>
      <c r="CY153" s="24">
        <f t="shared" si="82"/>
        <v>0</v>
      </c>
      <c r="CZ153" s="84">
        <f t="shared" si="83"/>
        <v>0</v>
      </c>
      <c r="DA153" s="82">
        <f t="shared" si="71"/>
        <v>24030</v>
      </c>
      <c r="DC153" s="24">
        <f t="shared" si="72"/>
        <v>2482.8125</v>
      </c>
      <c r="DD153" s="24">
        <f t="shared" si="73"/>
        <v>3310.5</v>
      </c>
      <c r="DE153" s="24">
        <f t="shared" si="74"/>
        <v>0</v>
      </c>
      <c r="DF153" s="24">
        <f t="shared" si="75"/>
        <v>643.38749999999993</v>
      </c>
      <c r="DG153" s="24">
        <f t="shared" si="76"/>
        <v>0</v>
      </c>
      <c r="DH153" s="24">
        <f t="shared" si="77"/>
        <v>0</v>
      </c>
      <c r="DI153" s="24">
        <f t="shared" si="84"/>
        <v>6436.7</v>
      </c>
    </row>
    <row r="154" spans="1:113" ht="14">
      <c r="A154" s="1"/>
      <c r="B154" s="2"/>
      <c r="C154" s="2"/>
      <c r="D154" s="2"/>
      <c r="E154" s="2"/>
      <c r="F154" s="195">
        <f t="shared" si="85"/>
        <v>93</v>
      </c>
      <c r="G154" s="112">
        <f t="shared" si="85"/>
        <v>0.64286568747789541</v>
      </c>
      <c r="H154" s="111">
        <f t="shared" si="85"/>
        <v>0.35713431252210459</v>
      </c>
      <c r="I154" s="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  <c r="BH154" s="95"/>
      <c r="BI154" s="95"/>
      <c r="BJ154" s="95"/>
      <c r="BK154" s="95"/>
      <c r="BL154" s="95"/>
      <c r="BM154" s="95"/>
      <c r="BN154" s="65"/>
      <c r="BO154" s="24">
        <f t="shared" si="107"/>
        <v>94</v>
      </c>
      <c r="BP154" s="83">
        <f t="shared" si="64"/>
        <v>2482.8125</v>
      </c>
      <c r="BQ154" s="83">
        <f t="shared" si="65"/>
        <v>3310.5</v>
      </c>
      <c r="BR154" s="83">
        <f t="shared" si="66"/>
        <v>0</v>
      </c>
      <c r="BS154" s="83">
        <f t="shared" si="67"/>
        <v>643.38749999999993</v>
      </c>
      <c r="BT154" s="83">
        <f t="shared" si="68"/>
        <v>0</v>
      </c>
      <c r="BU154" s="83">
        <f t="shared" si="69"/>
        <v>0</v>
      </c>
      <c r="BV154" s="82">
        <f t="shared" si="50"/>
        <v>6436.7</v>
      </c>
      <c r="BX154" s="24">
        <f t="shared" si="86"/>
        <v>958</v>
      </c>
      <c r="BY154" s="24">
        <f t="shared" si="87"/>
        <v>2554</v>
      </c>
      <c r="BZ154" s="24">
        <f t="shared" si="88"/>
        <v>0</v>
      </c>
      <c r="CA154" s="24">
        <f t="shared" si="89"/>
        <v>496</v>
      </c>
      <c r="CB154" s="24">
        <f t="shared" si="90"/>
        <v>0</v>
      </c>
      <c r="CC154" s="24">
        <f t="shared" si="70"/>
        <v>0</v>
      </c>
      <c r="CD154" s="24">
        <f t="shared" si="91"/>
        <v>1703</v>
      </c>
      <c r="CE154" s="24">
        <f t="shared" si="92"/>
        <v>0</v>
      </c>
      <c r="CF154" s="24">
        <f t="shared" si="93"/>
        <v>662</v>
      </c>
      <c r="CG154" s="24">
        <f t="shared" si="94"/>
        <v>0</v>
      </c>
      <c r="CH154" s="24">
        <f t="shared" si="95"/>
        <v>0</v>
      </c>
      <c r="CI154" s="24">
        <f t="shared" si="96"/>
        <v>0</v>
      </c>
      <c r="CJ154" s="24">
        <f t="shared" si="97"/>
        <v>0</v>
      </c>
      <c r="CK154" s="24">
        <f t="shared" si="98"/>
        <v>0</v>
      </c>
      <c r="CL154" s="24">
        <f t="shared" si="99"/>
        <v>0</v>
      </c>
      <c r="CM154" s="24">
        <f t="shared" si="100"/>
        <v>64</v>
      </c>
      <c r="CN154" s="24">
        <f t="shared" si="101"/>
        <v>0</v>
      </c>
      <c r="CO154" s="24">
        <f t="shared" si="102"/>
        <v>0</v>
      </c>
      <c r="CP154" s="24">
        <f t="shared" si="103"/>
        <v>0</v>
      </c>
      <c r="CQ154" s="24">
        <f t="shared" si="104"/>
        <v>0</v>
      </c>
      <c r="CR154" s="24">
        <f t="shared" si="105"/>
        <v>0</v>
      </c>
      <c r="CS154" s="24">
        <f t="shared" si="106"/>
        <v>6437</v>
      </c>
      <c r="CU154" s="83">
        <f t="shared" si="78"/>
        <v>13303.75</v>
      </c>
      <c r="CV154" s="84">
        <f t="shared" si="79"/>
        <v>14777.5</v>
      </c>
      <c r="CW154" s="84">
        <f t="shared" si="80"/>
        <v>0</v>
      </c>
      <c r="CX154" s="84">
        <f t="shared" si="81"/>
        <v>4103.75</v>
      </c>
      <c r="CY154" s="24">
        <f t="shared" si="82"/>
        <v>0</v>
      </c>
      <c r="CZ154" s="84">
        <f t="shared" si="83"/>
        <v>0</v>
      </c>
      <c r="DA154" s="82">
        <f t="shared" si="71"/>
        <v>32185</v>
      </c>
      <c r="DC154" s="24">
        <f t="shared" si="72"/>
        <v>3325.9375</v>
      </c>
      <c r="DD154" s="24">
        <f t="shared" si="73"/>
        <v>4433.25</v>
      </c>
      <c r="DE154" s="24">
        <f t="shared" si="74"/>
        <v>0</v>
      </c>
      <c r="DF154" s="24">
        <f t="shared" si="75"/>
        <v>861.78750000000002</v>
      </c>
      <c r="DG154" s="24">
        <f t="shared" si="76"/>
        <v>0</v>
      </c>
      <c r="DH154" s="24">
        <f t="shared" si="77"/>
        <v>0</v>
      </c>
      <c r="DI154" s="24">
        <f t="shared" si="84"/>
        <v>8620.9750000000004</v>
      </c>
    </row>
    <row r="155" spans="1:113" ht="14">
      <c r="A155" s="1"/>
      <c r="B155" s="2"/>
      <c r="C155" s="2"/>
      <c r="D155" s="2"/>
      <c r="E155" s="2"/>
      <c r="F155" s="195">
        <f t="shared" si="85"/>
        <v>94</v>
      </c>
      <c r="G155" s="112">
        <f t="shared" si="85"/>
        <v>0.64288571783677972</v>
      </c>
      <c r="H155" s="111">
        <f t="shared" si="85"/>
        <v>0.35711428216322028</v>
      </c>
      <c r="I155" s="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  <c r="BH155" s="95"/>
      <c r="BI155" s="95"/>
      <c r="BJ155" s="95"/>
      <c r="BK155" s="95"/>
      <c r="BL155" s="95"/>
      <c r="BM155" s="95"/>
      <c r="BN155" s="65"/>
      <c r="BO155" s="24">
        <f t="shared" si="107"/>
        <v>95</v>
      </c>
      <c r="BP155" s="83">
        <f t="shared" si="64"/>
        <v>3325.9375</v>
      </c>
      <c r="BQ155" s="83">
        <f t="shared" si="65"/>
        <v>4433.25</v>
      </c>
      <c r="BR155" s="83">
        <f t="shared" si="66"/>
        <v>0</v>
      </c>
      <c r="BS155" s="83">
        <f t="shared" si="67"/>
        <v>861.78750000000002</v>
      </c>
      <c r="BT155" s="83">
        <f t="shared" si="68"/>
        <v>0</v>
      </c>
      <c r="BU155" s="83">
        <f t="shared" si="69"/>
        <v>0</v>
      </c>
      <c r="BV155" s="82">
        <f t="shared" si="50"/>
        <v>8620.9750000000004</v>
      </c>
      <c r="BX155" s="24">
        <f t="shared" si="86"/>
        <v>1283</v>
      </c>
      <c r="BY155" s="24">
        <f t="shared" si="87"/>
        <v>3421</v>
      </c>
      <c r="BZ155" s="24">
        <f t="shared" si="88"/>
        <v>0</v>
      </c>
      <c r="CA155" s="24">
        <f t="shared" si="89"/>
        <v>665</v>
      </c>
      <c r="CB155" s="24">
        <f t="shared" si="90"/>
        <v>0</v>
      </c>
      <c r="CC155" s="24">
        <f t="shared" si="70"/>
        <v>0</v>
      </c>
      <c r="CD155" s="24">
        <f t="shared" si="91"/>
        <v>2280</v>
      </c>
      <c r="CE155" s="24">
        <f t="shared" si="92"/>
        <v>0</v>
      </c>
      <c r="CF155" s="24">
        <f t="shared" si="93"/>
        <v>886</v>
      </c>
      <c r="CG155" s="24">
        <f t="shared" si="94"/>
        <v>0</v>
      </c>
      <c r="CH155" s="24">
        <f t="shared" si="95"/>
        <v>0</v>
      </c>
      <c r="CI155" s="24">
        <f t="shared" si="96"/>
        <v>0</v>
      </c>
      <c r="CJ155" s="24">
        <f t="shared" si="97"/>
        <v>0</v>
      </c>
      <c r="CK155" s="24">
        <f t="shared" si="98"/>
        <v>0</v>
      </c>
      <c r="CL155" s="24">
        <f t="shared" si="99"/>
        <v>0</v>
      </c>
      <c r="CM155" s="24">
        <f t="shared" si="100"/>
        <v>86</v>
      </c>
      <c r="CN155" s="24">
        <f t="shared" si="101"/>
        <v>0</v>
      </c>
      <c r="CO155" s="24">
        <f t="shared" si="102"/>
        <v>0</v>
      </c>
      <c r="CP155" s="24">
        <f t="shared" si="103"/>
        <v>0</v>
      </c>
      <c r="CQ155" s="24">
        <f t="shared" si="104"/>
        <v>0</v>
      </c>
      <c r="CR155" s="24">
        <f t="shared" si="105"/>
        <v>0</v>
      </c>
      <c r="CS155" s="24">
        <f t="shared" si="106"/>
        <v>8621</v>
      </c>
      <c r="CU155" s="83">
        <f t="shared" si="78"/>
        <v>17817.5</v>
      </c>
      <c r="CV155" s="84">
        <f t="shared" si="79"/>
        <v>19792.5</v>
      </c>
      <c r="CW155" s="84">
        <f t="shared" si="80"/>
        <v>0</v>
      </c>
      <c r="CX155" s="84">
        <f t="shared" si="81"/>
        <v>5495</v>
      </c>
      <c r="CY155" s="24">
        <f t="shared" si="82"/>
        <v>0</v>
      </c>
      <c r="CZ155" s="84">
        <f t="shared" si="83"/>
        <v>0</v>
      </c>
      <c r="DA155" s="82">
        <f t="shared" si="71"/>
        <v>43105</v>
      </c>
      <c r="DC155" s="24">
        <f t="shared" si="72"/>
        <v>4454.375</v>
      </c>
      <c r="DD155" s="24">
        <f t="shared" si="73"/>
        <v>5937.75</v>
      </c>
      <c r="DE155" s="24">
        <f t="shared" si="74"/>
        <v>0</v>
      </c>
      <c r="DF155" s="24">
        <f t="shared" si="75"/>
        <v>1153.95</v>
      </c>
      <c r="DG155" s="24">
        <f t="shared" si="76"/>
        <v>0</v>
      </c>
      <c r="DH155" s="24">
        <f t="shared" si="77"/>
        <v>0</v>
      </c>
      <c r="DI155" s="24">
        <f t="shared" si="84"/>
        <v>11546.075000000001</v>
      </c>
    </row>
    <row r="156" spans="1:113" ht="14">
      <c r="A156" s="1"/>
      <c r="B156" s="2"/>
      <c r="C156" s="2"/>
      <c r="D156" s="2"/>
      <c r="E156" s="2"/>
      <c r="F156" s="195">
        <f t="shared" si="85"/>
        <v>95</v>
      </c>
      <c r="G156" s="112">
        <f t="shared" si="85"/>
        <v>0.64291596948141017</v>
      </c>
      <c r="H156" s="111">
        <f t="shared" si="85"/>
        <v>0.35708403051858983</v>
      </c>
      <c r="I156" s="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  <c r="BH156" s="95"/>
      <c r="BI156" s="95"/>
      <c r="BJ156" s="95"/>
      <c r="BK156" s="95"/>
      <c r="BL156" s="95"/>
      <c r="BM156" s="95"/>
      <c r="BN156" s="65"/>
      <c r="BO156" s="24">
        <f t="shared" si="107"/>
        <v>96</v>
      </c>
      <c r="BP156" s="83">
        <f t="shared" si="64"/>
        <v>771.58255078024342</v>
      </c>
      <c r="BQ156" s="83">
        <f t="shared" si="65"/>
        <v>1028.5313407370036</v>
      </c>
      <c r="BR156" s="83">
        <f t="shared" si="66"/>
        <v>0</v>
      </c>
      <c r="BS156" s="83">
        <f t="shared" si="67"/>
        <v>199.8861084827528</v>
      </c>
      <c r="BT156" s="83">
        <f t="shared" si="68"/>
        <v>0</v>
      </c>
      <c r="BU156" s="83">
        <f t="shared" si="69"/>
        <v>0</v>
      </c>
      <c r="BV156" s="82">
        <f t="shared" si="50"/>
        <v>1999.9999999999998</v>
      </c>
      <c r="BX156" s="24">
        <f t="shared" si="86"/>
        <v>298</v>
      </c>
      <c r="BY156" s="24">
        <f t="shared" si="87"/>
        <v>794</v>
      </c>
      <c r="BZ156" s="24">
        <f t="shared" si="88"/>
        <v>0</v>
      </c>
      <c r="CA156" s="24">
        <f t="shared" si="89"/>
        <v>154</v>
      </c>
      <c r="CB156" s="24">
        <f t="shared" si="90"/>
        <v>0</v>
      </c>
      <c r="CC156" s="24">
        <f t="shared" si="70"/>
        <v>0</v>
      </c>
      <c r="CD156" s="24">
        <f t="shared" si="91"/>
        <v>529</v>
      </c>
      <c r="CE156" s="24">
        <f t="shared" si="92"/>
        <v>0</v>
      </c>
      <c r="CF156" s="24">
        <f t="shared" si="93"/>
        <v>206</v>
      </c>
      <c r="CG156" s="24">
        <f t="shared" si="94"/>
        <v>0</v>
      </c>
      <c r="CH156" s="24">
        <f t="shared" si="95"/>
        <v>0</v>
      </c>
      <c r="CI156" s="24">
        <f t="shared" si="96"/>
        <v>0</v>
      </c>
      <c r="CJ156" s="24">
        <f t="shared" si="97"/>
        <v>0</v>
      </c>
      <c r="CK156" s="24">
        <f t="shared" si="98"/>
        <v>0</v>
      </c>
      <c r="CL156" s="24">
        <f t="shared" si="99"/>
        <v>0</v>
      </c>
      <c r="CM156" s="24">
        <f t="shared" si="100"/>
        <v>20</v>
      </c>
      <c r="CN156" s="24">
        <f t="shared" si="101"/>
        <v>0</v>
      </c>
      <c r="CO156" s="24">
        <f t="shared" si="102"/>
        <v>0</v>
      </c>
      <c r="CP156" s="24">
        <f t="shared" si="103"/>
        <v>0</v>
      </c>
      <c r="CQ156" s="24">
        <f t="shared" si="104"/>
        <v>0</v>
      </c>
      <c r="CR156" s="24">
        <f t="shared" si="105"/>
        <v>0</v>
      </c>
      <c r="CS156" s="24">
        <f t="shared" si="106"/>
        <v>2001</v>
      </c>
      <c r="CU156" s="83">
        <f t="shared" si="78"/>
        <v>4136.25</v>
      </c>
      <c r="CV156" s="84">
        <f t="shared" si="79"/>
        <v>4592.5</v>
      </c>
      <c r="CW156" s="84">
        <f t="shared" si="80"/>
        <v>0</v>
      </c>
      <c r="CX156" s="84">
        <f t="shared" si="81"/>
        <v>1276.25</v>
      </c>
      <c r="CY156" s="24">
        <f t="shared" si="82"/>
        <v>0</v>
      </c>
      <c r="CZ156" s="84">
        <f t="shared" si="83"/>
        <v>0</v>
      </c>
      <c r="DA156" s="82">
        <f t="shared" si="71"/>
        <v>10005</v>
      </c>
      <c r="DC156" s="24">
        <f t="shared" si="72"/>
        <v>1034.0625</v>
      </c>
      <c r="DD156" s="24">
        <f t="shared" si="73"/>
        <v>1377.75</v>
      </c>
      <c r="DE156" s="24">
        <f t="shared" si="74"/>
        <v>0</v>
      </c>
      <c r="DF156" s="24">
        <f t="shared" si="75"/>
        <v>268.01249999999999</v>
      </c>
      <c r="DG156" s="24">
        <f t="shared" si="76"/>
        <v>0</v>
      </c>
      <c r="DH156" s="24">
        <f t="shared" si="77"/>
        <v>0</v>
      </c>
      <c r="DI156" s="24">
        <f t="shared" si="84"/>
        <v>2679.8249999999998</v>
      </c>
    </row>
    <row r="157" spans="1:113" ht="14">
      <c r="A157" s="1"/>
      <c r="B157" s="2"/>
      <c r="C157" s="2"/>
      <c r="D157" s="2"/>
      <c r="E157" s="2"/>
      <c r="F157" s="195">
        <f t="shared" si="85"/>
        <v>96</v>
      </c>
      <c r="G157" s="112">
        <f t="shared" si="85"/>
        <v>0.64292411057437271</v>
      </c>
      <c r="H157" s="111">
        <f t="shared" si="85"/>
        <v>0.35707588942562735</v>
      </c>
      <c r="I157" s="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5"/>
      <c r="BJ157" s="95"/>
      <c r="BK157" s="95"/>
      <c r="BL157" s="95"/>
      <c r="BM157" s="95"/>
      <c r="BN157" s="65"/>
      <c r="BO157" s="24">
        <f t="shared" si="107"/>
        <v>97</v>
      </c>
      <c r="BP157" s="83">
        <f t="shared" si="64"/>
        <v>1034.0625</v>
      </c>
      <c r="BQ157" s="83">
        <f t="shared" si="65"/>
        <v>1377.75</v>
      </c>
      <c r="BR157" s="83">
        <f t="shared" si="66"/>
        <v>0</v>
      </c>
      <c r="BS157" s="83">
        <f t="shared" si="67"/>
        <v>268.01249999999999</v>
      </c>
      <c r="BT157" s="83">
        <f t="shared" si="68"/>
        <v>0</v>
      </c>
      <c r="BU157" s="83">
        <f t="shared" si="69"/>
        <v>0</v>
      </c>
      <c r="BV157" s="82">
        <f>SUM(BP157:BU157)</f>
        <v>2679.8249999999998</v>
      </c>
      <c r="BX157" s="24">
        <f t="shared" si="86"/>
        <v>399</v>
      </c>
      <c r="BY157" s="24">
        <f t="shared" si="87"/>
        <v>1063</v>
      </c>
      <c r="BZ157" s="24">
        <f t="shared" si="88"/>
        <v>0</v>
      </c>
      <c r="CA157" s="24">
        <f t="shared" si="89"/>
        <v>207</v>
      </c>
      <c r="CB157" s="24">
        <f t="shared" si="90"/>
        <v>0</v>
      </c>
      <c r="CC157" s="24">
        <f t="shared" si="70"/>
        <v>0</v>
      </c>
      <c r="CD157" s="24">
        <f t="shared" si="91"/>
        <v>708</v>
      </c>
      <c r="CE157" s="24">
        <f t="shared" si="92"/>
        <v>0</v>
      </c>
      <c r="CF157" s="24">
        <f t="shared" si="93"/>
        <v>276</v>
      </c>
      <c r="CG157" s="24">
        <f t="shared" si="94"/>
        <v>0</v>
      </c>
      <c r="CH157" s="24">
        <f t="shared" si="95"/>
        <v>0</v>
      </c>
      <c r="CI157" s="24">
        <f t="shared" si="96"/>
        <v>0</v>
      </c>
      <c r="CJ157" s="24">
        <f t="shared" si="97"/>
        <v>0</v>
      </c>
      <c r="CK157" s="24">
        <f t="shared" si="98"/>
        <v>0</v>
      </c>
      <c r="CL157" s="24">
        <f t="shared" si="99"/>
        <v>0</v>
      </c>
      <c r="CM157" s="24">
        <f t="shared" si="100"/>
        <v>27</v>
      </c>
      <c r="CN157" s="24">
        <f t="shared" si="101"/>
        <v>0</v>
      </c>
      <c r="CO157" s="24">
        <f t="shared" si="102"/>
        <v>0</v>
      </c>
      <c r="CP157" s="24">
        <f t="shared" si="103"/>
        <v>0</v>
      </c>
      <c r="CQ157" s="24">
        <f t="shared" si="104"/>
        <v>0</v>
      </c>
      <c r="CR157" s="24">
        <f t="shared" si="105"/>
        <v>0</v>
      </c>
      <c r="CS157" s="24">
        <f t="shared" si="106"/>
        <v>2680</v>
      </c>
      <c r="CU157" s="83">
        <f t="shared" si="78"/>
        <v>5537.5</v>
      </c>
      <c r="CV157" s="84">
        <f t="shared" si="79"/>
        <v>6152.5</v>
      </c>
      <c r="CW157" s="84">
        <f t="shared" si="80"/>
        <v>0</v>
      </c>
      <c r="CX157" s="84">
        <f t="shared" si="81"/>
        <v>1710</v>
      </c>
      <c r="CY157" s="24">
        <f t="shared" si="82"/>
        <v>0</v>
      </c>
      <c r="CZ157" s="84">
        <f t="shared" si="83"/>
        <v>0</v>
      </c>
      <c r="DA157" s="82">
        <f t="shared" si="71"/>
        <v>13400</v>
      </c>
      <c r="DC157" s="24">
        <f t="shared" si="72"/>
        <v>1384.375</v>
      </c>
      <c r="DD157" s="24">
        <f t="shared" si="73"/>
        <v>1845.75</v>
      </c>
      <c r="DE157" s="24">
        <f t="shared" si="74"/>
        <v>0</v>
      </c>
      <c r="DF157" s="24">
        <f t="shared" si="75"/>
        <v>359.09999999999997</v>
      </c>
      <c r="DG157" s="24">
        <f t="shared" si="76"/>
        <v>0</v>
      </c>
      <c r="DH157" s="24">
        <f t="shared" si="77"/>
        <v>0</v>
      </c>
      <c r="DI157" s="24">
        <f t="shared" si="84"/>
        <v>3589.2249999999999</v>
      </c>
    </row>
    <row r="158" spans="1:113" ht="14">
      <c r="A158" s="1"/>
      <c r="B158" s="2"/>
      <c r="C158" s="2"/>
      <c r="D158" s="2"/>
      <c r="E158" s="2"/>
      <c r="F158" s="195">
        <f t="shared" ref="F158:H162" si="108">BO261</f>
        <v>97</v>
      </c>
      <c r="G158" s="112">
        <f t="shared" si="108"/>
        <v>0.64292910917690527</v>
      </c>
      <c r="H158" s="111">
        <f t="shared" si="108"/>
        <v>0.35707089082309484</v>
      </c>
      <c r="I158" s="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  <c r="BH158" s="95"/>
      <c r="BI158" s="95"/>
      <c r="BJ158" s="95"/>
      <c r="BK158" s="95"/>
      <c r="BL158" s="95"/>
      <c r="BM158" s="95"/>
      <c r="BN158" s="65"/>
      <c r="BO158" s="24">
        <f t="shared" si="107"/>
        <v>98</v>
      </c>
      <c r="BP158" s="83">
        <f t="shared" si="64"/>
        <v>1384.375</v>
      </c>
      <c r="BQ158" s="83">
        <f t="shared" si="65"/>
        <v>1845.75</v>
      </c>
      <c r="BR158" s="83">
        <f t="shared" si="66"/>
        <v>0</v>
      </c>
      <c r="BS158" s="83">
        <f t="shared" si="67"/>
        <v>359.09999999999997</v>
      </c>
      <c r="BT158" s="83">
        <f t="shared" si="68"/>
        <v>0</v>
      </c>
      <c r="BU158" s="83">
        <f t="shared" si="69"/>
        <v>0</v>
      </c>
      <c r="BV158" s="82">
        <f>SUM(BP158:BU158)</f>
        <v>3589.2249999999999</v>
      </c>
      <c r="BX158" s="24">
        <f t="shared" si="86"/>
        <v>534</v>
      </c>
      <c r="BY158" s="24">
        <f t="shared" si="87"/>
        <v>1424</v>
      </c>
      <c r="BZ158" s="24">
        <f t="shared" si="88"/>
        <v>0</v>
      </c>
      <c r="CA158" s="24">
        <f t="shared" si="89"/>
        <v>277</v>
      </c>
      <c r="CB158" s="24">
        <f t="shared" si="90"/>
        <v>0</v>
      </c>
      <c r="CC158" s="24">
        <f t="shared" si="70"/>
        <v>0</v>
      </c>
      <c r="CD158" s="24">
        <f t="shared" si="91"/>
        <v>949</v>
      </c>
      <c r="CE158" s="24">
        <f t="shared" si="92"/>
        <v>0</v>
      </c>
      <c r="CF158" s="24">
        <f t="shared" si="93"/>
        <v>369</v>
      </c>
      <c r="CG158" s="24">
        <f t="shared" si="94"/>
        <v>0</v>
      </c>
      <c r="CH158" s="24">
        <f t="shared" si="95"/>
        <v>0</v>
      </c>
      <c r="CI158" s="24">
        <f t="shared" si="96"/>
        <v>0</v>
      </c>
      <c r="CJ158" s="24">
        <f t="shared" si="97"/>
        <v>0</v>
      </c>
      <c r="CK158" s="24">
        <f t="shared" si="98"/>
        <v>0</v>
      </c>
      <c r="CL158" s="24">
        <f t="shared" si="99"/>
        <v>0</v>
      </c>
      <c r="CM158" s="24">
        <f t="shared" si="100"/>
        <v>36</v>
      </c>
      <c r="CN158" s="24">
        <f t="shared" si="101"/>
        <v>0</v>
      </c>
      <c r="CO158" s="24">
        <f t="shared" si="102"/>
        <v>0</v>
      </c>
      <c r="CP158" s="24">
        <f t="shared" si="103"/>
        <v>0</v>
      </c>
      <c r="CQ158" s="24">
        <f t="shared" si="104"/>
        <v>0</v>
      </c>
      <c r="CR158" s="24">
        <f t="shared" si="105"/>
        <v>0</v>
      </c>
      <c r="CS158" s="24">
        <f t="shared" si="106"/>
        <v>3589</v>
      </c>
      <c r="CU158" s="83">
        <f t="shared" si="78"/>
        <v>7416.25</v>
      </c>
      <c r="CV158" s="84">
        <f t="shared" si="79"/>
        <v>8240</v>
      </c>
      <c r="CW158" s="84">
        <f t="shared" si="80"/>
        <v>0</v>
      </c>
      <c r="CX158" s="84">
        <f t="shared" si="81"/>
        <v>2288.75</v>
      </c>
      <c r="CY158" s="24">
        <f t="shared" si="82"/>
        <v>0</v>
      </c>
      <c r="CZ158" s="84">
        <f t="shared" si="83"/>
        <v>0</v>
      </c>
      <c r="DA158" s="82">
        <f t="shared" si="71"/>
        <v>17945</v>
      </c>
      <c r="DC158" s="24">
        <f t="shared" si="72"/>
        <v>1854.0625</v>
      </c>
      <c r="DD158" s="24">
        <f t="shared" si="73"/>
        <v>2472</v>
      </c>
      <c r="DE158" s="24">
        <f t="shared" si="74"/>
        <v>0</v>
      </c>
      <c r="DF158" s="24">
        <f t="shared" si="75"/>
        <v>480.63749999999999</v>
      </c>
      <c r="DG158" s="24">
        <f t="shared" si="76"/>
        <v>0</v>
      </c>
      <c r="DH158" s="24">
        <f t="shared" si="77"/>
        <v>0</v>
      </c>
      <c r="DI158" s="24">
        <f t="shared" si="84"/>
        <v>4806.7</v>
      </c>
    </row>
    <row r="159" spans="1:113" ht="14">
      <c r="A159" s="1"/>
      <c r="B159" s="2"/>
      <c r="C159" s="2"/>
      <c r="D159" s="2"/>
      <c r="E159" s="2"/>
      <c r="F159" s="195">
        <f t="shared" si="108"/>
        <v>98</v>
      </c>
      <c r="G159" s="112">
        <f t="shared" si="108"/>
        <v>0.64282679408507404</v>
      </c>
      <c r="H159" s="111">
        <f t="shared" si="108"/>
        <v>0.35717320591492591</v>
      </c>
      <c r="I159" s="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5"/>
      <c r="BJ159" s="95"/>
      <c r="BK159" s="95"/>
      <c r="BL159" s="95"/>
      <c r="BM159" s="95"/>
      <c r="BN159" s="65"/>
      <c r="BO159" s="24">
        <f t="shared" si="107"/>
        <v>99</v>
      </c>
      <c r="BP159" s="83">
        <f t="shared" si="64"/>
        <v>1854.0625</v>
      </c>
      <c r="BQ159" s="83">
        <f t="shared" si="65"/>
        <v>2472</v>
      </c>
      <c r="BR159" s="83">
        <f t="shared" si="66"/>
        <v>0</v>
      </c>
      <c r="BS159" s="83">
        <f t="shared" si="67"/>
        <v>480.63749999999999</v>
      </c>
      <c r="BT159" s="83">
        <f t="shared" si="68"/>
        <v>0</v>
      </c>
      <c r="BU159" s="83">
        <f t="shared" si="69"/>
        <v>0</v>
      </c>
      <c r="BV159" s="82">
        <f>SUM(BP159:BU159)</f>
        <v>4806.7</v>
      </c>
      <c r="BX159" s="24">
        <f t="shared" si="86"/>
        <v>715</v>
      </c>
      <c r="BY159" s="24">
        <f t="shared" si="87"/>
        <v>1907</v>
      </c>
      <c r="BZ159" s="24">
        <f t="shared" si="88"/>
        <v>0</v>
      </c>
      <c r="CA159" s="24">
        <f t="shared" si="89"/>
        <v>371</v>
      </c>
      <c r="CB159" s="24">
        <f t="shared" si="90"/>
        <v>0</v>
      </c>
      <c r="CC159" s="24">
        <f t="shared" si="70"/>
        <v>0</v>
      </c>
      <c r="CD159" s="24">
        <f t="shared" si="91"/>
        <v>1271</v>
      </c>
      <c r="CE159" s="24">
        <f t="shared" si="92"/>
        <v>0</v>
      </c>
      <c r="CF159" s="24">
        <f t="shared" si="93"/>
        <v>494</v>
      </c>
      <c r="CG159" s="24">
        <f t="shared" si="94"/>
        <v>0</v>
      </c>
      <c r="CH159" s="24">
        <f t="shared" si="95"/>
        <v>0</v>
      </c>
      <c r="CI159" s="24">
        <f t="shared" si="96"/>
        <v>0</v>
      </c>
      <c r="CJ159" s="24">
        <f t="shared" si="97"/>
        <v>0</v>
      </c>
      <c r="CK159" s="24">
        <f t="shared" si="98"/>
        <v>0</v>
      </c>
      <c r="CL159" s="24">
        <f t="shared" si="99"/>
        <v>0</v>
      </c>
      <c r="CM159" s="24">
        <f t="shared" si="100"/>
        <v>48</v>
      </c>
      <c r="CN159" s="24">
        <f t="shared" si="101"/>
        <v>0</v>
      </c>
      <c r="CO159" s="24">
        <f t="shared" si="102"/>
        <v>0</v>
      </c>
      <c r="CP159" s="24">
        <f t="shared" si="103"/>
        <v>0</v>
      </c>
      <c r="CQ159" s="24">
        <f t="shared" si="104"/>
        <v>0</v>
      </c>
      <c r="CR159" s="24">
        <f t="shared" si="105"/>
        <v>0</v>
      </c>
      <c r="CS159" s="24">
        <f t="shared" si="106"/>
        <v>4806</v>
      </c>
      <c r="CU159" s="83">
        <f t="shared" si="78"/>
        <v>9931.25</v>
      </c>
      <c r="CV159" s="84">
        <f t="shared" si="79"/>
        <v>11035</v>
      </c>
      <c r="CW159" s="84">
        <f t="shared" si="80"/>
        <v>0</v>
      </c>
      <c r="CX159" s="84">
        <f t="shared" si="81"/>
        <v>3063.75</v>
      </c>
      <c r="CY159" s="24">
        <f t="shared" si="82"/>
        <v>0</v>
      </c>
      <c r="CZ159" s="84">
        <f t="shared" si="83"/>
        <v>0</v>
      </c>
      <c r="DA159" s="82">
        <f t="shared" si="71"/>
        <v>24030</v>
      </c>
      <c r="DC159" s="24">
        <f t="shared" si="72"/>
        <v>2482.8125</v>
      </c>
      <c r="DD159" s="24">
        <f t="shared" si="73"/>
        <v>3310.5</v>
      </c>
      <c r="DE159" s="24">
        <f t="shared" si="74"/>
        <v>0</v>
      </c>
      <c r="DF159" s="24">
        <f t="shared" si="75"/>
        <v>643.38749999999993</v>
      </c>
      <c r="DG159" s="24">
        <f t="shared" si="76"/>
        <v>0</v>
      </c>
      <c r="DH159" s="24">
        <f t="shared" si="77"/>
        <v>0</v>
      </c>
      <c r="DI159" s="24">
        <f t="shared" si="84"/>
        <v>6436.7</v>
      </c>
    </row>
    <row r="160" spans="1:113" ht="14">
      <c r="A160" s="1"/>
      <c r="B160" s="2"/>
      <c r="C160" s="2"/>
      <c r="D160" s="2"/>
      <c r="E160" s="2"/>
      <c r="F160" s="195">
        <f t="shared" si="108"/>
        <v>99</v>
      </c>
      <c r="G160" s="112">
        <f t="shared" si="108"/>
        <v>0.64286568747789541</v>
      </c>
      <c r="H160" s="111">
        <f t="shared" si="108"/>
        <v>0.35713431252210459</v>
      </c>
      <c r="I160" s="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  <c r="BH160" s="95"/>
      <c r="BI160" s="95"/>
      <c r="BJ160" s="95"/>
      <c r="BK160" s="95"/>
      <c r="BL160" s="95"/>
      <c r="BM160" s="95"/>
      <c r="BN160" s="65"/>
      <c r="BO160" s="24">
        <f t="shared" si="107"/>
        <v>100</v>
      </c>
      <c r="BP160" s="83">
        <f t="shared" si="64"/>
        <v>2482.8125</v>
      </c>
      <c r="BQ160" s="83">
        <f t="shared" si="65"/>
        <v>3310.5</v>
      </c>
      <c r="BR160" s="83">
        <f t="shared" si="66"/>
        <v>0</v>
      </c>
      <c r="BS160" s="83">
        <f t="shared" si="67"/>
        <v>643.38749999999993</v>
      </c>
      <c r="BT160" s="83">
        <f t="shared" si="68"/>
        <v>0</v>
      </c>
      <c r="BU160" s="83">
        <f t="shared" si="69"/>
        <v>0</v>
      </c>
      <c r="BV160" s="82">
        <f>SUM(BP160:BU160)</f>
        <v>6436.7</v>
      </c>
      <c r="BX160" s="24">
        <f t="shared" si="86"/>
        <v>958</v>
      </c>
      <c r="BY160" s="24">
        <f t="shared" si="87"/>
        <v>2554</v>
      </c>
      <c r="BZ160" s="24">
        <f t="shared" si="88"/>
        <v>0</v>
      </c>
      <c r="CA160" s="24">
        <f t="shared" si="89"/>
        <v>496</v>
      </c>
      <c r="CB160" s="24">
        <f t="shared" si="90"/>
        <v>0</v>
      </c>
      <c r="CC160" s="24">
        <f t="shared" si="70"/>
        <v>0</v>
      </c>
      <c r="CD160" s="24">
        <f t="shared" si="91"/>
        <v>1703</v>
      </c>
      <c r="CE160" s="24">
        <f t="shared" si="92"/>
        <v>0</v>
      </c>
      <c r="CF160" s="24">
        <f t="shared" si="93"/>
        <v>662</v>
      </c>
      <c r="CG160" s="24">
        <f t="shared" si="94"/>
        <v>0</v>
      </c>
      <c r="CH160" s="24">
        <f t="shared" si="95"/>
        <v>0</v>
      </c>
      <c r="CI160" s="24">
        <f t="shared" si="96"/>
        <v>0</v>
      </c>
      <c r="CJ160" s="24">
        <f t="shared" si="97"/>
        <v>0</v>
      </c>
      <c r="CK160" s="24">
        <f t="shared" si="98"/>
        <v>0</v>
      </c>
      <c r="CL160" s="24">
        <f t="shared" si="99"/>
        <v>0</v>
      </c>
      <c r="CM160" s="24">
        <f t="shared" si="100"/>
        <v>64</v>
      </c>
      <c r="CN160" s="24">
        <f t="shared" si="101"/>
        <v>0</v>
      </c>
      <c r="CO160" s="24">
        <f t="shared" si="102"/>
        <v>0</v>
      </c>
      <c r="CP160" s="24">
        <f t="shared" si="103"/>
        <v>0</v>
      </c>
      <c r="CQ160" s="24">
        <f t="shared" si="104"/>
        <v>0</v>
      </c>
      <c r="CR160" s="24">
        <f t="shared" si="105"/>
        <v>0</v>
      </c>
      <c r="CS160" s="24">
        <f t="shared" si="106"/>
        <v>6437</v>
      </c>
      <c r="CU160" s="83">
        <f t="shared" si="78"/>
        <v>13303.75</v>
      </c>
      <c r="CV160" s="84">
        <f t="shared" si="79"/>
        <v>14777.5</v>
      </c>
      <c r="CW160" s="84">
        <f t="shared" si="80"/>
        <v>0</v>
      </c>
      <c r="CX160" s="84">
        <f t="shared" si="81"/>
        <v>4103.75</v>
      </c>
      <c r="CY160" s="24">
        <f t="shared" si="82"/>
        <v>0</v>
      </c>
      <c r="CZ160" s="84">
        <f t="shared" si="83"/>
        <v>0</v>
      </c>
      <c r="DA160" s="82">
        <f t="shared" si="71"/>
        <v>32185</v>
      </c>
      <c r="DC160" s="24">
        <f t="shared" si="72"/>
        <v>3325.9375</v>
      </c>
      <c r="DD160" s="24">
        <f t="shared" si="73"/>
        <v>4433.25</v>
      </c>
      <c r="DE160" s="24">
        <f t="shared" si="74"/>
        <v>0</v>
      </c>
      <c r="DF160" s="24">
        <f t="shared" si="75"/>
        <v>861.78750000000002</v>
      </c>
      <c r="DG160" s="24">
        <f t="shared" si="76"/>
        <v>0</v>
      </c>
      <c r="DH160" s="24">
        <f t="shared" si="77"/>
        <v>0</v>
      </c>
      <c r="DI160" s="24">
        <f t="shared" si="84"/>
        <v>8620.9750000000004</v>
      </c>
    </row>
    <row r="161" spans="1:115" ht="14">
      <c r="A161" s="1"/>
      <c r="B161" s="2"/>
      <c r="C161" s="2"/>
      <c r="D161" s="2"/>
      <c r="E161" s="2"/>
      <c r="F161" s="195">
        <f t="shared" si="108"/>
        <v>100</v>
      </c>
      <c r="G161" s="112">
        <f t="shared" si="108"/>
        <v>0.64288571783677972</v>
      </c>
      <c r="H161" s="111">
        <f t="shared" si="108"/>
        <v>0.35711428216322028</v>
      </c>
      <c r="I161" s="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  <c r="BH161" s="95"/>
      <c r="BI161" s="95"/>
      <c r="BJ161" s="95"/>
      <c r="BK161" s="95"/>
      <c r="BL161" s="95"/>
      <c r="BM161" s="95"/>
      <c r="BN161" s="65"/>
      <c r="BO161" s="24">
        <f t="shared" si="107"/>
        <v>101</v>
      </c>
      <c r="BP161" s="83">
        <f t="shared" si="64"/>
        <v>3325.9375</v>
      </c>
      <c r="BQ161" s="83">
        <f t="shared" si="65"/>
        <v>4433.25</v>
      </c>
      <c r="BR161" s="83">
        <f t="shared" si="66"/>
        <v>0</v>
      </c>
      <c r="BS161" s="83">
        <f t="shared" si="67"/>
        <v>861.78750000000002</v>
      </c>
      <c r="BT161" s="83">
        <f t="shared" si="68"/>
        <v>0</v>
      </c>
      <c r="BU161" s="83">
        <f t="shared" si="69"/>
        <v>0</v>
      </c>
      <c r="BV161" s="82">
        <f>SUM(BP161:BU161)</f>
        <v>8620.9750000000004</v>
      </c>
      <c r="BX161" s="24">
        <f t="shared" si="86"/>
        <v>1283</v>
      </c>
      <c r="BY161" s="24">
        <f t="shared" si="87"/>
        <v>3421</v>
      </c>
      <c r="BZ161" s="24">
        <f t="shared" si="88"/>
        <v>0</v>
      </c>
      <c r="CA161" s="24">
        <f t="shared" si="89"/>
        <v>665</v>
      </c>
      <c r="CB161" s="24">
        <f t="shared" si="90"/>
        <v>0</v>
      </c>
      <c r="CC161" s="24">
        <f t="shared" si="70"/>
        <v>0</v>
      </c>
      <c r="CD161" s="24">
        <f t="shared" si="91"/>
        <v>2280</v>
      </c>
      <c r="CE161" s="24">
        <f t="shared" si="92"/>
        <v>0</v>
      </c>
      <c r="CF161" s="24">
        <f t="shared" si="93"/>
        <v>886</v>
      </c>
      <c r="CG161" s="24">
        <f t="shared" si="94"/>
        <v>0</v>
      </c>
      <c r="CH161" s="24">
        <f t="shared" si="95"/>
        <v>0</v>
      </c>
      <c r="CI161" s="24">
        <f t="shared" si="96"/>
        <v>0</v>
      </c>
      <c r="CJ161" s="24">
        <f t="shared" si="97"/>
        <v>0</v>
      </c>
      <c r="CK161" s="24">
        <f t="shared" si="98"/>
        <v>0</v>
      </c>
      <c r="CL161" s="24">
        <f t="shared" si="99"/>
        <v>0</v>
      </c>
      <c r="CM161" s="24">
        <f t="shared" si="100"/>
        <v>86</v>
      </c>
      <c r="CN161" s="24">
        <f t="shared" si="101"/>
        <v>0</v>
      </c>
      <c r="CO161" s="24">
        <f t="shared" si="102"/>
        <v>0</v>
      </c>
      <c r="CP161" s="24">
        <f t="shared" si="103"/>
        <v>0</v>
      </c>
      <c r="CQ161" s="24">
        <f t="shared" si="104"/>
        <v>0</v>
      </c>
      <c r="CR161" s="24">
        <f t="shared" si="105"/>
        <v>0</v>
      </c>
      <c r="CS161" s="24">
        <f t="shared" si="106"/>
        <v>8621</v>
      </c>
      <c r="CU161" s="83">
        <f t="shared" si="78"/>
        <v>17817.5</v>
      </c>
      <c r="CV161" s="84">
        <f t="shared" si="79"/>
        <v>19792.5</v>
      </c>
      <c r="CW161" s="84">
        <f t="shared" si="80"/>
        <v>0</v>
      </c>
      <c r="CX161" s="84">
        <f t="shared" si="81"/>
        <v>5495</v>
      </c>
      <c r="CY161" s="24">
        <f t="shared" si="82"/>
        <v>0</v>
      </c>
      <c r="CZ161" s="84">
        <f t="shared" si="83"/>
        <v>0</v>
      </c>
      <c r="DA161" s="82">
        <f t="shared" si="71"/>
        <v>43105</v>
      </c>
      <c r="DC161" s="24">
        <f t="shared" si="72"/>
        <v>4454.375</v>
      </c>
      <c r="DD161" s="24">
        <f t="shared" si="73"/>
        <v>5937.75</v>
      </c>
      <c r="DE161" s="24">
        <f t="shared" si="74"/>
        <v>0</v>
      </c>
      <c r="DF161" s="24">
        <f t="shared" si="75"/>
        <v>1153.95</v>
      </c>
      <c r="DG161" s="24">
        <f t="shared" si="76"/>
        <v>0</v>
      </c>
      <c r="DH161" s="24">
        <f t="shared" si="77"/>
        <v>0</v>
      </c>
      <c r="DI161" s="24">
        <f t="shared" si="84"/>
        <v>11546.075000000001</v>
      </c>
    </row>
    <row r="162" spans="1:115" ht="14">
      <c r="A162" s="1"/>
      <c r="B162" s="2"/>
      <c r="C162" s="2"/>
      <c r="D162" s="2"/>
      <c r="E162" s="2"/>
      <c r="F162" s="196">
        <f t="shared" si="108"/>
        <v>101</v>
      </c>
      <c r="G162" s="118">
        <f t="shared" si="108"/>
        <v>0.64291596948141017</v>
      </c>
      <c r="H162" s="119">
        <f t="shared" si="108"/>
        <v>0.35708403051858983</v>
      </c>
      <c r="I162" s="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  <c r="BH162" s="95"/>
      <c r="BI162" s="95"/>
      <c r="BJ162" s="95"/>
      <c r="BK162" s="95"/>
      <c r="BL162" s="95"/>
      <c r="BM162" s="95"/>
      <c r="BN162" s="65"/>
      <c r="BU162" s="24" t="s">
        <v>76</v>
      </c>
    </row>
    <row r="163" spans="1:115" ht="15" thickBot="1">
      <c r="A163" s="6"/>
      <c r="B163" s="7"/>
      <c r="C163" s="7"/>
      <c r="D163" s="7"/>
      <c r="E163" s="7"/>
      <c r="F163" s="7"/>
      <c r="G163" s="7"/>
      <c r="H163" s="7"/>
      <c r="I163" s="8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  <c r="BH163" s="95"/>
      <c r="BI163" s="95"/>
      <c r="BJ163" s="95"/>
      <c r="BK163" s="95"/>
      <c r="BL163" s="95"/>
      <c r="BM163" s="95"/>
      <c r="BN163" s="65"/>
      <c r="BO163" s="38" t="s">
        <v>77</v>
      </c>
      <c r="BS163" s="24" t="s">
        <v>170</v>
      </c>
      <c r="BT163" s="68" t="s">
        <v>70</v>
      </c>
      <c r="BU163" s="68" t="s">
        <v>71</v>
      </c>
      <c r="BV163" s="68" t="s">
        <v>72</v>
      </c>
      <c r="DK163" s="24"/>
    </row>
    <row r="164" spans="1:115"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  <c r="BH164" s="95"/>
      <c r="BI164" s="95"/>
      <c r="BJ164" s="95"/>
      <c r="BK164" s="95"/>
      <c r="BL164" s="95"/>
      <c r="BM164" s="95"/>
      <c r="BN164" s="65"/>
      <c r="BO164" s="38" t="s">
        <v>96</v>
      </c>
      <c r="BP164" s="68" t="s">
        <v>97</v>
      </c>
      <c r="BQ164" s="68" t="s">
        <v>98</v>
      </c>
      <c r="BR164" s="68" t="s">
        <v>99</v>
      </c>
      <c r="BS164" s="38" t="s">
        <v>170</v>
      </c>
      <c r="BT164" s="68" t="str">
        <f>D8</f>
        <v>Red</v>
      </c>
      <c r="BU164" s="68" t="str">
        <f>F8</f>
        <v>Orange</v>
      </c>
      <c r="BV164" s="68" t="str">
        <f>H8</f>
        <v>Yellow</v>
      </c>
      <c r="BW164" s="68" t="s">
        <v>73</v>
      </c>
      <c r="BX164" s="68" t="s">
        <v>74</v>
      </c>
      <c r="BY164" s="68" t="s">
        <v>75</v>
      </c>
      <c r="BZ164" s="38" t="s">
        <v>171</v>
      </c>
    </row>
    <row r="165" spans="1:115"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  <c r="BH165" s="95"/>
      <c r="BI165" s="95"/>
      <c r="BJ165" s="95"/>
      <c r="BK165" s="95"/>
      <c r="BL165" s="95"/>
      <c r="BM165" s="95"/>
      <c r="BN165" s="65"/>
      <c r="BO165" s="24">
        <f>BO61</f>
        <v>1</v>
      </c>
      <c r="BP165" s="85">
        <f>(2*BP61 + BQ61 +BR61)/ (2*BV61)</f>
        <v>0.1</v>
      </c>
      <c r="BQ165" s="85">
        <f>(2*BS61 + BQ61 +BT61)/ (2*BV61)</f>
        <v>0.9</v>
      </c>
      <c r="BR165" s="85">
        <f>(2*BU61 + BT61 +BR61)/ (2*BV61)</f>
        <v>0</v>
      </c>
      <c r="BT165" s="85">
        <f>BP61/$BV61</f>
        <v>0.01</v>
      </c>
      <c r="BU165" s="85">
        <f>BQ61/$BV61</f>
        <v>0.18</v>
      </c>
      <c r="BV165" s="85">
        <f>BS61/$BV61</f>
        <v>0.81</v>
      </c>
      <c r="BW165" s="85">
        <f>BR61/$BV61</f>
        <v>0</v>
      </c>
      <c r="BX165" s="85">
        <f>BT61/$BV61</f>
        <v>0</v>
      </c>
      <c r="BY165" s="85">
        <f>BU61/$BV61</f>
        <v>0</v>
      </c>
      <c r="BZ165" s="245">
        <f>BT165*F$33 +BU165*G$33 + BV165*H$33</f>
        <v>0.75533333333333341</v>
      </c>
      <c r="CA165" s="85">
        <f>SUM(BT165:BY165)</f>
        <v>1</v>
      </c>
    </row>
    <row r="166" spans="1:115"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  <c r="BH166" s="95"/>
      <c r="BI166" s="95"/>
      <c r="BJ166" s="95"/>
      <c r="BK166" s="95"/>
      <c r="BL166" s="95"/>
      <c r="BM166" s="95"/>
      <c r="BN166" s="65"/>
      <c r="BO166" s="24">
        <f t="shared" ref="BO166:BO229" si="109">BO62</f>
        <v>2</v>
      </c>
      <c r="BP166" s="85">
        <f t="shared" ref="BP166:BP229" si="110">(2*BP62 + BQ62 +BR62)/ (2*BV62)</f>
        <v>0.13018534863195058</v>
      </c>
      <c r="BQ166" s="85">
        <f t="shared" ref="BQ166:BQ229" si="111">(2*BS62 + BQ62 +BT62)/ (2*BV62)</f>
        <v>0.86981465136804947</v>
      </c>
      <c r="BR166" s="85">
        <f t="shared" ref="BR166:BR229" si="112">(2*BU62 + BT62 +BR62)/ (2*BV62)</f>
        <v>0</v>
      </c>
      <c r="BT166" s="85">
        <f t="shared" ref="BT166:BU181" si="113">BP62/$BV62</f>
        <v>1.1032656663724626E-2</v>
      </c>
      <c r="BU166" s="85">
        <f t="shared" si="113"/>
        <v>0.2383053839364519</v>
      </c>
      <c r="BV166" s="85">
        <f t="shared" ref="BV166:BV229" si="114">BS62/$BV62</f>
        <v>0.7506619593998235</v>
      </c>
      <c r="BW166" s="85">
        <f t="shared" ref="BW166:BW229" si="115">BR62/$BV62</f>
        <v>0</v>
      </c>
      <c r="BX166" s="85">
        <f t="shared" ref="BX166:BY181" si="116">BT62/$BV62</f>
        <v>0</v>
      </c>
      <c r="BY166" s="85">
        <f t="shared" si="116"/>
        <v>0</v>
      </c>
      <c r="BZ166" s="245">
        <f t="shared" ref="BZ166:BZ229" si="117">BT166*F$33 +BU166*G$33 + BV166*H$33</f>
        <v>0.77296263606943227</v>
      </c>
      <c r="CA166" s="85">
        <f t="shared" ref="CA166:CA229" si="118">SUM(BT166:BY166)</f>
        <v>1</v>
      </c>
    </row>
    <row r="167" spans="1:115" ht="14">
      <c r="D167" s="230"/>
      <c r="E167" s="230"/>
      <c r="F167" s="230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  <c r="BH167" s="95"/>
      <c r="BI167" s="95"/>
      <c r="BJ167" s="95"/>
      <c r="BK167" s="95"/>
      <c r="BL167" s="95"/>
      <c r="BM167" s="95"/>
      <c r="BN167" s="65"/>
      <c r="BO167" s="24">
        <f t="shared" si="109"/>
        <v>3</v>
      </c>
      <c r="BP167" s="85">
        <f t="shared" si="110"/>
        <v>0.16525529027201655</v>
      </c>
      <c r="BQ167" s="85">
        <f t="shared" si="111"/>
        <v>0.83474470972798342</v>
      </c>
      <c r="BR167" s="85">
        <f t="shared" si="112"/>
        <v>0</v>
      </c>
      <c r="BT167" s="85">
        <f t="shared" si="113"/>
        <v>1.8159922007913904E-2</v>
      </c>
      <c r="BU167" s="85">
        <f t="shared" si="113"/>
        <v>0.29419073652820527</v>
      </c>
      <c r="BV167" s="85">
        <f t="shared" si="114"/>
        <v>0.6876493414638809</v>
      </c>
      <c r="BW167" s="85">
        <f t="shared" si="115"/>
        <v>0</v>
      </c>
      <c r="BX167" s="85">
        <f t="shared" si="116"/>
        <v>0</v>
      </c>
      <c r="BY167" s="85">
        <f t="shared" si="116"/>
        <v>0</v>
      </c>
      <c r="BZ167" s="245">
        <f t="shared" si="117"/>
        <v>0.79067854389285019</v>
      </c>
      <c r="CA167" s="85">
        <f t="shared" si="118"/>
        <v>1</v>
      </c>
    </row>
    <row r="168" spans="1:115" ht="14">
      <c r="D168" s="230"/>
      <c r="E168" s="230"/>
      <c r="F168" s="230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  <c r="BH168" s="95"/>
      <c r="BI168" s="95"/>
      <c r="BJ168" s="95"/>
      <c r="BK168" s="95"/>
      <c r="BL168" s="95"/>
      <c r="BM168" s="95"/>
      <c r="BN168" s="65"/>
      <c r="BO168" s="24">
        <f t="shared" si="109"/>
        <v>4</v>
      </c>
      <c r="BP168" s="85">
        <f t="shared" si="110"/>
        <v>0.20417842202548886</v>
      </c>
      <c r="BQ168" s="85">
        <f t="shared" si="111"/>
        <v>0.79582157797451114</v>
      </c>
      <c r="BR168" s="85">
        <f t="shared" si="112"/>
        <v>0</v>
      </c>
      <c r="BT168" s="85">
        <f t="shared" si="113"/>
        <v>2.8577682653954665E-2</v>
      </c>
      <c r="BU168" s="85">
        <f t="shared" si="113"/>
        <v>0.3512014787430684</v>
      </c>
      <c r="BV168" s="85">
        <f t="shared" si="114"/>
        <v>0.62022083860297694</v>
      </c>
      <c r="BW168" s="85">
        <f t="shared" si="115"/>
        <v>0</v>
      </c>
      <c r="BX168" s="85">
        <f t="shared" si="116"/>
        <v>0</v>
      </c>
      <c r="BY168" s="85">
        <f t="shared" si="116"/>
        <v>0</v>
      </c>
      <c r="BZ168" s="245">
        <f t="shared" si="117"/>
        <v>0.80917080131011454</v>
      </c>
      <c r="CA168" s="85">
        <f t="shared" si="118"/>
        <v>1</v>
      </c>
    </row>
    <row r="169" spans="1:115"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  <c r="BH169" s="95"/>
      <c r="BI169" s="95"/>
      <c r="BJ169" s="95"/>
      <c r="BK169" s="95"/>
      <c r="BL169" s="95"/>
      <c r="BM169" s="95"/>
      <c r="BN169" s="65"/>
      <c r="BO169" s="24">
        <f t="shared" si="109"/>
        <v>5</v>
      </c>
      <c r="BP169" s="85">
        <f t="shared" si="110"/>
        <v>0.2455486319529494</v>
      </c>
      <c r="BQ169" s="85">
        <f t="shared" si="111"/>
        <v>0.7544513680470506</v>
      </c>
      <c r="BR169" s="85">
        <f t="shared" si="112"/>
        <v>0</v>
      </c>
      <c r="BT169" s="85">
        <f t="shared" si="113"/>
        <v>4.3066901740171998E-2</v>
      </c>
      <c r="BU169" s="85">
        <f t="shared" si="113"/>
        <v>0.40496346042555481</v>
      </c>
      <c r="BV169" s="85">
        <f t="shared" si="114"/>
        <v>0.55196963783427322</v>
      </c>
      <c r="BW169" s="85">
        <f t="shared" si="115"/>
        <v>0</v>
      </c>
      <c r="BX169" s="85">
        <f t="shared" si="116"/>
        <v>0</v>
      </c>
      <c r="BY169" s="85">
        <f t="shared" si="116"/>
        <v>0</v>
      </c>
      <c r="BZ169" s="245">
        <f t="shared" si="117"/>
        <v>0.82723129169302279</v>
      </c>
      <c r="CA169" s="85">
        <f t="shared" si="118"/>
        <v>1</v>
      </c>
    </row>
    <row r="170" spans="1:115"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  <c r="BH170" s="95"/>
      <c r="BI170" s="95"/>
      <c r="BJ170" s="95"/>
      <c r="BK170" s="95"/>
      <c r="BL170" s="95"/>
      <c r="BM170" s="95"/>
      <c r="BN170" s="65"/>
      <c r="BO170" s="24">
        <f t="shared" si="109"/>
        <v>6</v>
      </c>
      <c r="BP170" s="85">
        <f t="shared" si="110"/>
        <v>0.28735537733368394</v>
      </c>
      <c r="BQ170" s="85">
        <f t="shared" si="111"/>
        <v>0.71264462266631601</v>
      </c>
      <c r="BR170" s="85">
        <f t="shared" si="112"/>
        <v>0</v>
      </c>
      <c r="BT170" s="85">
        <f t="shared" si="113"/>
        <v>6.1218117275834864E-2</v>
      </c>
      <c r="BU170" s="85">
        <f t="shared" si="113"/>
        <v>0.45227452011569808</v>
      </c>
      <c r="BV170" s="85">
        <f t="shared" si="114"/>
        <v>0.48650736260846694</v>
      </c>
      <c r="BW170" s="85">
        <f t="shared" si="115"/>
        <v>0</v>
      </c>
      <c r="BX170" s="85">
        <f t="shared" si="116"/>
        <v>0</v>
      </c>
      <c r="BY170" s="85">
        <f t="shared" si="116"/>
        <v>0</v>
      </c>
      <c r="BZ170" s="245">
        <f t="shared" si="117"/>
        <v>0.84384477167148741</v>
      </c>
      <c r="CA170" s="85">
        <f t="shared" si="118"/>
        <v>0.99999999999999989</v>
      </c>
    </row>
    <row r="171" spans="1:115"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  <c r="BH171" s="95"/>
      <c r="BI171" s="95"/>
      <c r="BJ171" s="95"/>
      <c r="BK171" s="95"/>
      <c r="BL171" s="95"/>
      <c r="BM171" s="95"/>
      <c r="BN171" s="65"/>
      <c r="BO171" s="24">
        <f t="shared" si="109"/>
        <v>7</v>
      </c>
      <c r="BP171" s="85">
        <f t="shared" si="110"/>
        <v>0.32820232099846725</v>
      </c>
      <c r="BQ171" s="85">
        <f t="shared" si="111"/>
        <v>0.67179767900153275</v>
      </c>
      <c r="BR171" s="85">
        <f t="shared" si="112"/>
        <v>0</v>
      </c>
      <c r="BT171" s="85">
        <f t="shared" si="113"/>
        <v>8.2658200131377271E-2</v>
      </c>
      <c r="BU171" s="85">
        <f t="shared" si="113"/>
        <v>0.49108824173417998</v>
      </c>
      <c r="BV171" s="85">
        <f t="shared" si="114"/>
        <v>0.42625355813444277</v>
      </c>
      <c r="BW171" s="85">
        <f t="shared" si="115"/>
        <v>0</v>
      </c>
      <c r="BX171" s="85">
        <f t="shared" si="116"/>
        <v>0</v>
      </c>
      <c r="BY171" s="85">
        <f t="shared" si="116"/>
        <v>0</v>
      </c>
      <c r="BZ171" s="245">
        <f t="shared" si="117"/>
        <v>0.85834756587110439</v>
      </c>
      <c r="CA171" s="85">
        <f t="shared" si="118"/>
        <v>1</v>
      </c>
    </row>
    <row r="172" spans="1:115"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  <c r="BH172" s="95"/>
      <c r="BI172" s="95"/>
      <c r="BJ172" s="95"/>
      <c r="BK172" s="95"/>
      <c r="BL172" s="95"/>
      <c r="BM172" s="95"/>
      <c r="BN172" s="65"/>
      <c r="BO172" s="24">
        <f t="shared" si="109"/>
        <v>8</v>
      </c>
      <c r="BP172" s="85">
        <f t="shared" si="110"/>
        <v>0.36651795872492704</v>
      </c>
      <c r="BQ172" s="85">
        <f t="shared" si="111"/>
        <v>0.6334820412750729</v>
      </c>
      <c r="BR172" s="85">
        <f t="shared" si="112"/>
        <v>0</v>
      </c>
      <c r="BT172" s="85">
        <f t="shared" si="113"/>
        <v>0.10618712377695187</v>
      </c>
      <c r="BU172" s="85">
        <f t="shared" si="113"/>
        <v>0.52066166989595042</v>
      </c>
      <c r="BV172" s="85">
        <f t="shared" si="114"/>
        <v>0.3731512063270977</v>
      </c>
      <c r="BW172" s="85">
        <f t="shared" si="115"/>
        <v>0</v>
      </c>
      <c r="BX172" s="85">
        <f t="shared" si="116"/>
        <v>0</v>
      </c>
      <c r="BY172" s="85">
        <f t="shared" si="116"/>
        <v>0</v>
      </c>
      <c r="BZ172" s="245">
        <f t="shared" si="117"/>
        <v>0.87035678413904538</v>
      </c>
      <c r="CA172" s="85">
        <f t="shared" si="118"/>
        <v>1</v>
      </c>
    </row>
    <row r="173" spans="1:115"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  <c r="BH173" s="95"/>
      <c r="BI173" s="95"/>
      <c r="BJ173" s="95"/>
      <c r="BK173" s="95"/>
      <c r="BL173" s="95"/>
      <c r="BM173" s="95"/>
      <c r="BN173" s="65"/>
      <c r="BO173" s="24">
        <f t="shared" si="109"/>
        <v>9</v>
      </c>
      <c r="BP173" s="85">
        <f t="shared" si="110"/>
        <v>0.40144938415919096</v>
      </c>
      <c r="BQ173" s="85">
        <f t="shared" si="111"/>
        <v>0.59855061584080904</v>
      </c>
      <c r="BR173" s="85">
        <f t="shared" si="112"/>
        <v>0</v>
      </c>
      <c r="BT173" s="85">
        <f t="shared" si="113"/>
        <v>0.13063492999737256</v>
      </c>
      <c r="BU173" s="85">
        <f t="shared" si="113"/>
        <v>0.54162890832363686</v>
      </c>
      <c r="BV173" s="85">
        <f t="shared" si="114"/>
        <v>0.32773616167899067</v>
      </c>
      <c r="BW173" s="85">
        <f t="shared" si="115"/>
        <v>0</v>
      </c>
      <c r="BX173" s="85">
        <f t="shared" si="116"/>
        <v>0</v>
      </c>
      <c r="BY173" s="85">
        <f t="shared" si="116"/>
        <v>0</v>
      </c>
      <c r="BZ173" s="245">
        <f t="shared" si="117"/>
        <v>0.87990666316340749</v>
      </c>
      <c r="CA173" s="85">
        <f t="shared" si="118"/>
        <v>1</v>
      </c>
    </row>
    <row r="174" spans="1:115"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  <c r="BH174" s="95"/>
      <c r="BI174" s="95"/>
      <c r="BJ174" s="95"/>
      <c r="BK174" s="95"/>
      <c r="BL174" s="95"/>
      <c r="BM174" s="95"/>
      <c r="BN174" s="65"/>
      <c r="BO174" s="24">
        <f t="shared" si="109"/>
        <v>10</v>
      </c>
      <c r="BP174" s="85">
        <f t="shared" si="110"/>
        <v>0.43277826178512002</v>
      </c>
      <c r="BQ174" s="85">
        <f t="shared" si="111"/>
        <v>0.56722173821487998</v>
      </c>
      <c r="BR174" s="85">
        <f t="shared" si="112"/>
        <v>0</v>
      </c>
      <c r="BT174" s="85">
        <f t="shared" si="113"/>
        <v>0.15524936929943722</v>
      </c>
      <c r="BU174" s="85">
        <f t="shared" si="113"/>
        <v>0.5550577849713656</v>
      </c>
      <c r="BV174" s="85">
        <f t="shared" si="114"/>
        <v>0.28969284572919718</v>
      </c>
      <c r="BW174" s="85">
        <f t="shared" si="115"/>
        <v>0</v>
      </c>
      <c r="BX174" s="85">
        <f t="shared" si="116"/>
        <v>0</v>
      </c>
      <c r="BY174" s="85">
        <f t="shared" si="116"/>
        <v>0</v>
      </c>
      <c r="BZ174" s="245">
        <f t="shared" si="117"/>
        <v>0.88721725139800145</v>
      </c>
      <c r="CA174" s="85">
        <f t="shared" si="118"/>
        <v>1</v>
      </c>
    </row>
    <row r="175" spans="1:115"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  <c r="BH175" s="95"/>
      <c r="BI175" s="95"/>
      <c r="BJ175" s="95"/>
      <c r="BK175" s="95"/>
      <c r="BL175" s="95"/>
      <c r="BM175" s="95"/>
      <c r="BN175" s="65"/>
      <c r="BO175" s="24">
        <f t="shared" si="109"/>
        <v>11</v>
      </c>
      <c r="BP175" s="85">
        <f t="shared" si="110"/>
        <v>0.46040839639253012</v>
      </c>
      <c r="BQ175" s="85">
        <f t="shared" si="111"/>
        <v>0.53959160360746994</v>
      </c>
      <c r="BR175" s="85">
        <f t="shared" si="112"/>
        <v>0</v>
      </c>
      <c r="BT175" s="85">
        <f t="shared" si="113"/>
        <v>0.17896136927339396</v>
      </c>
      <c r="BU175" s="85">
        <f t="shared" si="113"/>
        <v>0.56289405423827221</v>
      </c>
      <c r="BV175" s="85">
        <f t="shared" si="114"/>
        <v>0.25814457648833378</v>
      </c>
      <c r="BW175" s="85">
        <f t="shared" si="115"/>
        <v>0</v>
      </c>
      <c r="BX175" s="85">
        <f t="shared" si="116"/>
        <v>0</v>
      </c>
      <c r="BY175" s="85">
        <f t="shared" si="116"/>
        <v>0</v>
      </c>
      <c r="BZ175" s="245">
        <f t="shared" si="117"/>
        <v>0.89272973217460083</v>
      </c>
      <c r="CA175" s="85">
        <f t="shared" si="118"/>
        <v>0.99999999999999989</v>
      </c>
    </row>
    <row r="176" spans="1:115"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  <c r="BH176" s="95"/>
      <c r="BI176" s="95"/>
      <c r="BJ176" s="95"/>
      <c r="BK176" s="95"/>
      <c r="BL176" s="95"/>
      <c r="BM176" s="95"/>
      <c r="BN176" s="65"/>
      <c r="BO176" s="24">
        <f t="shared" si="109"/>
        <v>12</v>
      </c>
      <c r="BP176" s="85">
        <f t="shared" si="110"/>
        <v>0.48453506887158038</v>
      </c>
      <c r="BQ176" s="85">
        <f t="shared" si="111"/>
        <v>0.51546493112841951</v>
      </c>
      <c r="BR176" s="85">
        <f t="shared" si="112"/>
        <v>0</v>
      </c>
      <c r="BT176" s="85">
        <f t="shared" si="113"/>
        <v>0.20137503357249742</v>
      </c>
      <c r="BU176" s="85">
        <f t="shared" si="113"/>
        <v>0.56632007059816591</v>
      </c>
      <c r="BV176" s="85">
        <f t="shared" si="114"/>
        <v>0.23230489582933661</v>
      </c>
      <c r="BW176" s="85">
        <f t="shared" si="115"/>
        <v>0</v>
      </c>
      <c r="BX176" s="85">
        <f t="shared" si="116"/>
        <v>0</v>
      </c>
      <c r="BY176" s="85">
        <f t="shared" si="116"/>
        <v>0</v>
      </c>
      <c r="BZ176" s="245">
        <f t="shared" si="117"/>
        <v>0.89674602565578276</v>
      </c>
      <c r="CA176" s="85">
        <f t="shared" si="118"/>
        <v>1</v>
      </c>
    </row>
    <row r="177" spans="10:79"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  <c r="BH177" s="95"/>
      <c r="BI177" s="95"/>
      <c r="BJ177" s="95"/>
      <c r="BK177" s="95"/>
      <c r="BL177" s="95"/>
      <c r="BM177" s="95"/>
      <c r="BN177" s="65"/>
      <c r="BO177" s="24">
        <f t="shared" si="109"/>
        <v>13</v>
      </c>
      <c r="BP177" s="85">
        <f t="shared" si="110"/>
        <v>0.50544069640914036</v>
      </c>
      <c r="BQ177" s="85">
        <f t="shared" si="111"/>
        <v>0.49455930359085964</v>
      </c>
      <c r="BR177" s="85">
        <f t="shared" si="112"/>
        <v>0</v>
      </c>
      <c r="BT177" s="85">
        <f t="shared" si="113"/>
        <v>0.22200406869470596</v>
      </c>
      <c r="BU177" s="85">
        <f t="shared" si="113"/>
        <v>0.56687325542886879</v>
      </c>
      <c r="BV177" s="85">
        <f t="shared" si="114"/>
        <v>0.21112267587642522</v>
      </c>
      <c r="BW177" s="85">
        <f t="shared" si="115"/>
        <v>0</v>
      </c>
      <c r="BX177" s="85">
        <f t="shared" si="116"/>
        <v>0</v>
      </c>
      <c r="BY177" s="85">
        <f t="shared" si="116"/>
        <v>0</v>
      </c>
      <c r="BZ177" s="245">
        <f t="shared" si="117"/>
        <v>0.89966251912128814</v>
      </c>
      <c r="CA177" s="85">
        <f t="shared" si="118"/>
        <v>0.99999999999999989</v>
      </c>
    </row>
    <row r="178" spans="10:79"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  <c r="BH178" s="95"/>
      <c r="BI178" s="95"/>
      <c r="BJ178" s="95"/>
      <c r="BK178" s="95"/>
      <c r="BL178" s="95"/>
      <c r="BM178" s="95"/>
      <c r="BN178" s="65"/>
      <c r="BO178" s="24">
        <f t="shared" si="109"/>
        <v>14</v>
      </c>
      <c r="BP178" s="85">
        <f t="shared" si="110"/>
        <v>0.52353004138718429</v>
      </c>
      <c r="BQ178" s="85">
        <f t="shared" si="111"/>
        <v>0.47646995861281577</v>
      </c>
      <c r="BR178" s="85">
        <f t="shared" si="112"/>
        <v>0</v>
      </c>
      <c r="BT178" s="85">
        <f t="shared" si="113"/>
        <v>0.24074140145568718</v>
      </c>
      <c r="BU178" s="85">
        <f t="shared" si="113"/>
        <v>0.56557727986299411</v>
      </c>
      <c r="BV178" s="85">
        <f t="shared" si="114"/>
        <v>0.19368131868131869</v>
      </c>
      <c r="BW178" s="85">
        <f t="shared" si="115"/>
        <v>0</v>
      </c>
      <c r="BX178" s="85">
        <f t="shared" si="116"/>
        <v>0</v>
      </c>
      <c r="BY178" s="85">
        <f t="shared" si="116"/>
        <v>0</v>
      </c>
      <c r="BZ178" s="245">
        <f t="shared" si="117"/>
        <v>0.90177203748632317</v>
      </c>
      <c r="CA178" s="85">
        <f t="shared" si="118"/>
        <v>1</v>
      </c>
    </row>
    <row r="179" spans="10:79"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  <c r="BH179" s="95"/>
      <c r="BI179" s="95"/>
      <c r="BJ179" s="95"/>
      <c r="BK179" s="95"/>
      <c r="BL179" s="95"/>
      <c r="BM179" s="95"/>
      <c r="BN179" s="65"/>
      <c r="BO179" s="24">
        <f t="shared" si="109"/>
        <v>15</v>
      </c>
      <c r="BP179" s="85">
        <f t="shared" si="110"/>
        <v>0.5392114768439753</v>
      </c>
      <c r="BQ179" s="85">
        <f t="shared" si="111"/>
        <v>0.46078852315602475</v>
      </c>
      <c r="BR179" s="85">
        <f t="shared" si="112"/>
        <v>0</v>
      </c>
      <c r="BT179" s="85">
        <f t="shared" si="113"/>
        <v>0.25768423651401062</v>
      </c>
      <c r="BU179" s="85">
        <f t="shared" si="113"/>
        <v>0.56305448065992925</v>
      </c>
      <c r="BV179" s="85">
        <f t="shared" si="114"/>
        <v>0.1792612828260601</v>
      </c>
      <c r="BW179" s="85">
        <f t="shared" si="115"/>
        <v>0</v>
      </c>
      <c r="BX179" s="85">
        <f t="shared" si="116"/>
        <v>0</v>
      </c>
      <c r="BY179" s="85">
        <f t="shared" si="116"/>
        <v>0</v>
      </c>
      <c r="BZ179" s="245">
        <f t="shared" si="117"/>
        <v>0.90327424239984688</v>
      </c>
      <c r="CA179" s="85">
        <f t="shared" si="118"/>
        <v>1</v>
      </c>
    </row>
    <row r="180" spans="10:79"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  <c r="BH180" s="95"/>
      <c r="BI180" s="95"/>
      <c r="BJ180" s="95"/>
      <c r="BK180" s="95"/>
      <c r="BL180" s="95"/>
      <c r="BM180" s="95"/>
      <c r="BN180" s="65"/>
      <c r="BO180" s="24">
        <f t="shared" si="109"/>
        <v>16</v>
      </c>
      <c r="BP180" s="85">
        <f t="shared" si="110"/>
        <v>0.55272215079937614</v>
      </c>
      <c r="BQ180" s="85">
        <f t="shared" si="111"/>
        <v>0.44727784920062386</v>
      </c>
      <c r="BR180" s="85">
        <f t="shared" si="112"/>
        <v>0</v>
      </c>
      <c r="BT180" s="85">
        <f t="shared" si="113"/>
        <v>0.27289012658635964</v>
      </c>
      <c r="BU180" s="85">
        <f t="shared" si="113"/>
        <v>0.55966404842603301</v>
      </c>
      <c r="BV180" s="85">
        <f t="shared" si="114"/>
        <v>0.16744582498760735</v>
      </c>
      <c r="BW180" s="85">
        <f t="shared" si="115"/>
        <v>0</v>
      </c>
      <c r="BX180" s="85">
        <f t="shared" si="116"/>
        <v>0</v>
      </c>
      <c r="BY180" s="85">
        <f t="shared" si="116"/>
        <v>0</v>
      </c>
      <c r="BZ180" s="245">
        <f t="shared" si="117"/>
        <v>0.9042845647393245</v>
      </c>
      <c r="CA180" s="85">
        <f t="shared" si="118"/>
        <v>1</v>
      </c>
    </row>
    <row r="181" spans="10:79"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  <c r="BH181" s="95"/>
      <c r="BI181" s="95"/>
      <c r="BJ181" s="95"/>
      <c r="BK181" s="95"/>
      <c r="BL181" s="95"/>
      <c r="BM181" s="95"/>
      <c r="BN181" s="65"/>
      <c r="BO181" s="24">
        <f t="shared" si="109"/>
        <v>17</v>
      </c>
      <c r="BP181" s="85">
        <f t="shared" si="110"/>
        <v>0.56440647237456376</v>
      </c>
      <c r="BQ181" s="85">
        <f t="shared" si="111"/>
        <v>0.43559352762543624</v>
      </c>
      <c r="BR181" s="85">
        <f t="shared" si="112"/>
        <v>0</v>
      </c>
      <c r="BT181" s="85">
        <f t="shared" si="113"/>
        <v>0.28633911979331911</v>
      </c>
      <c r="BU181" s="85">
        <f t="shared" si="113"/>
        <v>0.5561347051624892</v>
      </c>
      <c r="BV181" s="85">
        <f t="shared" si="114"/>
        <v>0.15752617504419164</v>
      </c>
      <c r="BW181" s="85">
        <f t="shared" si="115"/>
        <v>0</v>
      </c>
      <c r="BX181" s="85">
        <f t="shared" si="116"/>
        <v>0</v>
      </c>
      <c r="BY181" s="85">
        <f t="shared" si="116"/>
        <v>0</v>
      </c>
      <c r="BZ181" s="245">
        <f t="shared" si="117"/>
        <v>0.90501896085452271</v>
      </c>
      <c r="CA181" s="85">
        <f t="shared" si="118"/>
        <v>1</v>
      </c>
    </row>
    <row r="182" spans="10:79"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  <c r="BH182" s="95"/>
      <c r="BI182" s="95"/>
      <c r="BJ182" s="95"/>
      <c r="BK182" s="95"/>
      <c r="BL182" s="95"/>
      <c r="BM182" s="95"/>
      <c r="BN182" s="65"/>
      <c r="BO182" s="24">
        <f t="shared" si="109"/>
        <v>18</v>
      </c>
      <c r="BP182" s="85">
        <f t="shared" si="110"/>
        <v>0.57451015455936549</v>
      </c>
      <c r="BQ182" s="85">
        <f t="shared" si="111"/>
        <v>0.42548984544063456</v>
      </c>
      <c r="BR182" s="85">
        <f t="shared" si="112"/>
        <v>0</v>
      </c>
      <c r="BT182" s="85">
        <f t="shared" ref="BT182:BU197" si="119">BP78/$BV78</f>
        <v>0.29825905670798514</v>
      </c>
      <c r="BU182" s="85">
        <f t="shared" si="119"/>
        <v>0.55250219570276071</v>
      </c>
      <c r="BV182" s="85">
        <f t="shared" si="114"/>
        <v>0.14923874758925418</v>
      </c>
      <c r="BW182" s="85">
        <f t="shared" si="115"/>
        <v>0</v>
      </c>
      <c r="BX182" s="85">
        <f t="shared" ref="BX182:BY197" si="120">BT78/$BV78</f>
        <v>0</v>
      </c>
      <c r="BY182" s="85">
        <f t="shared" si="120"/>
        <v>0</v>
      </c>
      <c r="BZ182" s="245">
        <f t="shared" si="117"/>
        <v>0.90551853293855966</v>
      </c>
      <c r="CA182" s="85">
        <f t="shared" si="118"/>
        <v>1</v>
      </c>
    </row>
    <row r="183" spans="10:79"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  <c r="BH183" s="95"/>
      <c r="BI183" s="95"/>
      <c r="BJ183" s="95"/>
      <c r="BK183" s="95"/>
      <c r="BL183" s="95"/>
      <c r="BM183" s="95"/>
      <c r="BN183" s="65"/>
      <c r="BO183" s="24">
        <f t="shared" si="109"/>
        <v>19</v>
      </c>
      <c r="BP183" s="85">
        <f t="shared" si="110"/>
        <v>0.5831260287296125</v>
      </c>
      <c r="BQ183" s="85">
        <f t="shared" si="111"/>
        <v>0.41687397127038761</v>
      </c>
      <c r="BR183" s="85">
        <f t="shared" si="112"/>
        <v>0</v>
      </c>
      <c r="BT183" s="85">
        <f t="shared" si="119"/>
        <v>0.30873578482717345</v>
      </c>
      <c r="BU183" s="85">
        <f t="shared" si="119"/>
        <v>0.54878048780487809</v>
      </c>
      <c r="BV183" s="85">
        <f t="shared" si="114"/>
        <v>0.14248372736794854</v>
      </c>
      <c r="BW183" s="85">
        <f t="shared" si="115"/>
        <v>0</v>
      </c>
      <c r="BX183" s="85">
        <f t="shared" si="120"/>
        <v>0</v>
      </c>
      <c r="BY183" s="85">
        <f t="shared" si="120"/>
        <v>0</v>
      </c>
      <c r="BZ183" s="245">
        <f t="shared" si="117"/>
        <v>0.90579891765175324</v>
      </c>
      <c r="CA183" s="85">
        <f t="shared" si="118"/>
        <v>1</v>
      </c>
    </row>
    <row r="184" spans="10:79"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  <c r="BH184" s="95"/>
      <c r="BI184" s="95"/>
      <c r="BJ184" s="95"/>
      <c r="BK184" s="95"/>
      <c r="BL184" s="95"/>
      <c r="BM184" s="95"/>
      <c r="BN184" s="65"/>
      <c r="BO184" s="24">
        <f t="shared" si="109"/>
        <v>20</v>
      </c>
      <c r="BP184" s="85">
        <f t="shared" si="110"/>
        <v>0.59082704241906936</v>
      </c>
      <c r="BQ184" s="85">
        <f t="shared" si="111"/>
        <v>0.4091729575809307</v>
      </c>
      <c r="BR184" s="85">
        <f t="shared" si="112"/>
        <v>0</v>
      </c>
      <c r="BT184" s="85">
        <f t="shared" si="119"/>
        <v>0.3180730562299291</v>
      </c>
      <c r="BU184" s="85">
        <f t="shared" si="119"/>
        <v>0.54550797237828041</v>
      </c>
      <c r="BV184" s="85">
        <f t="shared" si="114"/>
        <v>0.13641897139179043</v>
      </c>
      <c r="BW184" s="85">
        <f t="shared" si="115"/>
        <v>0</v>
      </c>
      <c r="BX184" s="85">
        <f t="shared" si="120"/>
        <v>0</v>
      </c>
      <c r="BY184" s="85">
        <f t="shared" si="120"/>
        <v>0</v>
      </c>
      <c r="BZ184" s="245">
        <f t="shared" si="117"/>
        <v>0.90606213254414125</v>
      </c>
      <c r="CA184" s="85">
        <f t="shared" si="118"/>
        <v>1</v>
      </c>
    </row>
    <row r="185" spans="10:79"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  <c r="BH185" s="95"/>
      <c r="BI185" s="95"/>
      <c r="BJ185" s="95"/>
      <c r="BK185" s="95"/>
      <c r="BL185" s="95"/>
      <c r="BM185" s="95"/>
      <c r="BN185" s="65"/>
      <c r="BO185" s="24">
        <f t="shared" si="109"/>
        <v>21</v>
      </c>
      <c r="BP185" s="85">
        <f t="shared" si="110"/>
        <v>0.59752384340519926</v>
      </c>
      <c r="BQ185" s="85">
        <f t="shared" si="111"/>
        <v>0.40247615659480074</v>
      </c>
      <c r="BR185" s="85">
        <f t="shared" si="112"/>
        <v>0</v>
      </c>
      <c r="BT185" s="85">
        <f t="shared" si="119"/>
        <v>0.32639175904950746</v>
      </c>
      <c r="BU185" s="85">
        <f t="shared" si="119"/>
        <v>0.54226416871138361</v>
      </c>
      <c r="BV185" s="85">
        <f t="shared" si="114"/>
        <v>0.13134407223910893</v>
      </c>
      <c r="BW185" s="85">
        <f t="shared" si="115"/>
        <v>0</v>
      </c>
      <c r="BX185" s="85">
        <f t="shared" si="120"/>
        <v>0</v>
      </c>
      <c r="BY185" s="85">
        <f t="shared" si="120"/>
        <v>0</v>
      </c>
      <c r="BZ185" s="245">
        <f t="shared" si="117"/>
        <v>0.90619815182001606</v>
      </c>
      <c r="CA185" s="85">
        <f t="shared" si="118"/>
        <v>1</v>
      </c>
    </row>
    <row r="186" spans="10:79"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  <c r="BH186" s="95"/>
      <c r="BI186" s="95"/>
      <c r="BJ186" s="95"/>
      <c r="BK186" s="95"/>
      <c r="BL186" s="95"/>
      <c r="BM186" s="95"/>
      <c r="BN186" s="65"/>
      <c r="BO186" s="24">
        <f t="shared" si="109"/>
        <v>22</v>
      </c>
      <c r="BP186" s="85">
        <f t="shared" si="110"/>
        <v>0.6032551319648094</v>
      </c>
      <c r="BQ186" s="85">
        <f t="shared" si="111"/>
        <v>0.3967448680351906</v>
      </c>
      <c r="BR186" s="85">
        <f t="shared" si="112"/>
        <v>0</v>
      </c>
      <c r="BT186" s="85">
        <f t="shared" si="119"/>
        <v>0.33357771260997066</v>
      </c>
      <c r="BU186" s="85">
        <f t="shared" si="119"/>
        <v>0.53935483870967738</v>
      </c>
      <c r="BV186" s="85">
        <f t="shared" si="114"/>
        <v>0.12706744868035191</v>
      </c>
      <c r="BW186" s="85">
        <f t="shared" si="115"/>
        <v>0</v>
      </c>
      <c r="BX186" s="85">
        <f t="shared" si="120"/>
        <v>0</v>
      </c>
      <c r="BY186" s="85">
        <f t="shared" si="120"/>
        <v>0</v>
      </c>
      <c r="BZ186" s="245">
        <f t="shared" si="117"/>
        <v>0.90628347996089931</v>
      </c>
      <c r="CA186" s="85">
        <f t="shared" si="118"/>
        <v>0.99999999999999989</v>
      </c>
    </row>
    <row r="187" spans="10:79"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  <c r="BH187" s="95"/>
      <c r="BI187" s="95"/>
      <c r="BJ187" s="95"/>
      <c r="BK187" s="95"/>
      <c r="BL187" s="95"/>
      <c r="BM187" s="95"/>
      <c r="BN187" s="65"/>
      <c r="BO187" s="24">
        <f t="shared" si="109"/>
        <v>23</v>
      </c>
      <c r="BP187" s="85">
        <f t="shared" si="110"/>
        <v>0.60822835301440359</v>
      </c>
      <c r="BQ187" s="85">
        <f t="shared" si="111"/>
        <v>0.39177164698559647</v>
      </c>
      <c r="BR187" s="85">
        <f t="shared" si="112"/>
        <v>0</v>
      </c>
      <c r="BT187" s="85">
        <f t="shared" si="119"/>
        <v>0.33992583436341167</v>
      </c>
      <c r="BU187" s="85">
        <f t="shared" si="119"/>
        <v>0.53660503730198394</v>
      </c>
      <c r="BV187" s="85">
        <f t="shared" si="114"/>
        <v>0.12346912833460449</v>
      </c>
      <c r="BW187" s="85">
        <f t="shared" si="115"/>
        <v>0</v>
      </c>
      <c r="BX187" s="85">
        <f t="shared" si="120"/>
        <v>0</v>
      </c>
      <c r="BY187" s="85">
        <f t="shared" si="120"/>
        <v>0</v>
      </c>
      <c r="BZ187" s="245">
        <f t="shared" si="117"/>
        <v>0.90630495577238357</v>
      </c>
      <c r="CA187" s="85">
        <f t="shared" si="118"/>
        <v>1.0000000000000002</v>
      </c>
    </row>
    <row r="188" spans="10:79"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  <c r="BH188" s="95"/>
      <c r="BI188" s="95"/>
      <c r="BJ188" s="95"/>
      <c r="BK188" s="95"/>
      <c r="BL188" s="95"/>
      <c r="BM188" s="95"/>
      <c r="BN188" s="65"/>
      <c r="BO188" s="24">
        <f t="shared" si="109"/>
        <v>24</v>
      </c>
      <c r="BP188" s="85">
        <f t="shared" si="110"/>
        <v>0.61257963660816817</v>
      </c>
      <c r="BQ188" s="85">
        <f t="shared" si="111"/>
        <v>0.38742036339183178</v>
      </c>
      <c r="BR188" s="85">
        <f t="shared" si="112"/>
        <v>0</v>
      </c>
      <c r="BT188" s="85">
        <f t="shared" si="119"/>
        <v>0.34553772995821125</v>
      </c>
      <c r="BU188" s="85">
        <f t="shared" si="119"/>
        <v>0.53408381329991395</v>
      </c>
      <c r="BV188" s="85">
        <f t="shared" si="114"/>
        <v>0.12037845674187478</v>
      </c>
      <c r="BW188" s="85">
        <f t="shared" si="115"/>
        <v>0</v>
      </c>
      <c r="BX188" s="85">
        <f t="shared" si="120"/>
        <v>0</v>
      </c>
      <c r="BY188" s="85">
        <f t="shared" si="120"/>
        <v>0</v>
      </c>
      <c r="BZ188" s="245">
        <f t="shared" si="117"/>
        <v>0.90629684131773569</v>
      </c>
      <c r="CA188" s="85">
        <f t="shared" si="118"/>
        <v>0.99999999999999989</v>
      </c>
    </row>
    <row r="189" spans="10:79"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  <c r="BH189" s="95"/>
      <c r="BI189" s="95"/>
      <c r="BJ189" s="95"/>
      <c r="BK189" s="95"/>
      <c r="BL189" s="95"/>
      <c r="BM189" s="95"/>
      <c r="BN189" s="65"/>
      <c r="BO189" s="24">
        <f t="shared" si="109"/>
        <v>25</v>
      </c>
      <c r="BP189" s="85">
        <f t="shared" si="110"/>
        <v>0.61643387676928107</v>
      </c>
      <c r="BQ189" s="85">
        <f t="shared" si="111"/>
        <v>0.38356612323071893</v>
      </c>
      <c r="BR189" s="85">
        <f t="shared" si="112"/>
        <v>0</v>
      </c>
      <c r="BT189" s="85">
        <f t="shared" si="119"/>
        <v>0.35058625683187744</v>
      </c>
      <c r="BU189" s="85">
        <f t="shared" si="119"/>
        <v>0.53169523987480727</v>
      </c>
      <c r="BV189" s="85">
        <f t="shared" si="114"/>
        <v>0.11771850329331528</v>
      </c>
      <c r="BW189" s="85">
        <f t="shared" si="115"/>
        <v>0</v>
      </c>
      <c r="BX189" s="85">
        <f t="shared" si="120"/>
        <v>0</v>
      </c>
      <c r="BY189" s="85">
        <f t="shared" si="120"/>
        <v>0</v>
      </c>
      <c r="BZ189" s="245">
        <f t="shared" si="117"/>
        <v>0.90625340620669248</v>
      </c>
      <c r="CA189" s="85">
        <f t="shared" si="118"/>
        <v>1</v>
      </c>
    </row>
    <row r="190" spans="10:79"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  <c r="BG190" s="95"/>
      <c r="BH190" s="95"/>
      <c r="BI190" s="95"/>
      <c r="BJ190" s="95"/>
      <c r="BK190" s="95"/>
      <c r="BL190" s="95"/>
      <c r="BM190" s="95"/>
      <c r="BN190" s="65"/>
      <c r="BO190" s="24">
        <f t="shared" si="109"/>
        <v>26</v>
      </c>
      <c r="BP190" s="85">
        <f t="shared" si="110"/>
        <v>0.61975339655425066</v>
      </c>
      <c r="BQ190" s="85">
        <f t="shared" si="111"/>
        <v>0.38024660344574929</v>
      </c>
      <c r="BR190" s="85">
        <f t="shared" si="112"/>
        <v>0</v>
      </c>
      <c r="BT190" s="85">
        <f t="shared" si="119"/>
        <v>0.35483263204170068</v>
      </c>
      <c r="BU190" s="85">
        <f t="shared" si="119"/>
        <v>0.52984152902509996</v>
      </c>
      <c r="BV190" s="85">
        <f t="shared" si="114"/>
        <v>0.11532583893319935</v>
      </c>
      <c r="BW190" s="85">
        <f t="shared" si="115"/>
        <v>0</v>
      </c>
      <c r="BX190" s="85">
        <f t="shared" si="120"/>
        <v>0</v>
      </c>
      <c r="BY190" s="85">
        <f t="shared" si="120"/>
        <v>0</v>
      </c>
      <c r="BZ190" s="245">
        <f t="shared" si="117"/>
        <v>0.90626347631309001</v>
      </c>
      <c r="CA190" s="85">
        <f t="shared" si="118"/>
        <v>1</v>
      </c>
    </row>
    <row r="191" spans="10:79"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  <c r="BG191" s="95"/>
      <c r="BH191" s="95"/>
      <c r="BI191" s="95"/>
      <c r="BJ191" s="95"/>
      <c r="BK191" s="95"/>
      <c r="BL191" s="95"/>
      <c r="BM191" s="95"/>
      <c r="BN191" s="65"/>
      <c r="BO191" s="24">
        <f t="shared" si="109"/>
        <v>27</v>
      </c>
      <c r="BP191" s="85">
        <f t="shared" si="110"/>
        <v>0.62252784190695565</v>
      </c>
      <c r="BQ191" s="85">
        <f t="shared" si="111"/>
        <v>0.3774721580930443</v>
      </c>
      <c r="BR191" s="85">
        <f t="shared" si="112"/>
        <v>0</v>
      </c>
      <c r="BT191" s="85">
        <f t="shared" si="119"/>
        <v>0.35854435162361181</v>
      </c>
      <c r="BU191" s="85">
        <f t="shared" si="119"/>
        <v>0.52796698056668767</v>
      </c>
      <c r="BV191" s="85">
        <f t="shared" si="114"/>
        <v>0.11348866780970049</v>
      </c>
      <c r="BW191" s="85">
        <f t="shared" si="115"/>
        <v>0</v>
      </c>
      <c r="BX191" s="85">
        <f t="shared" si="120"/>
        <v>0</v>
      </c>
      <c r="BY191" s="85">
        <f t="shared" si="120"/>
        <v>0</v>
      </c>
      <c r="BZ191" s="245">
        <f t="shared" si="117"/>
        <v>0.90619600771982123</v>
      </c>
      <c r="CA191" s="85">
        <f t="shared" si="118"/>
        <v>1</v>
      </c>
    </row>
    <row r="192" spans="10:79"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  <c r="BG192" s="95"/>
      <c r="BH192" s="95"/>
      <c r="BI192" s="95"/>
      <c r="BJ192" s="95"/>
      <c r="BK192" s="95"/>
      <c r="BL192" s="95"/>
      <c r="BM192" s="95"/>
      <c r="BN192" s="65"/>
      <c r="BO192" s="24">
        <f t="shared" si="109"/>
        <v>28</v>
      </c>
      <c r="BP192" s="85">
        <f t="shared" si="110"/>
        <v>0.62502919196637086</v>
      </c>
      <c r="BQ192" s="85">
        <f t="shared" si="111"/>
        <v>0.37497080803362914</v>
      </c>
      <c r="BR192" s="85">
        <f t="shared" si="112"/>
        <v>0</v>
      </c>
      <c r="BT192" s="85">
        <f t="shared" si="119"/>
        <v>0.36183442316674452</v>
      </c>
      <c r="BU192" s="85">
        <f t="shared" si="119"/>
        <v>0.52638953759925267</v>
      </c>
      <c r="BV192" s="85">
        <f t="shared" si="114"/>
        <v>0.1117760392340028</v>
      </c>
      <c r="BW192" s="85">
        <f t="shared" si="115"/>
        <v>0</v>
      </c>
      <c r="BX192" s="85">
        <f t="shared" si="120"/>
        <v>0</v>
      </c>
      <c r="BY192" s="85">
        <f t="shared" si="120"/>
        <v>0</v>
      </c>
      <c r="BZ192" s="245">
        <f t="shared" si="117"/>
        <v>0.90616145103534174</v>
      </c>
      <c r="CA192" s="85">
        <f t="shared" si="118"/>
        <v>1</v>
      </c>
    </row>
    <row r="193" spans="10:79"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  <c r="BH193" s="95"/>
      <c r="BI193" s="95"/>
      <c r="BJ193" s="95"/>
      <c r="BK193" s="95"/>
      <c r="BL193" s="95"/>
      <c r="BM193" s="95"/>
      <c r="BN193" s="65"/>
      <c r="BO193" s="24">
        <f t="shared" si="109"/>
        <v>29</v>
      </c>
      <c r="BP193" s="85">
        <f t="shared" si="110"/>
        <v>0.62721779994245708</v>
      </c>
      <c r="BQ193" s="85">
        <f t="shared" si="111"/>
        <v>0.37278220005754292</v>
      </c>
      <c r="BR193" s="85">
        <f t="shared" si="112"/>
        <v>0</v>
      </c>
      <c r="BT193" s="85">
        <f t="shared" si="119"/>
        <v>0.36465644262709573</v>
      </c>
      <c r="BU193" s="85">
        <f t="shared" si="119"/>
        <v>0.52512271463072269</v>
      </c>
      <c r="BV193" s="85">
        <f t="shared" si="114"/>
        <v>0.11022084274218158</v>
      </c>
      <c r="BW193" s="85">
        <f t="shared" si="115"/>
        <v>0</v>
      </c>
      <c r="BX193" s="85">
        <f t="shared" si="120"/>
        <v>0</v>
      </c>
      <c r="BY193" s="85">
        <f t="shared" si="120"/>
        <v>0</v>
      </c>
      <c r="BZ193" s="245">
        <f t="shared" si="117"/>
        <v>0.90615767340616293</v>
      </c>
      <c r="CA193" s="85">
        <f t="shared" si="118"/>
        <v>1</v>
      </c>
    </row>
    <row r="194" spans="10:79"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  <c r="BG194" s="95"/>
      <c r="BH194" s="95"/>
      <c r="BI194" s="95"/>
      <c r="BJ194" s="95"/>
      <c r="BK194" s="95"/>
      <c r="BL194" s="95"/>
      <c r="BM194" s="95"/>
      <c r="BN194" s="65"/>
      <c r="BO194" s="24">
        <f t="shared" si="109"/>
        <v>30</v>
      </c>
      <c r="BP194" s="85">
        <f t="shared" si="110"/>
        <v>0.62910198979060328</v>
      </c>
      <c r="BQ194" s="85">
        <f t="shared" si="111"/>
        <v>0.37089801020939683</v>
      </c>
      <c r="BR194" s="85">
        <f t="shared" si="112"/>
        <v>0</v>
      </c>
      <c r="BT194" s="85">
        <f t="shared" si="119"/>
        <v>0.36722575268257113</v>
      </c>
      <c r="BU194" s="85">
        <f t="shared" si="119"/>
        <v>0.52375247421606419</v>
      </c>
      <c r="BV194" s="85">
        <f t="shared" si="114"/>
        <v>0.10902177310136472</v>
      </c>
      <c r="BW194" s="85">
        <f t="shared" si="115"/>
        <v>0</v>
      </c>
      <c r="BX194" s="85">
        <f t="shared" si="120"/>
        <v>0</v>
      </c>
      <c r="BY194" s="85">
        <f t="shared" si="120"/>
        <v>0</v>
      </c>
      <c r="BZ194" s="245">
        <f t="shared" si="117"/>
        <v>0.90608917595582883</v>
      </c>
      <c r="CA194" s="85">
        <f t="shared" si="118"/>
        <v>1</v>
      </c>
    </row>
    <row r="195" spans="10:79"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5"/>
      <c r="BH195" s="95"/>
      <c r="BI195" s="95"/>
      <c r="BJ195" s="95"/>
      <c r="BK195" s="95"/>
      <c r="BL195" s="95"/>
      <c r="BM195" s="95"/>
      <c r="BN195" s="65"/>
      <c r="BO195" s="24">
        <f t="shared" si="109"/>
        <v>31</v>
      </c>
      <c r="BP195" s="85">
        <f t="shared" si="110"/>
        <v>0.6308108057650661</v>
      </c>
      <c r="BQ195" s="85">
        <f t="shared" si="111"/>
        <v>0.36918919423493396</v>
      </c>
      <c r="BR195" s="85">
        <f t="shared" si="112"/>
        <v>0</v>
      </c>
      <c r="BT195" s="85">
        <f t="shared" si="119"/>
        <v>0.36953457546113061</v>
      </c>
      <c r="BU195" s="85">
        <f t="shared" si="119"/>
        <v>0.52255246060787097</v>
      </c>
      <c r="BV195" s="85">
        <f t="shared" si="114"/>
        <v>0.10791296393099843</v>
      </c>
      <c r="BW195" s="85">
        <f t="shared" si="115"/>
        <v>0</v>
      </c>
      <c r="BX195" s="85">
        <f t="shared" si="120"/>
        <v>0</v>
      </c>
      <c r="BY195" s="85">
        <f t="shared" si="120"/>
        <v>0</v>
      </c>
      <c r="BZ195" s="245">
        <f t="shared" si="117"/>
        <v>0.90603701491051214</v>
      </c>
      <c r="CA195" s="85">
        <f t="shared" si="118"/>
        <v>1</v>
      </c>
    </row>
    <row r="196" spans="10:79"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  <c r="BH196" s="95"/>
      <c r="BI196" s="95"/>
      <c r="BJ196" s="95"/>
      <c r="BK196" s="95"/>
      <c r="BL196" s="95"/>
      <c r="BM196" s="95"/>
      <c r="BN196" s="65"/>
      <c r="BO196" s="24">
        <f t="shared" si="109"/>
        <v>32</v>
      </c>
      <c r="BP196" s="85">
        <f t="shared" si="110"/>
        <v>0.63233233651895682</v>
      </c>
      <c r="BQ196" s="85">
        <f t="shared" si="111"/>
        <v>0.36766766348104307</v>
      </c>
      <c r="BR196" s="85">
        <f t="shared" si="112"/>
        <v>0</v>
      </c>
      <c r="BT196" s="85">
        <f t="shared" si="119"/>
        <v>0.37145276981952779</v>
      </c>
      <c r="BU196" s="85">
        <f t="shared" si="119"/>
        <v>0.52175913339885815</v>
      </c>
      <c r="BV196" s="85">
        <f t="shared" si="114"/>
        <v>0.10678809678161399</v>
      </c>
      <c r="BW196" s="85">
        <f t="shared" si="115"/>
        <v>0</v>
      </c>
      <c r="BX196" s="85">
        <f t="shared" si="120"/>
        <v>0</v>
      </c>
      <c r="BY196" s="85">
        <f t="shared" si="120"/>
        <v>0</v>
      </c>
      <c r="BZ196" s="245">
        <f t="shared" si="117"/>
        <v>0.90605477599559447</v>
      </c>
      <c r="CA196" s="85">
        <f t="shared" si="118"/>
        <v>1</v>
      </c>
    </row>
    <row r="197" spans="10:79"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  <c r="BH197" s="95"/>
      <c r="BI197" s="95"/>
      <c r="BJ197" s="95"/>
      <c r="BK197" s="95"/>
      <c r="BL197" s="95"/>
      <c r="BM197" s="95"/>
      <c r="BN197" s="65"/>
      <c r="BO197" s="24">
        <f t="shared" si="109"/>
        <v>33</v>
      </c>
      <c r="BP197" s="85">
        <f t="shared" si="110"/>
        <v>0.63356752537080407</v>
      </c>
      <c r="BQ197" s="85">
        <f t="shared" si="111"/>
        <v>0.36643247462919593</v>
      </c>
      <c r="BR197" s="85">
        <f t="shared" si="112"/>
        <v>0</v>
      </c>
      <c r="BT197" s="85">
        <f t="shared" si="119"/>
        <v>0.37314597970335678</v>
      </c>
      <c r="BU197" s="85">
        <f t="shared" si="119"/>
        <v>0.52084309133489459</v>
      </c>
      <c r="BV197" s="85">
        <f t="shared" si="114"/>
        <v>0.10601092896174863</v>
      </c>
      <c r="BW197" s="85">
        <f t="shared" si="115"/>
        <v>0</v>
      </c>
      <c r="BX197" s="85">
        <f t="shared" si="120"/>
        <v>0</v>
      </c>
      <c r="BY197" s="85">
        <f t="shared" si="120"/>
        <v>0</v>
      </c>
      <c r="BZ197" s="245">
        <f t="shared" si="117"/>
        <v>0.90600572469424934</v>
      </c>
      <c r="CA197" s="85">
        <f t="shared" si="118"/>
        <v>1</v>
      </c>
    </row>
    <row r="198" spans="10:79"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  <c r="BH198" s="95"/>
      <c r="BI198" s="95"/>
      <c r="BJ198" s="95"/>
      <c r="BK198" s="95"/>
      <c r="BL198" s="95"/>
      <c r="BM198" s="95"/>
      <c r="BN198" s="65"/>
      <c r="BO198" s="24">
        <f t="shared" si="109"/>
        <v>34</v>
      </c>
      <c r="BP198" s="85">
        <f t="shared" si="110"/>
        <v>0.634736019775197</v>
      </c>
      <c r="BQ198" s="85">
        <f t="shared" si="111"/>
        <v>0.36526398022480294</v>
      </c>
      <c r="BR198" s="85">
        <f t="shared" si="112"/>
        <v>0</v>
      </c>
      <c r="BT198" s="85">
        <f t="shared" ref="BT198:BU213" si="121">BP94/$BV94</f>
        <v>0.37472016230586258</v>
      </c>
      <c r="BU198" s="85">
        <f t="shared" si="121"/>
        <v>0.52003171493866884</v>
      </c>
      <c r="BV198" s="85">
        <f t="shared" si="114"/>
        <v>0.10524812275546848</v>
      </c>
      <c r="BW198" s="85">
        <f t="shared" si="115"/>
        <v>0</v>
      </c>
      <c r="BX198" s="85">
        <f t="shared" ref="BX198:BY213" si="122">BT94/$BV94</f>
        <v>0</v>
      </c>
      <c r="BY198" s="85">
        <f t="shared" si="122"/>
        <v>0</v>
      </c>
      <c r="BZ198" s="245">
        <f t="shared" si="117"/>
        <v>0.905972202789049</v>
      </c>
      <c r="CA198" s="85">
        <f t="shared" si="118"/>
        <v>0.99999999999999989</v>
      </c>
    </row>
    <row r="199" spans="10:79"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  <c r="BL199" s="95"/>
      <c r="BM199" s="95"/>
      <c r="BN199" s="65"/>
      <c r="BO199" s="24">
        <f t="shared" si="109"/>
        <v>35</v>
      </c>
      <c r="BP199" s="85">
        <f t="shared" si="110"/>
        <v>0.63573648787877912</v>
      </c>
      <c r="BQ199" s="85">
        <f t="shared" si="111"/>
        <v>0.36426351212122093</v>
      </c>
      <c r="BR199" s="85">
        <f t="shared" si="112"/>
        <v>0</v>
      </c>
      <c r="BT199" s="85">
        <f t="shared" si="121"/>
        <v>0.37605823061809085</v>
      </c>
      <c r="BU199" s="85">
        <f t="shared" si="121"/>
        <v>0.51935651452137654</v>
      </c>
      <c r="BV199" s="85">
        <f t="shared" si="114"/>
        <v>0.10458525486053268</v>
      </c>
      <c r="BW199" s="85">
        <f t="shared" si="115"/>
        <v>0</v>
      </c>
      <c r="BX199" s="85">
        <f t="shared" si="122"/>
        <v>0</v>
      </c>
      <c r="BY199" s="85">
        <f t="shared" si="122"/>
        <v>0</v>
      </c>
      <c r="BZ199" s="245">
        <f t="shared" si="117"/>
        <v>0.90594805177215854</v>
      </c>
      <c r="CA199" s="85">
        <f t="shared" si="118"/>
        <v>1</v>
      </c>
    </row>
    <row r="200" spans="10:79"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  <c r="BH200" s="95"/>
      <c r="BI200" s="95"/>
      <c r="BJ200" s="95"/>
      <c r="BK200" s="95"/>
      <c r="BL200" s="95"/>
      <c r="BM200" s="95"/>
      <c r="BN200" s="65"/>
      <c r="BO200" s="24">
        <f t="shared" si="109"/>
        <v>36</v>
      </c>
      <c r="BP200" s="85">
        <f t="shared" si="110"/>
        <v>0.63659639663848078</v>
      </c>
      <c r="BQ200" s="85">
        <f t="shared" si="111"/>
        <v>0.36340360336151939</v>
      </c>
      <c r="BR200" s="85">
        <f t="shared" si="112"/>
        <v>0</v>
      </c>
      <c r="BT200" s="85">
        <f t="shared" si="121"/>
        <v>0.37720117540491227</v>
      </c>
      <c r="BU200" s="85">
        <f t="shared" si="121"/>
        <v>0.51879044246713679</v>
      </c>
      <c r="BV200" s="85">
        <f t="shared" si="114"/>
        <v>0.10400838212795098</v>
      </c>
      <c r="BW200" s="85">
        <f t="shared" si="115"/>
        <v>0</v>
      </c>
      <c r="BX200" s="85">
        <f t="shared" si="122"/>
        <v>0</v>
      </c>
      <c r="BY200" s="85">
        <f t="shared" si="122"/>
        <v>0</v>
      </c>
      <c r="BZ200" s="245">
        <f t="shared" si="117"/>
        <v>0.9059306227941295</v>
      </c>
      <c r="CA200" s="85">
        <f t="shared" si="118"/>
        <v>1</v>
      </c>
    </row>
    <row r="201" spans="10:79"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  <c r="BH201" s="95"/>
      <c r="BI201" s="95"/>
      <c r="BJ201" s="95"/>
      <c r="BK201" s="95"/>
      <c r="BL201" s="95"/>
      <c r="BM201" s="95"/>
      <c r="BN201" s="65"/>
      <c r="BO201" s="24">
        <f t="shared" si="109"/>
        <v>37</v>
      </c>
      <c r="BP201" s="85">
        <f t="shared" si="110"/>
        <v>0.63733218893729771</v>
      </c>
      <c r="BQ201" s="85">
        <f t="shared" si="111"/>
        <v>0.36266781106270229</v>
      </c>
      <c r="BR201" s="85">
        <f t="shared" si="112"/>
        <v>0</v>
      </c>
      <c r="BT201" s="85">
        <f t="shared" si="121"/>
        <v>0.37830374385431342</v>
      </c>
      <c r="BU201" s="85">
        <f t="shared" si="121"/>
        <v>0.51805689016596856</v>
      </c>
      <c r="BV201" s="85">
        <f t="shared" si="114"/>
        <v>0.10363936597971805</v>
      </c>
      <c r="BW201" s="85">
        <f t="shared" si="115"/>
        <v>0</v>
      </c>
      <c r="BX201" s="85">
        <f t="shared" si="122"/>
        <v>0</v>
      </c>
      <c r="BY201" s="85">
        <f t="shared" si="122"/>
        <v>0</v>
      </c>
      <c r="BZ201" s="245">
        <f t="shared" si="117"/>
        <v>0.90585756623036584</v>
      </c>
      <c r="CA201" s="85">
        <f t="shared" si="118"/>
        <v>1</v>
      </c>
    </row>
    <row r="202" spans="10:79"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  <c r="BH202" s="95"/>
      <c r="BI202" s="95"/>
      <c r="BJ202" s="95"/>
      <c r="BK202" s="95"/>
      <c r="BL202" s="95"/>
      <c r="BM202" s="95"/>
      <c r="BN202" s="65"/>
      <c r="BO202" s="24">
        <f t="shared" si="109"/>
        <v>38</v>
      </c>
      <c r="BP202" s="85">
        <f t="shared" si="110"/>
        <v>0.63799516588536043</v>
      </c>
      <c r="BQ202" s="85">
        <f t="shared" si="111"/>
        <v>0.36200483411463957</v>
      </c>
      <c r="BR202" s="85">
        <f t="shared" si="112"/>
        <v>0</v>
      </c>
      <c r="BT202" s="85">
        <f t="shared" si="121"/>
        <v>0.37918892750917715</v>
      </c>
      <c r="BU202" s="85">
        <f t="shared" si="121"/>
        <v>0.51761247675236655</v>
      </c>
      <c r="BV202" s="85">
        <f t="shared" si="114"/>
        <v>0.10319859573845629</v>
      </c>
      <c r="BW202" s="85">
        <f t="shared" si="115"/>
        <v>0</v>
      </c>
      <c r="BX202" s="85">
        <f t="shared" si="122"/>
        <v>0</v>
      </c>
      <c r="BY202" s="85">
        <f t="shared" si="122"/>
        <v>0</v>
      </c>
      <c r="BZ202" s="245">
        <f t="shared" si="117"/>
        <v>0.90584226669360024</v>
      </c>
      <c r="CA202" s="85">
        <f t="shared" si="118"/>
        <v>1</v>
      </c>
    </row>
    <row r="203" spans="10:79"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  <c r="BH203" s="95"/>
      <c r="BI203" s="95"/>
      <c r="BJ203" s="95"/>
      <c r="BK203" s="95"/>
      <c r="BL203" s="95"/>
      <c r="BM203" s="95"/>
      <c r="BN203" s="65"/>
      <c r="BO203" s="24">
        <f t="shared" si="109"/>
        <v>39</v>
      </c>
      <c r="BP203" s="85">
        <f t="shared" si="110"/>
        <v>0.63863317210173198</v>
      </c>
      <c r="BQ203" s="85">
        <f t="shared" si="111"/>
        <v>0.36136682789826807</v>
      </c>
      <c r="BR203" s="85">
        <f t="shared" si="112"/>
        <v>0</v>
      </c>
      <c r="BT203" s="85">
        <f t="shared" si="121"/>
        <v>0.37993446715556251</v>
      </c>
      <c r="BU203" s="85">
        <f t="shared" si="121"/>
        <v>0.51739740989233884</v>
      </c>
      <c r="BV203" s="85">
        <f t="shared" si="114"/>
        <v>0.10266812295209861</v>
      </c>
      <c r="BW203" s="85">
        <f t="shared" si="115"/>
        <v>0</v>
      </c>
      <c r="BX203" s="85">
        <f t="shared" si="122"/>
        <v>0</v>
      </c>
      <c r="BY203" s="85">
        <f t="shared" si="122"/>
        <v>0</v>
      </c>
      <c r="BZ203" s="245">
        <f t="shared" si="117"/>
        <v>0.90587715192177676</v>
      </c>
      <c r="CA203" s="85">
        <f t="shared" si="118"/>
        <v>0.99999999999999989</v>
      </c>
    </row>
    <row r="204" spans="10:79"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  <c r="BH204" s="95"/>
      <c r="BI204" s="95"/>
      <c r="BJ204" s="95"/>
      <c r="BK204" s="95"/>
      <c r="BL204" s="95"/>
      <c r="BM204" s="95"/>
      <c r="BN204" s="65"/>
      <c r="BO204" s="24">
        <f t="shared" si="109"/>
        <v>40</v>
      </c>
      <c r="BP204" s="85">
        <f t="shared" si="110"/>
        <v>0.63909358450715159</v>
      </c>
      <c r="BQ204" s="85">
        <f t="shared" si="111"/>
        <v>0.36090641549284835</v>
      </c>
      <c r="BR204" s="85">
        <f t="shared" si="112"/>
        <v>0</v>
      </c>
      <c r="BT204" s="85">
        <f t="shared" si="121"/>
        <v>0.38063355127269338</v>
      </c>
      <c r="BU204" s="85">
        <f t="shared" si="121"/>
        <v>0.51692006646891642</v>
      </c>
      <c r="BV204" s="85">
        <f t="shared" si="114"/>
        <v>0.10244638225839015</v>
      </c>
      <c r="BW204" s="85">
        <f t="shared" si="115"/>
        <v>0</v>
      </c>
      <c r="BX204" s="85">
        <f t="shared" si="122"/>
        <v>0</v>
      </c>
      <c r="BY204" s="85">
        <f t="shared" si="122"/>
        <v>0</v>
      </c>
      <c r="BZ204" s="245">
        <f t="shared" si="117"/>
        <v>0.90582716011036735</v>
      </c>
      <c r="CA204" s="85">
        <f t="shared" si="118"/>
        <v>1</v>
      </c>
    </row>
    <row r="205" spans="10:79"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  <c r="BH205" s="95"/>
      <c r="BI205" s="95"/>
      <c r="BJ205" s="95"/>
      <c r="BK205" s="95"/>
      <c r="BL205" s="95"/>
      <c r="BM205" s="95"/>
      <c r="BN205" s="65"/>
      <c r="BO205" s="24">
        <f t="shared" si="109"/>
        <v>41</v>
      </c>
      <c r="BP205" s="85">
        <f t="shared" si="110"/>
        <v>0.63951668304390552</v>
      </c>
      <c r="BQ205" s="85">
        <f t="shared" si="111"/>
        <v>0.36048331695609453</v>
      </c>
      <c r="BR205" s="85">
        <f t="shared" si="112"/>
        <v>0</v>
      </c>
      <c r="BT205" s="85">
        <f t="shared" si="121"/>
        <v>0.38120559666773918</v>
      </c>
      <c r="BU205" s="85">
        <f t="shared" si="121"/>
        <v>0.51662217275233269</v>
      </c>
      <c r="BV205" s="85">
        <f t="shared" si="114"/>
        <v>0.10217223057992818</v>
      </c>
      <c r="BW205" s="85">
        <f t="shared" si="115"/>
        <v>0</v>
      </c>
      <c r="BX205" s="85">
        <f t="shared" si="122"/>
        <v>0</v>
      </c>
      <c r="BY205" s="85">
        <f t="shared" si="122"/>
        <v>0</v>
      </c>
      <c r="BZ205" s="245">
        <f t="shared" si="117"/>
        <v>0.90581406471473169</v>
      </c>
      <c r="CA205" s="85">
        <f t="shared" si="118"/>
        <v>1</v>
      </c>
    </row>
    <row r="206" spans="10:79"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  <c r="BH206" s="95"/>
      <c r="BI206" s="95"/>
      <c r="BJ206" s="95"/>
      <c r="BK206" s="95"/>
      <c r="BL206" s="95"/>
      <c r="BM206" s="95"/>
      <c r="BN206" s="65"/>
      <c r="BO206" s="24">
        <f t="shared" si="109"/>
        <v>42</v>
      </c>
      <c r="BP206" s="85">
        <f t="shared" si="110"/>
        <v>0.63988468830348089</v>
      </c>
      <c r="BQ206" s="85">
        <f t="shared" si="111"/>
        <v>0.360115311696519</v>
      </c>
      <c r="BR206" s="85">
        <f t="shared" si="112"/>
        <v>0</v>
      </c>
      <c r="BT206" s="85">
        <f t="shared" si="121"/>
        <v>0.38166699851964714</v>
      </c>
      <c r="BU206" s="85">
        <f t="shared" si="121"/>
        <v>0.51643537956766772</v>
      </c>
      <c r="BV206" s="85">
        <f t="shared" si="114"/>
        <v>0.10189762191268514</v>
      </c>
      <c r="BW206" s="85">
        <f t="shared" si="115"/>
        <v>0</v>
      </c>
      <c r="BX206" s="85">
        <f t="shared" si="122"/>
        <v>0</v>
      </c>
      <c r="BY206" s="85">
        <f t="shared" si="122"/>
        <v>0</v>
      </c>
      <c r="BZ206" s="245">
        <f t="shared" si="117"/>
        <v>0.90581954700625333</v>
      </c>
      <c r="CA206" s="85">
        <f t="shared" si="118"/>
        <v>1</v>
      </c>
    </row>
    <row r="207" spans="10:79"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  <c r="BG207" s="95"/>
      <c r="BH207" s="95"/>
      <c r="BI207" s="95"/>
      <c r="BJ207" s="95"/>
      <c r="BK207" s="95"/>
      <c r="BL207" s="95"/>
      <c r="BM207" s="95"/>
      <c r="BN207" s="65"/>
      <c r="BO207" s="24">
        <f t="shared" si="109"/>
        <v>43</v>
      </c>
      <c r="BP207" s="85">
        <f t="shared" si="110"/>
        <v>0.6401798470459702</v>
      </c>
      <c r="BQ207" s="85">
        <f t="shared" si="111"/>
        <v>0.35982015295402975</v>
      </c>
      <c r="BR207" s="85">
        <f t="shared" si="112"/>
        <v>0</v>
      </c>
      <c r="BT207" s="85">
        <f t="shared" si="121"/>
        <v>0.38203490489396869</v>
      </c>
      <c r="BU207" s="85">
        <f t="shared" si="121"/>
        <v>0.51628988430400313</v>
      </c>
      <c r="BV207" s="85">
        <f t="shared" si="114"/>
        <v>0.10167521080202817</v>
      </c>
      <c r="BW207" s="85">
        <f t="shared" si="115"/>
        <v>0</v>
      </c>
      <c r="BX207" s="85">
        <f t="shared" si="122"/>
        <v>0</v>
      </c>
      <c r="BY207" s="85">
        <f t="shared" si="122"/>
        <v>0</v>
      </c>
      <c r="BZ207" s="245">
        <f t="shared" si="117"/>
        <v>0.90582495261039675</v>
      </c>
      <c r="CA207" s="85">
        <f t="shared" si="118"/>
        <v>0.99999999999999989</v>
      </c>
    </row>
    <row r="208" spans="10:79"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  <c r="BH208" s="95"/>
      <c r="BI208" s="95"/>
      <c r="BJ208" s="95"/>
      <c r="BK208" s="95"/>
      <c r="BL208" s="95"/>
      <c r="BM208" s="95"/>
      <c r="BN208" s="65"/>
      <c r="BO208" s="24">
        <f t="shared" si="109"/>
        <v>44</v>
      </c>
      <c r="BP208" s="85">
        <f t="shared" si="110"/>
        <v>0.64046173471165979</v>
      </c>
      <c r="BQ208" s="85">
        <f t="shared" si="111"/>
        <v>0.35953826528834021</v>
      </c>
      <c r="BR208" s="85">
        <f t="shared" si="112"/>
        <v>0</v>
      </c>
      <c r="BT208" s="85">
        <f t="shared" si="121"/>
        <v>0.38251347074773978</v>
      </c>
      <c r="BU208" s="85">
        <f t="shared" si="121"/>
        <v>0.51589652792784002</v>
      </c>
      <c r="BV208" s="85">
        <f t="shared" si="114"/>
        <v>0.10159000132442021</v>
      </c>
      <c r="BW208" s="85">
        <f t="shared" si="115"/>
        <v>0</v>
      </c>
      <c r="BX208" s="85">
        <f t="shared" si="122"/>
        <v>0</v>
      </c>
      <c r="BY208" s="85">
        <f t="shared" si="122"/>
        <v>0</v>
      </c>
      <c r="BZ208" s="245">
        <f t="shared" si="117"/>
        <v>0.90577075447805067</v>
      </c>
      <c r="CA208" s="85">
        <f t="shared" si="118"/>
        <v>1</v>
      </c>
    </row>
    <row r="209" spans="10:79"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  <c r="BH209" s="95"/>
      <c r="BI209" s="95"/>
      <c r="BJ209" s="95"/>
      <c r="BK209" s="95"/>
      <c r="BL209" s="95"/>
      <c r="BM209" s="95"/>
      <c r="BN209" s="65"/>
      <c r="BO209" s="24">
        <f t="shared" si="109"/>
        <v>45</v>
      </c>
      <c r="BP209" s="85">
        <f t="shared" si="110"/>
        <v>0.64072907993338879</v>
      </c>
      <c r="BQ209" s="85">
        <f t="shared" si="111"/>
        <v>0.35927092006661115</v>
      </c>
      <c r="BR209" s="85">
        <f t="shared" si="112"/>
        <v>0</v>
      </c>
      <c r="BT209" s="85">
        <f t="shared" si="121"/>
        <v>0.38281900499583682</v>
      </c>
      <c r="BU209" s="85">
        <f t="shared" si="121"/>
        <v>0.51582014987510405</v>
      </c>
      <c r="BV209" s="85">
        <f t="shared" si="114"/>
        <v>0.10136084512905912</v>
      </c>
      <c r="BW209" s="85">
        <f t="shared" si="115"/>
        <v>0</v>
      </c>
      <c r="BX209" s="85">
        <f t="shared" si="122"/>
        <v>0</v>
      </c>
      <c r="BY209" s="85">
        <f t="shared" si="122"/>
        <v>0</v>
      </c>
      <c r="BZ209" s="245">
        <f t="shared" si="117"/>
        <v>0.90578857896197607</v>
      </c>
      <c r="CA209" s="85">
        <f t="shared" si="118"/>
        <v>1</v>
      </c>
    </row>
    <row r="210" spans="10:79"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  <c r="BG210" s="95"/>
      <c r="BH210" s="95"/>
      <c r="BI210" s="95"/>
      <c r="BJ210" s="95"/>
      <c r="BK210" s="95"/>
      <c r="BL210" s="95"/>
      <c r="BM210" s="95"/>
      <c r="BN210" s="65"/>
      <c r="BO210" s="24">
        <f t="shared" si="109"/>
        <v>46</v>
      </c>
      <c r="BP210" s="85">
        <f t="shared" si="110"/>
        <v>0.64103859561849752</v>
      </c>
      <c r="BQ210" s="85">
        <f t="shared" si="111"/>
        <v>0.35896140438150237</v>
      </c>
      <c r="BR210" s="85">
        <f t="shared" si="112"/>
        <v>0</v>
      </c>
      <c r="BT210" s="85">
        <f t="shared" si="121"/>
        <v>0.38319685669758924</v>
      </c>
      <c r="BU210" s="85">
        <f t="shared" si="121"/>
        <v>0.51568347784181667</v>
      </c>
      <c r="BV210" s="85">
        <f t="shared" si="114"/>
        <v>0.10111966546059407</v>
      </c>
      <c r="BW210" s="85">
        <f t="shared" si="115"/>
        <v>0</v>
      </c>
      <c r="BX210" s="85">
        <f t="shared" si="122"/>
        <v>0</v>
      </c>
      <c r="BY210" s="85">
        <f t="shared" si="122"/>
        <v>0</v>
      </c>
      <c r="BZ210" s="245">
        <f t="shared" si="117"/>
        <v>0.90579795757889026</v>
      </c>
      <c r="CA210" s="85">
        <f t="shared" si="118"/>
        <v>0.99999999999999989</v>
      </c>
    </row>
    <row r="211" spans="10:79"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  <c r="BG211" s="95"/>
      <c r="BH211" s="95"/>
      <c r="BI211" s="95"/>
      <c r="BJ211" s="95"/>
      <c r="BK211" s="95"/>
      <c r="BL211" s="95"/>
      <c r="BM211" s="95"/>
      <c r="BN211" s="65"/>
      <c r="BO211" s="24">
        <f t="shared" si="109"/>
        <v>47</v>
      </c>
      <c r="BP211" s="85">
        <f t="shared" si="110"/>
        <v>0.64123263586672707</v>
      </c>
      <c r="BQ211" s="85">
        <f t="shared" si="111"/>
        <v>0.35876736413327304</v>
      </c>
      <c r="BR211" s="85">
        <f t="shared" si="112"/>
        <v>0</v>
      </c>
      <c r="BT211" s="85">
        <f t="shared" si="121"/>
        <v>0.38351234202555445</v>
      </c>
      <c r="BU211" s="85">
        <f t="shared" si="121"/>
        <v>0.51544058768234513</v>
      </c>
      <c r="BV211" s="85">
        <f t="shared" si="114"/>
        <v>0.1010470702921004</v>
      </c>
      <c r="BW211" s="85">
        <f t="shared" si="115"/>
        <v>0</v>
      </c>
      <c r="BX211" s="85">
        <f t="shared" si="122"/>
        <v>0</v>
      </c>
      <c r="BY211" s="85">
        <f t="shared" si="122"/>
        <v>0</v>
      </c>
      <c r="BZ211" s="245">
        <f t="shared" si="117"/>
        <v>0.90576715524144413</v>
      </c>
      <c r="CA211" s="85">
        <f t="shared" si="118"/>
        <v>0.99999999999999989</v>
      </c>
    </row>
    <row r="212" spans="10:79"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  <c r="BG212" s="95"/>
      <c r="BH212" s="95"/>
      <c r="BI212" s="95"/>
      <c r="BJ212" s="95"/>
      <c r="BK212" s="95"/>
      <c r="BL212" s="95"/>
      <c r="BM212" s="95"/>
      <c r="BN212" s="65"/>
      <c r="BO212" s="24">
        <f t="shared" si="109"/>
        <v>48</v>
      </c>
      <c r="BP212" s="85">
        <f t="shared" si="110"/>
        <v>0.64140126422688493</v>
      </c>
      <c r="BQ212" s="85">
        <f t="shared" si="111"/>
        <v>0.35859873577311502</v>
      </c>
      <c r="BR212" s="85">
        <f t="shared" si="112"/>
        <v>0</v>
      </c>
      <c r="BT212" s="85">
        <f t="shared" si="121"/>
        <v>0.38372513679905373</v>
      </c>
      <c r="BU212" s="85">
        <f t="shared" si="121"/>
        <v>0.51535225485566238</v>
      </c>
      <c r="BV212" s="85">
        <f t="shared" si="114"/>
        <v>0.10092260834528384</v>
      </c>
      <c r="BW212" s="85">
        <f t="shared" si="115"/>
        <v>0</v>
      </c>
      <c r="BX212" s="85">
        <f t="shared" si="122"/>
        <v>0</v>
      </c>
      <c r="BY212" s="85">
        <f t="shared" si="122"/>
        <v>0</v>
      </c>
      <c r="BZ212" s="245">
        <f t="shared" si="117"/>
        <v>0.90576902802990578</v>
      </c>
      <c r="CA212" s="85">
        <f t="shared" si="118"/>
        <v>1</v>
      </c>
    </row>
    <row r="213" spans="10:79"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  <c r="BG213" s="95"/>
      <c r="BH213" s="95"/>
      <c r="BI213" s="95"/>
      <c r="BJ213" s="95"/>
      <c r="BK213" s="95"/>
      <c r="BL213" s="95"/>
      <c r="BM213" s="95"/>
      <c r="BN213" s="65"/>
      <c r="BO213" s="24">
        <f t="shared" si="109"/>
        <v>49</v>
      </c>
      <c r="BP213" s="85">
        <f t="shared" si="110"/>
        <v>0.64159725853439897</v>
      </c>
      <c r="BQ213" s="85">
        <f t="shared" si="111"/>
        <v>0.35840274146560092</v>
      </c>
      <c r="BR213" s="85">
        <f t="shared" si="112"/>
        <v>0</v>
      </c>
      <c r="BT213" s="85">
        <f t="shared" si="121"/>
        <v>0.38388455217748563</v>
      </c>
      <c r="BU213" s="85">
        <f t="shared" si="121"/>
        <v>0.5154254127138268</v>
      </c>
      <c r="BV213" s="85">
        <f t="shared" si="114"/>
        <v>0.10069003510868751</v>
      </c>
      <c r="BW213" s="85">
        <f t="shared" si="115"/>
        <v>0</v>
      </c>
      <c r="BX213" s="85">
        <f t="shared" si="122"/>
        <v>0</v>
      </c>
      <c r="BY213" s="85">
        <f t="shared" si="122"/>
        <v>0</v>
      </c>
      <c r="BZ213" s="245">
        <f t="shared" si="117"/>
        <v>0.90581223077114603</v>
      </c>
      <c r="CA213" s="85">
        <f t="shared" si="118"/>
        <v>1</v>
      </c>
    </row>
    <row r="214" spans="10:79"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  <c r="BG214" s="95"/>
      <c r="BH214" s="95"/>
      <c r="BI214" s="95"/>
      <c r="BJ214" s="95"/>
      <c r="BK214" s="95"/>
      <c r="BL214" s="95"/>
      <c r="BM214" s="95"/>
      <c r="BN214" s="65"/>
      <c r="BO214" s="24">
        <f t="shared" si="109"/>
        <v>50</v>
      </c>
      <c r="BP214" s="85">
        <f t="shared" si="110"/>
        <v>0.64184644338340358</v>
      </c>
      <c r="BQ214" s="85">
        <f t="shared" si="111"/>
        <v>0.35815355661659637</v>
      </c>
      <c r="BR214" s="85">
        <f t="shared" si="112"/>
        <v>0</v>
      </c>
      <c r="BT214" s="85">
        <f t="shared" ref="BT214:BU229" si="123">BP110/$BV110</f>
        <v>0.38432718781584357</v>
      </c>
      <c r="BU214" s="85">
        <f t="shared" si="123"/>
        <v>0.51503851113512011</v>
      </c>
      <c r="BV214" s="85">
        <f t="shared" si="114"/>
        <v>0.10063430104903635</v>
      </c>
      <c r="BW214" s="85">
        <f t="shared" si="115"/>
        <v>0</v>
      </c>
      <c r="BX214" s="85">
        <f t="shared" ref="BX214:BY229" si="124">BT110/$BV110</f>
        <v>0</v>
      </c>
      <c r="BY214" s="85">
        <f t="shared" si="124"/>
        <v>0</v>
      </c>
      <c r="BZ214" s="245">
        <f t="shared" si="117"/>
        <v>0.90575517838264863</v>
      </c>
      <c r="CA214" s="85">
        <f t="shared" si="118"/>
        <v>1</v>
      </c>
    </row>
    <row r="215" spans="10:79"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  <c r="BG215" s="95"/>
      <c r="BH215" s="95"/>
      <c r="BI215" s="95"/>
      <c r="BJ215" s="95"/>
      <c r="BK215" s="95"/>
      <c r="BL215" s="95"/>
      <c r="BM215" s="95"/>
      <c r="BN215" s="65"/>
      <c r="BO215" s="24">
        <f t="shared" si="109"/>
        <v>51</v>
      </c>
      <c r="BP215" s="85">
        <f t="shared" si="110"/>
        <v>0.64205104447000882</v>
      </c>
      <c r="BQ215" s="85">
        <f t="shared" si="111"/>
        <v>0.35794895552999106</v>
      </c>
      <c r="BR215" s="85">
        <f t="shared" si="112"/>
        <v>0</v>
      </c>
      <c r="BT215" s="85">
        <f t="shared" si="123"/>
        <v>0.38461638566007483</v>
      </c>
      <c r="BU215" s="85">
        <f t="shared" si="123"/>
        <v>0.51486931761986809</v>
      </c>
      <c r="BV215" s="85">
        <f t="shared" si="114"/>
        <v>0.10051429672005704</v>
      </c>
      <c r="BW215" s="85">
        <f t="shared" si="115"/>
        <v>0</v>
      </c>
      <c r="BX215" s="85">
        <f t="shared" si="124"/>
        <v>0</v>
      </c>
      <c r="BY215" s="85">
        <f t="shared" si="124"/>
        <v>0</v>
      </c>
      <c r="BZ215" s="245">
        <f t="shared" si="117"/>
        <v>0.90574298004063702</v>
      </c>
      <c r="CA215" s="85">
        <f t="shared" si="118"/>
        <v>1</v>
      </c>
    </row>
    <row r="216" spans="10:79"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  <c r="BH216" s="95"/>
      <c r="BI216" s="95"/>
      <c r="BJ216" s="95"/>
      <c r="BK216" s="95"/>
      <c r="BL216" s="95"/>
      <c r="BM216" s="95"/>
      <c r="BN216" s="65"/>
      <c r="BO216" s="24">
        <f t="shared" si="109"/>
        <v>52</v>
      </c>
      <c r="BP216" s="85">
        <f t="shared" si="110"/>
        <v>0.64208494658767545</v>
      </c>
      <c r="BQ216" s="85">
        <f t="shared" si="111"/>
        <v>0.35791505341232444</v>
      </c>
      <c r="BR216" s="85">
        <f t="shared" si="112"/>
        <v>0</v>
      </c>
      <c r="BT216" s="85">
        <f t="shared" si="123"/>
        <v>0.38470285021224981</v>
      </c>
      <c r="BU216" s="85">
        <f t="shared" si="123"/>
        <v>0.51476419275085128</v>
      </c>
      <c r="BV216" s="85">
        <f t="shared" si="114"/>
        <v>0.10053295703689882</v>
      </c>
      <c r="BW216" s="85">
        <f t="shared" si="115"/>
        <v>0</v>
      </c>
      <c r="BX216" s="85">
        <f t="shared" si="124"/>
        <v>0</v>
      </c>
      <c r="BY216" s="85">
        <f t="shared" si="124"/>
        <v>0</v>
      </c>
      <c r="BZ216" s="245">
        <f t="shared" si="117"/>
        <v>0.9057229711868886</v>
      </c>
      <c r="CA216" s="85">
        <f t="shared" si="118"/>
        <v>0.99999999999999989</v>
      </c>
    </row>
    <row r="217" spans="10:79"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  <c r="BG217" s="95"/>
      <c r="BH217" s="95"/>
      <c r="BI217" s="95"/>
      <c r="BJ217" s="95"/>
      <c r="BK217" s="95"/>
      <c r="BL217" s="95"/>
      <c r="BM217" s="95"/>
      <c r="BN217" s="65"/>
      <c r="BO217" s="24">
        <f t="shared" si="109"/>
        <v>53</v>
      </c>
      <c r="BP217" s="85">
        <f t="shared" si="110"/>
        <v>0.64218186251317066</v>
      </c>
      <c r="BQ217" s="85">
        <f t="shared" si="111"/>
        <v>0.35781813748682917</v>
      </c>
      <c r="BR217" s="85">
        <f t="shared" si="112"/>
        <v>0</v>
      </c>
      <c r="BT217" s="85">
        <f t="shared" si="123"/>
        <v>0.38481856998139402</v>
      </c>
      <c r="BU217" s="85">
        <f t="shared" si="123"/>
        <v>0.5147265850635534</v>
      </c>
      <c r="BV217" s="85">
        <f t="shared" si="114"/>
        <v>0.10045484495505248</v>
      </c>
      <c r="BW217" s="85">
        <f t="shared" si="115"/>
        <v>0</v>
      </c>
      <c r="BX217" s="85">
        <f t="shared" si="124"/>
        <v>0</v>
      </c>
      <c r="BY217" s="85">
        <f t="shared" si="124"/>
        <v>0</v>
      </c>
      <c r="BZ217" s="245">
        <f t="shared" si="117"/>
        <v>0.9057271181832518</v>
      </c>
      <c r="CA217" s="85">
        <f t="shared" si="118"/>
        <v>0.99999999999999989</v>
      </c>
    </row>
    <row r="218" spans="10:79"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  <c r="BG218" s="95"/>
      <c r="BH218" s="95"/>
      <c r="BI218" s="95"/>
      <c r="BJ218" s="95"/>
      <c r="BK218" s="95"/>
      <c r="BL218" s="95"/>
      <c r="BM218" s="95"/>
      <c r="BN218" s="65"/>
      <c r="BO218" s="24">
        <f t="shared" si="109"/>
        <v>54</v>
      </c>
      <c r="BP218" s="85">
        <f t="shared" si="110"/>
        <v>0.64222569466267598</v>
      </c>
      <c r="BQ218" s="85">
        <f t="shared" si="111"/>
        <v>0.35777430533732402</v>
      </c>
      <c r="BR218" s="85">
        <f t="shared" si="112"/>
        <v>0</v>
      </c>
      <c r="BT218" s="85">
        <f t="shared" si="123"/>
        <v>0.38485211665955088</v>
      </c>
      <c r="BU218" s="85">
        <f t="shared" si="123"/>
        <v>0.51474715600625043</v>
      </c>
      <c r="BV218" s="85">
        <f t="shared" si="114"/>
        <v>0.10040072733419879</v>
      </c>
      <c r="BW218" s="85">
        <f t="shared" si="115"/>
        <v>0</v>
      </c>
      <c r="BX218" s="85">
        <f t="shared" si="124"/>
        <v>0</v>
      </c>
      <c r="BY218" s="85">
        <f t="shared" si="124"/>
        <v>0</v>
      </c>
      <c r="BZ218" s="245">
        <f t="shared" si="117"/>
        <v>0.90573776235648196</v>
      </c>
      <c r="CA218" s="85">
        <f t="shared" si="118"/>
        <v>1</v>
      </c>
    </row>
    <row r="219" spans="10:79"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  <c r="BG219" s="95"/>
      <c r="BH219" s="95"/>
      <c r="BI219" s="95"/>
      <c r="BJ219" s="95"/>
      <c r="BK219" s="95"/>
      <c r="BL219" s="95"/>
      <c r="BM219" s="95"/>
      <c r="BN219" s="65"/>
      <c r="BO219" s="24">
        <f t="shared" si="109"/>
        <v>55</v>
      </c>
      <c r="BP219" s="85">
        <f t="shared" si="110"/>
        <v>0.64220183486238525</v>
      </c>
      <c r="BQ219" s="85">
        <f t="shared" si="111"/>
        <v>0.35779816513761464</v>
      </c>
      <c r="BR219" s="85">
        <f t="shared" si="112"/>
        <v>0</v>
      </c>
      <c r="BT219" s="85">
        <f t="shared" si="123"/>
        <v>0.38475178959746886</v>
      </c>
      <c r="BU219" s="85">
        <f t="shared" si="123"/>
        <v>0.51490009052983277</v>
      </c>
      <c r="BV219" s="85">
        <f t="shared" si="114"/>
        <v>0.10034811987269825</v>
      </c>
      <c r="BW219" s="85">
        <f t="shared" si="115"/>
        <v>0</v>
      </c>
      <c r="BX219" s="85">
        <f t="shared" si="124"/>
        <v>0</v>
      </c>
      <c r="BY219" s="85">
        <f t="shared" si="124"/>
        <v>0</v>
      </c>
      <c r="BZ219" s="245">
        <f t="shared" si="117"/>
        <v>0.90577026577194564</v>
      </c>
      <c r="CA219" s="85">
        <f t="shared" si="118"/>
        <v>0.99999999999999989</v>
      </c>
    </row>
    <row r="220" spans="10:79"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  <c r="BH220" s="95"/>
      <c r="BI220" s="95"/>
      <c r="BJ220" s="95"/>
      <c r="BK220" s="95"/>
      <c r="BL220" s="95"/>
      <c r="BM220" s="95"/>
      <c r="BN220" s="65"/>
      <c r="BO220" s="24">
        <f t="shared" si="109"/>
        <v>56</v>
      </c>
      <c r="BP220" s="85">
        <f t="shared" si="110"/>
        <v>0.64229772290197606</v>
      </c>
      <c r="BQ220" s="85">
        <f t="shared" si="111"/>
        <v>0.35770227709802394</v>
      </c>
      <c r="BR220" s="85">
        <f t="shared" si="112"/>
        <v>0</v>
      </c>
      <c r="BT220" s="85">
        <f t="shared" si="123"/>
        <v>0.38497449761699043</v>
      </c>
      <c r="BU220" s="85">
        <f t="shared" si="123"/>
        <v>0.51464645056997127</v>
      </c>
      <c r="BV220" s="85">
        <f t="shared" si="114"/>
        <v>0.10037905181303826</v>
      </c>
      <c r="BW220" s="85">
        <f t="shared" si="115"/>
        <v>0</v>
      </c>
      <c r="BX220" s="85">
        <f t="shared" si="124"/>
        <v>0</v>
      </c>
      <c r="BY220" s="85">
        <f t="shared" si="124"/>
        <v>0</v>
      </c>
      <c r="BZ220" s="245">
        <f t="shared" si="117"/>
        <v>0.90572386818659012</v>
      </c>
      <c r="CA220" s="85">
        <f t="shared" si="118"/>
        <v>1</v>
      </c>
    </row>
    <row r="221" spans="10:79"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  <c r="BH221" s="95"/>
      <c r="BI221" s="95"/>
      <c r="BJ221" s="95"/>
      <c r="BK221" s="95"/>
      <c r="BL221" s="95"/>
      <c r="BM221" s="95"/>
      <c r="BN221" s="65"/>
      <c r="BO221" s="24">
        <f t="shared" si="109"/>
        <v>57</v>
      </c>
      <c r="BP221" s="85">
        <f t="shared" si="110"/>
        <v>0.64241232382825308</v>
      </c>
      <c r="BQ221" s="85">
        <f t="shared" si="111"/>
        <v>0.35758767617174697</v>
      </c>
      <c r="BR221" s="85">
        <f t="shared" si="112"/>
        <v>0</v>
      </c>
      <c r="BT221" s="85">
        <f t="shared" si="123"/>
        <v>0.38511963290724355</v>
      </c>
      <c r="BU221" s="85">
        <f t="shared" si="123"/>
        <v>0.51458538184201907</v>
      </c>
      <c r="BV221" s="85">
        <f t="shared" si="114"/>
        <v>0.10029498525073746</v>
      </c>
      <c r="BW221" s="85">
        <f t="shared" si="115"/>
        <v>0</v>
      </c>
      <c r="BX221" s="85">
        <f t="shared" si="124"/>
        <v>0</v>
      </c>
      <c r="BY221" s="85">
        <f t="shared" si="124"/>
        <v>0</v>
      </c>
      <c r="BZ221" s="245">
        <f t="shared" si="117"/>
        <v>0.90572489894023833</v>
      </c>
      <c r="CA221" s="85">
        <f t="shared" si="118"/>
        <v>1.0000000000000002</v>
      </c>
    </row>
    <row r="222" spans="10:79"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  <c r="BG222" s="95"/>
      <c r="BH222" s="95"/>
      <c r="BI222" s="95"/>
      <c r="BJ222" s="95"/>
      <c r="BK222" s="95"/>
      <c r="BL222" s="95"/>
      <c r="BM222" s="95"/>
      <c r="BN222" s="65"/>
      <c r="BO222" s="24">
        <f t="shared" si="109"/>
        <v>58</v>
      </c>
      <c r="BP222" s="85">
        <f t="shared" si="110"/>
        <v>0.64254719070132438</v>
      </c>
      <c r="BQ222" s="85">
        <f t="shared" si="111"/>
        <v>0.35745280929867568</v>
      </c>
      <c r="BR222" s="85">
        <f t="shared" si="112"/>
        <v>0</v>
      </c>
      <c r="BT222" s="85">
        <f t="shared" si="123"/>
        <v>0.38527580192142591</v>
      </c>
      <c r="BU222" s="85">
        <f t="shared" si="123"/>
        <v>0.51454277755979694</v>
      </c>
      <c r="BV222" s="85">
        <f t="shared" si="114"/>
        <v>0.10018142051877721</v>
      </c>
      <c r="BW222" s="85">
        <f t="shared" si="115"/>
        <v>0</v>
      </c>
      <c r="BX222" s="85">
        <f t="shared" si="124"/>
        <v>0</v>
      </c>
      <c r="BY222" s="85">
        <f t="shared" si="124"/>
        <v>0</v>
      </c>
      <c r="BZ222" s="245">
        <f t="shared" si="117"/>
        <v>0.90573294019079598</v>
      </c>
      <c r="CA222" s="85">
        <f t="shared" si="118"/>
        <v>1</v>
      </c>
    </row>
    <row r="223" spans="10:79"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  <c r="BG223" s="95"/>
      <c r="BH223" s="95"/>
      <c r="BI223" s="95"/>
      <c r="BJ223" s="95"/>
      <c r="BK223" s="95"/>
      <c r="BL223" s="95"/>
      <c r="BM223" s="95"/>
      <c r="BN223" s="65"/>
      <c r="BO223" s="24">
        <f t="shared" si="109"/>
        <v>59</v>
      </c>
      <c r="BP223" s="85">
        <f t="shared" si="110"/>
        <v>0.64254634061439386</v>
      </c>
      <c r="BQ223" s="85">
        <f t="shared" si="111"/>
        <v>0.35745365938560614</v>
      </c>
      <c r="BR223" s="85">
        <f t="shared" si="112"/>
        <v>0</v>
      </c>
      <c r="BT223" s="85">
        <f t="shared" si="123"/>
        <v>0.38530154033591507</v>
      </c>
      <c r="BU223" s="85">
        <f t="shared" si="123"/>
        <v>0.51448960055695758</v>
      </c>
      <c r="BV223" s="85">
        <f t="shared" si="114"/>
        <v>0.10020885910712732</v>
      </c>
      <c r="BW223" s="85">
        <f t="shared" si="115"/>
        <v>0</v>
      </c>
      <c r="BX223" s="85">
        <f t="shared" si="124"/>
        <v>0</v>
      </c>
      <c r="BY223" s="85">
        <f t="shared" si="124"/>
        <v>0</v>
      </c>
      <c r="BZ223" s="245">
        <f t="shared" si="117"/>
        <v>0.9057204188785426</v>
      </c>
      <c r="CA223" s="85">
        <f t="shared" si="118"/>
        <v>1</v>
      </c>
    </row>
    <row r="224" spans="10:79"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  <c r="BH224" s="95"/>
      <c r="BI224" s="95"/>
      <c r="BJ224" s="95"/>
      <c r="BK224" s="95"/>
      <c r="BL224" s="95"/>
      <c r="BM224" s="95"/>
      <c r="BN224" s="65"/>
      <c r="BO224" s="24">
        <f t="shared" si="109"/>
        <v>60</v>
      </c>
      <c r="BP224" s="85">
        <f t="shared" si="110"/>
        <v>0.64252237774808274</v>
      </c>
      <c r="BQ224" s="85">
        <f t="shared" si="111"/>
        <v>0.3574776222519172</v>
      </c>
      <c r="BR224" s="85">
        <f t="shared" si="112"/>
        <v>0</v>
      </c>
      <c r="BT224" s="85">
        <f t="shared" si="123"/>
        <v>0.38526219811968443</v>
      </c>
      <c r="BU224" s="85">
        <f t="shared" si="123"/>
        <v>0.51452035925679662</v>
      </c>
      <c r="BV224" s="85">
        <f t="shared" si="114"/>
        <v>0.10021744262351888</v>
      </c>
      <c r="BW224" s="85">
        <f t="shared" si="115"/>
        <v>0</v>
      </c>
      <c r="BX224" s="85">
        <f t="shared" si="124"/>
        <v>0</v>
      </c>
      <c r="BY224" s="85">
        <f t="shared" si="124"/>
        <v>0</v>
      </c>
      <c r="BZ224" s="245">
        <f t="shared" si="117"/>
        <v>0.90572440085966355</v>
      </c>
      <c r="CA224" s="85">
        <f t="shared" si="118"/>
        <v>0.99999999999999989</v>
      </c>
    </row>
    <row r="225" spans="10:79"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  <c r="BG225" s="95"/>
      <c r="BH225" s="95"/>
      <c r="BI225" s="95"/>
      <c r="BJ225" s="95"/>
      <c r="BK225" s="95"/>
      <c r="BL225" s="95"/>
      <c r="BM225" s="95"/>
      <c r="BN225" s="65"/>
      <c r="BO225" s="24">
        <f t="shared" si="109"/>
        <v>61</v>
      </c>
      <c r="BP225" s="85">
        <f t="shared" si="110"/>
        <v>0.6427190721649485</v>
      </c>
      <c r="BQ225" s="85">
        <f t="shared" si="111"/>
        <v>0.35728092783505161</v>
      </c>
      <c r="BR225" s="85">
        <f t="shared" si="112"/>
        <v>0</v>
      </c>
      <c r="BT225" s="85">
        <f t="shared" si="123"/>
        <v>0.38554740026893775</v>
      </c>
      <c r="BU225" s="85">
        <f t="shared" si="123"/>
        <v>0.51434334379202151</v>
      </c>
      <c r="BV225" s="85">
        <f t="shared" si="114"/>
        <v>0.1001092559390408</v>
      </c>
      <c r="BW225" s="85">
        <f t="shared" si="115"/>
        <v>0</v>
      </c>
      <c r="BX225" s="85">
        <f t="shared" si="124"/>
        <v>0</v>
      </c>
      <c r="BY225" s="85">
        <f t="shared" si="124"/>
        <v>0</v>
      </c>
      <c r="BZ225" s="245">
        <f t="shared" si="117"/>
        <v>0.90570932317346475</v>
      </c>
      <c r="CA225" s="85">
        <f t="shared" si="118"/>
        <v>1</v>
      </c>
    </row>
    <row r="226" spans="10:79"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  <c r="BH226" s="95"/>
      <c r="BI226" s="95"/>
      <c r="BJ226" s="95"/>
      <c r="BK226" s="95"/>
      <c r="BL226" s="95"/>
      <c r="BM226" s="95"/>
      <c r="BN226" s="65"/>
      <c r="BO226" s="24">
        <f t="shared" si="109"/>
        <v>62</v>
      </c>
      <c r="BP226" s="85">
        <f t="shared" si="110"/>
        <v>0.64266993810293871</v>
      </c>
      <c r="BQ226" s="85">
        <f t="shared" si="111"/>
        <v>0.35733006189706129</v>
      </c>
      <c r="BR226" s="85">
        <f t="shared" si="112"/>
        <v>0</v>
      </c>
      <c r="BT226" s="85">
        <f t="shared" si="123"/>
        <v>0.38546255506607929</v>
      </c>
      <c r="BU226" s="85">
        <f t="shared" si="123"/>
        <v>0.51441476607371883</v>
      </c>
      <c r="BV226" s="85">
        <f t="shared" si="114"/>
        <v>0.10012267886020186</v>
      </c>
      <c r="BW226" s="85">
        <f t="shared" si="115"/>
        <v>0</v>
      </c>
      <c r="BX226" s="85">
        <f t="shared" si="124"/>
        <v>0</v>
      </c>
      <c r="BY226" s="85">
        <f t="shared" si="124"/>
        <v>0</v>
      </c>
      <c r="BZ226" s="245">
        <f t="shared" si="117"/>
        <v>0.90571943716425951</v>
      </c>
      <c r="CA226" s="85">
        <f t="shared" si="118"/>
        <v>1</v>
      </c>
    </row>
    <row r="227" spans="10:79"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  <c r="BG227" s="95"/>
      <c r="BH227" s="95"/>
      <c r="BI227" s="95"/>
      <c r="BJ227" s="95"/>
      <c r="BK227" s="95"/>
      <c r="BL227" s="95"/>
      <c r="BM227" s="95"/>
      <c r="BN227" s="65"/>
      <c r="BO227" s="24">
        <f t="shared" si="109"/>
        <v>63</v>
      </c>
      <c r="BP227" s="85">
        <f t="shared" si="110"/>
        <v>0.64272440502217509</v>
      </c>
      <c r="BQ227" s="85">
        <f t="shared" si="111"/>
        <v>0.35727559497782502</v>
      </c>
      <c r="BR227" s="85">
        <f t="shared" si="112"/>
        <v>0</v>
      </c>
      <c r="BT227" s="85">
        <f t="shared" si="123"/>
        <v>0.38552532950215507</v>
      </c>
      <c r="BU227" s="85">
        <f t="shared" si="123"/>
        <v>0.51439815104003994</v>
      </c>
      <c r="BV227" s="85">
        <f t="shared" si="114"/>
        <v>0.10007651945780499</v>
      </c>
      <c r="BW227" s="85">
        <f t="shared" si="115"/>
        <v>0</v>
      </c>
      <c r="BX227" s="85">
        <f t="shared" si="124"/>
        <v>0</v>
      </c>
      <c r="BY227" s="85">
        <f t="shared" si="124"/>
        <v>0</v>
      </c>
      <c r="BZ227" s="245">
        <f t="shared" si="117"/>
        <v>0.90572282257896597</v>
      </c>
      <c r="CA227" s="85">
        <f t="shared" si="118"/>
        <v>1</v>
      </c>
    </row>
    <row r="228" spans="10:79"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  <c r="BH228" s="95"/>
      <c r="BI228" s="95"/>
      <c r="BJ228" s="95"/>
      <c r="BK228" s="95"/>
      <c r="BL228" s="95"/>
      <c r="BM228" s="95"/>
      <c r="BN228" s="65"/>
      <c r="BO228" s="24">
        <f t="shared" si="109"/>
        <v>64</v>
      </c>
      <c r="BP228" s="85">
        <f t="shared" si="110"/>
        <v>0.64278024779641518</v>
      </c>
      <c r="BQ228" s="85">
        <f t="shared" si="111"/>
        <v>0.35721975220358482</v>
      </c>
      <c r="BR228" s="85">
        <f t="shared" si="112"/>
        <v>0</v>
      </c>
      <c r="BT228" s="85">
        <f t="shared" si="123"/>
        <v>0.38557876163974691</v>
      </c>
      <c r="BU228" s="85">
        <f t="shared" si="123"/>
        <v>0.51440297231333654</v>
      </c>
      <c r="BV228" s="85">
        <f t="shared" si="114"/>
        <v>0.10001826604691653</v>
      </c>
      <c r="BW228" s="85">
        <f t="shared" si="115"/>
        <v>0</v>
      </c>
      <c r="BX228" s="85">
        <f t="shared" si="124"/>
        <v>0</v>
      </c>
      <c r="BY228" s="85">
        <f t="shared" si="124"/>
        <v>0</v>
      </c>
      <c r="BZ228" s="245">
        <f t="shared" si="117"/>
        <v>0.9057313932459673</v>
      </c>
      <c r="CA228" s="85">
        <f t="shared" si="118"/>
        <v>1</v>
      </c>
    </row>
    <row r="229" spans="10:79"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  <c r="BH229" s="95"/>
      <c r="BI229" s="95"/>
      <c r="BJ229" s="95"/>
      <c r="BK229" s="95"/>
      <c r="BL229" s="95"/>
      <c r="BM229" s="95"/>
      <c r="BN229" s="65"/>
      <c r="BO229" s="24">
        <f t="shared" si="109"/>
        <v>65</v>
      </c>
      <c r="BP229" s="85">
        <f t="shared" si="110"/>
        <v>0.64280449015601782</v>
      </c>
      <c r="BQ229" s="85">
        <f t="shared" si="111"/>
        <v>0.35719550984398218</v>
      </c>
      <c r="BR229" s="85">
        <f t="shared" si="112"/>
        <v>0</v>
      </c>
      <c r="BT229" s="85">
        <f t="shared" si="123"/>
        <v>0.38561884751114417</v>
      </c>
      <c r="BU229" s="85">
        <f t="shared" si="123"/>
        <v>0.5143712852897474</v>
      </c>
      <c r="BV229" s="85">
        <f t="shared" si="114"/>
        <v>0.10000986719910847</v>
      </c>
      <c r="BW229" s="85">
        <f t="shared" si="115"/>
        <v>0</v>
      </c>
      <c r="BX229" s="85">
        <f t="shared" si="124"/>
        <v>0</v>
      </c>
      <c r="BY229" s="85">
        <f t="shared" si="124"/>
        <v>0</v>
      </c>
      <c r="BZ229" s="245">
        <f t="shared" si="117"/>
        <v>0.90572723192174354</v>
      </c>
      <c r="CA229" s="85">
        <f t="shared" si="118"/>
        <v>1</v>
      </c>
    </row>
    <row r="230" spans="10:79"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  <c r="BH230" s="95"/>
      <c r="BI230" s="95"/>
      <c r="BJ230" s="95"/>
      <c r="BK230" s="95"/>
      <c r="BL230" s="95"/>
      <c r="BM230" s="95"/>
      <c r="BN230" s="65"/>
      <c r="BO230" s="24">
        <f t="shared" ref="BO230:BO265" si="125">BO126</f>
        <v>66</v>
      </c>
      <c r="BP230" s="85">
        <f t="shared" ref="BP230:BP265" si="126">(2*BP126 + BQ126 +BR126)/ (2*BV126)</f>
        <v>0.64283934028304546</v>
      </c>
      <c r="BQ230" s="85">
        <f t="shared" ref="BQ230:BQ265" si="127">(2*BS126 + BQ126 +BT126)/ (2*BV126)</f>
        <v>0.35716065971695454</v>
      </c>
      <c r="BR230" s="85">
        <f t="shared" ref="BR230:BR265" si="128">(2*BU126 + BT126 +BR126)/ (2*BV126)</f>
        <v>0</v>
      </c>
      <c r="BT230" s="85">
        <f t="shared" ref="BT230:BU245" si="129">BP126/$BV126</f>
        <v>0.3856927678203767</v>
      </c>
      <c r="BU230" s="85">
        <f t="shared" si="129"/>
        <v>0.51429314492533762</v>
      </c>
      <c r="BV230" s="85">
        <f t="shared" ref="BV230:BV265" si="130">BS126/$BV126</f>
        <v>0.10001408725428577</v>
      </c>
      <c r="BW230" s="85">
        <f t="shared" ref="BW230:BW265" si="131">BR126/$BV126</f>
        <v>0</v>
      </c>
      <c r="BX230" s="85">
        <f t="shared" ref="BX230:BY245" si="132">BT126/$BV126</f>
        <v>0</v>
      </c>
      <c r="BY230" s="85">
        <f t="shared" si="132"/>
        <v>0</v>
      </c>
      <c r="BZ230" s="245">
        <f t="shared" ref="BZ230:BZ265" si="133">BT230*F$33 +BU230*G$33 + BV230*H$33</f>
        <v>0.90571364585365155</v>
      </c>
      <c r="CA230" s="85">
        <f t="shared" ref="CA230:CA265" si="134">SUM(BT230:BY230)</f>
        <v>1.0000000000000002</v>
      </c>
    </row>
    <row r="231" spans="10:79"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  <c r="BH231" s="95"/>
      <c r="BI231" s="95"/>
      <c r="BJ231" s="95"/>
      <c r="BK231" s="95"/>
      <c r="BL231" s="95"/>
      <c r="BM231" s="95"/>
      <c r="BN231" s="65"/>
      <c r="BO231" s="24">
        <f t="shared" si="125"/>
        <v>67</v>
      </c>
      <c r="BP231" s="85">
        <f t="shared" si="126"/>
        <v>0.642885810823424</v>
      </c>
      <c r="BQ231" s="85">
        <f t="shared" si="127"/>
        <v>0.35711418917657606</v>
      </c>
      <c r="BR231" s="85">
        <f t="shared" si="128"/>
        <v>0</v>
      </c>
      <c r="BT231" s="85">
        <f t="shared" si="129"/>
        <v>0.38583415781515429</v>
      </c>
      <c r="BU231" s="85">
        <f t="shared" si="129"/>
        <v>0.51410330601653942</v>
      </c>
      <c r="BV231" s="85">
        <f t="shared" si="130"/>
        <v>0.10006253616830629</v>
      </c>
      <c r="BW231" s="85">
        <f t="shared" si="131"/>
        <v>0</v>
      </c>
      <c r="BX231" s="85">
        <f t="shared" si="132"/>
        <v>0</v>
      </c>
      <c r="BY231" s="85">
        <f t="shared" si="132"/>
        <v>0</v>
      </c>
      <c r="BZ231" s="245">
        <f t="shared" si="133"/>
        <v>0.90567554618031587</v>
      </c>
      <c r="CA231" s="85">
        <f t="shared" si="134"/>
        <v>1</v>
      </c>
    </row>
    <row r="232" spans="10:79"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  <c r="BH232" s="95"/>
      <c r="BI232" s="95"/>
      <c r="BJ232" s="95"/>
      <c r="BK232" s="95"/>
      <c r="BL232" s="95"/>
      <c r="BM232" s="95"/>
      <c r="BN232" s="65"/>
      <c r="BO232" s="24">
        <f t="shared" si="125"/>
        <v>68</v>
      </c>
      <c r="BP232" s="85">
        <f t="shared" si="126"/>
        <v>0.64282679408507404</v>
      </c>
      <c r="BQ232" s="85">
        <f t="shared" si="127"/>
        <v>0.35717320591492591</v>
      </c>
      <c r="BR232" s="85">
        <f t="shared" si="128"/>
        <v>0</v>
      </c>
      <c r="BT232" s="85">
        <f t="shared" si="129"/>
        <v>0.38570304174299469</v>
      </c>
      <c r="BU232" s="85">
        <f t="shared" si="129"/>
        <v>0.51424750468415881</v>
      </c>
      <c r="BV232" s="85">
        <f t="shared" si="130"/>
        <v>0.1000494535728465</v>
      </c>
      <c r="BW232" s="85">
        <f t="shared" si="131"/>
        <v>0</v>
      </c>
      <c r="BX232" s="85">
        <f t="shared" si="132"/>
        <v>0</v>
      </c>
      <c r="BY232" s="85">
        <f t="shared" si="132"/>
        <v>0</v>
      </c>
      <c r="BZ232" s="245">
        <f t="shared" si="133"/>
        <v>0.90570132363764699</v>
      </c>
      <c r="CA232" s="85">
        <f t="shared" si="134"/>
        <v>1</v>
      </c>
    </row>
    <row r="233" spans="10:79"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  <c r="BG233" s="95"/>
      <c r="BH233" s="95"/>
      <c r="BI233" s="95"/>
      <c r="BJ233" s="95"/>
      <c r="BK233" s="95"/>
      <c r="BL233" s="95"/>
      <c r="BM233" s="95"/>
      <c r="BN233" s="65"/>
      <c r="BO233" s="24">
        <f t="shared" si="125"/>
        <v>69</v>
      </c>
      <c r="BP233" s="85">
        <f t="shared" si="126"/>
        <v>0.64286568747789541</v>
      </c>
      <c r="BQ233" s="85">
        <f t="shared" si="127"/>
        <v>0.35713431252210459</v>
      </c>
      <c r="BR233" s="85">
        <f t="shared" si="128"/>
        <v>0</v>
      </c>
      <c r="BT233" s="85">
        <f t="shared" si="129"/>
        <v>0.38572461356023885</v>
      </c>
      <c r="BU233" s="85">
        <f t="shared" si="129"/>
        <v>0.51428214783531323</v>
      </c>
      <c r="BV233" s="85">
        <f t="shared" si="130"/>
        <v>9.9993238604447962E-2</v>
      </c>
      <c r="BW233" s="85">
        <f t="shared" si="131"/>
        <v>0</v>
      </c>
      <c r="BX233" s="85">
        <f t="shared" si="132"/>
        <v>0</v>
      </c>
      <c r="BY233" s="85">
        <f t="shared" si="132"/>
        <v>0</v>
      </c>
      <c r="BZ233" s="245">
        <f t="shared" si="133"/>
        <v>0.90571459282529243</v>
      </c>
      <c r="CA233" s="85">
        <f t="shared" si="134"/>
        <v>1</v>
      </c>
    </row>
    <row r="234" spans="10:79"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  <c r="BG234" s="95"/>
      <c r="BH234" s="95"/>
      <c r="BI234" s="95"/>
      <c r="BJ234" s="95"/>
      <c r="BK234" s="95"/>
      <c r="BL234" s="95"/>
      <c r="BM234" s="95"/>
      <c r="BN234" s="65"/>
      <c r="BO234" s="24">
        <f t="shared" si="125"/>
        <v>70</v>
      </c>
      <c r="BP234" s="85">
        <f t="shared" si="126"/>
        <v>0.64288571783677972</v>
      </c>
      <c r="BQ234" s="85">
        <f t="shared" si="127"/>
        <v>0.35711428216322028</v>
      </c>
      <c r="BR234" s="85">
        <f t="shared" si="128"/>
        <v>0</v>
      </c>
      <c r="BT234" s="85">
        <f t="shared" si="129"/>
        <v>0.38572754672425313</v>
      </c>
      <c r="BU234" s="85">
        <f t="shared" si="129"/>
        <v>0.51431634222505318</v>
      </c>
      <c r="BV234" s="85">
        <f t="shared" si="130"/>
        <v>9.9956111050693672E-2</v>
      </c>
      <c r="BW234" s="85">
        <f t="shared" si="131"/>
        <v>0</v>
      </c>
      <c r="BX234" s="85">
        <f t="shared" si="132"/>
        <v>0</v>
      </c>
      <c r="BY234" s="85">
        <f t="shared" si="132"/>
        <v>0</v>
      </c>
      <c r="BZ234" s="245">
        <f t="shared" si="133"/>
        <v>0.90572524223074968</v>
      </c>
      <c r="CA234" s="85">
        <f t="shared" si="134"/>
        <v>1</v>
      </c>
    </row>
    <row r="235" spans="10:79"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  <c r="BH235" s="95"/>
      <c r="BI235" s="95"/>
      <c r="BJ235" s="95"/>
      <c r="BK235" s="95"/>
      <c r="BL235" s="95"/>
      <c r="BM235" s="95"/>
      <c r="BN235" s="65"/>
      <c r="BO235" s="24">
        <f t="shared" si="125"/>
        <v>71</v>
      </c>
      <c r="BP235" s="85">
        <f t="shared" si="126"/>
        <v>0.64291596948141017</v>
      </c>
      <c r="BQ235" s="85">
        <f t="shared" si="127"/>
        <v>0.35708403051858983</v>
      </c>
      <c r="BR235" s="85">
        <f t="shared" si="128"/>
        <v>0</v>
      </c>
      <c r="BT235" s="85">
        <f t="shared" si="129"/>
        <v>0.38579598015305694</v>
      </c>
      <c r="BU235" s="85">
        <f t="shared" si="129"/>
        <v>0.51423997865670645</v>
      </c>
      <c r="BV235" s="85">
        <f t="shared" si="130"/>
        <v>9.9964041190236608E-2</v>
      </c>
      <c r="BW235" s="85">
        <f t="shared" si="131"/>
        <v>0</v>
      </c>
      <c r="BX235" s="85">
        <f t="shared" si="132"/>
        <v>0</v>
      </c>
      <c r="BY235" s="85">
        <f t="shared" si="132"/>
        <v>0</v>
      </c>
      <c r="BZ235" s="245">
        <f t="shared" si="133"/>
        <v>0.90571145761741956</v>
      </c>
      <c r="CA235" s="85">
        <f t="shared" si="134"/>
        <v>1</v>
      </c>
    </row>
    <row r="236" spans="10:79"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  <c r="BH236" s="95"/>
      <c r="BI236" s="95"/>
      <c r="BJ236" s="95"/>
      <c r="BK236" s="95"/>
      <c r="BL236" s="95"/>
      <c r="BM236" s="95"/>
      <c r="BN236" s="65"/>
      <c r="BO236" s="24">
        <f t="shared" si="125"/>
        <v>72</v>
      </c>
      <c r="BP236" s="85">
        <f t="shared" si="126"/>
        <v>0.64292411057437271</v>
      </c>
      <c r="BQ236" s="85">
        <f t="shared" si="127"/>
        <v>0.35707588942562735</v>
      </c>
      <c r="BR236" s="85">
        <f t="shared" si="128"/>
        <v>0</v>
      </c>
      <c r="BT236" s="85">
        <f t="shared" si="129"/>
        <v>0.38579127539012176</v>
      </c>
      <c r="BU236" s="85">
        <f t="shared" si="129"/>
        <v>0.51426567036850179</v>
      </c>
      <c r="BV236" s="85">
        <f t="shared" si="130"/>
        <v>9.9943054241376408E-2</v>
      </c>
      <c r="BW236" s="85">
        <f t="shared" si="131"/>
        <v>0</v>
      </c>
      <c r="BX236" s="85">
        <f t="shared" si="132"/>
        <v>0</v>
      </c>
      <c r="BY236" s="85">
        <f t="shared" si="132"/>
        <v>0</v>
      </c>
      <c r="BZ236" s="245">
        <f t="shared" si="133"/>
        <v>0.90571853782923351</v>
      </c>
      <c r="CA236" s="85">
        <f t="shared" si="134"/>
        <v>1</v>
      </c>
    </row>
    <row r="237" spans="10:79"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5"/>
      <c r="BF237" s="95"/>
      <c r="BG237" s="95"/>
      <c r="BH237" s="95"/>
      <c r="BI237" s="95"/>
      <c r="BJ237" s="95"/>
      <c r="BK237" s="95"/>
      <c r="BL237" s="95"/>
      <c r="BM237" s="95"/>
      <c r="BN237" s="65"/>
      <c r="BO237" s="24">
        <f t="shared" si="125"/>
        <v>73</v>
      </c>
      <c r="BP237" s="85">
        <f t="shared" si="126"/>
        <v>0.64292910917690527</v>
      </c>
      <c r="BQ237" s="85">
        <f t="shared" si="127"/>
        <v>0.35707089082309484</v>
      </c>
      <c r="BR237" s="85">
        <f t="shared" si="128"/>
        <v>0</v>
      </c>
      <c r="BT237" s="85">
        <f t="shared" si="129"/>
        <v>0.38586941311466239</v>
      </c>
      <c r="BU237" s="85">
        <f t="shared" si="129"/>
        <v>0.51411939212448576</v>
      </c>
      <c r="BV237" s="85">
        <f t="shared" si="130"/>
        <v>0.10001119476085192</v>
      </c>
      <c r="BW237" s="85">
        <f t="shared" si="131"/>
        <v>0</v>
      </c>
      <c r="BX237" s="85">
        <f t="shared" si="132"/>
        <v>0</v>
      </c>
      <c r="BY237" s="85">
        <f t="shared" si="132"/>
        <v>0</v>
      </c>
      <c r="BZ237" s="245">
        <f t="shared" si="133"/>
        <v>0.90568507271930077</v>
      </c>
      <c r="CA237" s="85">
        <f t="shared" si="134"/>
        <v>1</v>
      </c>
    </row>
    <row r="238" spans="10:79"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  <c r="BG238" s="95"/>
      <c r="BH238" s="95"/>
      <c r="BI238" s="95"/>
      <c r="BJ238" s="95"/>
      <c r="BK238" s="95"/>
      <c r="BL238" s="95"/>
      <c r="BM238" s="95"/>
      <c r="BN238" s="65"/>
      <c r="BO238" s="24">
        <f t="shared" si="125"/>
        <v>74</v>
      </c>
      <c r="BP238" s="85">
        <f t="shared" si="126"/>
        <v>0.64282679408507404</v>
      </c>
      <c r="BQ238" s="85">
        <f t="shared" si="127"/>
        <v>0.35717320591492591</v>
      </c>
      <c r="BR238" s="85">
        <f t="shared" si="128"/>
        <v>0</v>
      </c>
      <c r="BT238" s="85">
        <f t="shared" si="129"/>
        <v>0.38570304174299469</v>
      </c>
      <c r="BU238" s="85">
        <f t="shared" si="129"/>
        <v>0.51424750468415881</v>
      </c>
      <c r="BV238" s="85">
        <f t="shared" si="130"/>
        <v>0.1000494535728465</v>
      </c>
      <c r="BW238" s="85">
        <f t="shared" si="131"/>
        <v>0</v>
      </c>
      <c r="BX238" s="85">
        <f t="shared" si="132"/>
        <v>0</v>
      </c>
      <c r="BY238" s="85">
        <f t="shared" si="132"/>
        <v>0</v>
      </c>
      <c r="BZ238" s="245">
        <f t="shared" si="133"/>
        <v>0.90570132363764699</v>
      </c>
      <c r="CA238" s="85">
        <f t="shared" si="134"/>
        <v>1</v>
      </c>
    </row>
    <row r="239" spans="10:79"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  <c r="BG239" s="95"/>
      <c r="BH239" s="95"/>
      <c r="BI239" s="95"/>
      <c r="BJ239" s="95"/>
      <c r="BK239" s="95"/>
      <c r="BL239" s="95"/>
      <c r="BM239" s="95"/>
      <c r="BN239" s="65"/>
      <c r="BO239" s="24">
        <f t="shared" si="125"/>
        <v>75</v>
      </c>
      <c r="BP239" s="85">
        <f t="shared" si="126"/>
        <v>0.64286568747789541</v>
      </c>
      <c r="BQ239" s="85">
        <f t="shared" si="127"/>
        <v>0.35713431252210459</v>
      </c>
      <c r="BR239" s="85">
        <f t="shared" si="128"/>
        <v>0</v>
      </c>
      <c r="BT239" s="85">
        <f t="shared" si="129"/>
        <v>0.38572461356023885</v>
      </c>
      <c r="BU239" s="85">
        <f t="shared" si="129"/>
        <v>0.51428214783531323</v>
      </c>
      <c r="BV239" s="85">
        <f t="shared" si="130"/>
        <v>9.9993238604447962E-2</v>
      </c>
      <c r="BW239" s="85">
        <f t="shared" si="131"/>
        <v>0</v>
      </c>
      <c r="BX239" s="85">
        <f t="shared" si="132"/>
        <v>0</v>
      </c>
      <c r="BY239" s="85">
        <f t="shared" si="132"/>
        <v>0</v>
      </c>
      <c r="BZ239" s="245">
        <f t="shared" si="133"/>
        <v>0.90571459282529243</v>
      </c>
      <c r="CA239" s="85">
        <f t="shared" si="134"/>
        <v>1</v>
      </c>
    </row>
    <row r="240" spans="10:79"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  <c r="BG240" s="95"/>
      <c r="BH240" s="95"/>
      <c r="BI240" s="95"/>
      <c r="BJ240" s="95"/>
      <c r="BK240" s="95"/>
      <c r="BL240" s="95"/>
      <c r="BM240" s="95"/>
      <c r="BN240" s="65"/>
      <c r="BO240" s="24">
        <f t="shared" si="125"/>
        <v>76</v>
      </c>
      <c r="BP240" s="85">
        <f t="shared" si="126"/>
        <v>0.64288571783677972</v>
      </c>
      <c r="BQ240" s="85">
        <f t="shared" si="127"/>
        <v>0.35711428216322028</v>
      </c>
      <c r="BR240" s="85">
        <f t="shared" si="128"/>
        <v>0</v>
      </c>
      <c r="BT240" s="85">
        <f t="shared" si="129"/>
        <v>0.38572754672425313</v>
      </c>
      <c r="BU240" s="85">
        <f t="shared" si="129"/>
        <v>0.51431634222505318</v>
      </c>
      <c r="BV240" s="85">
        <f t="shared" si="130"/>
        <v>9.9956111050693672E-2</v>
      </c>
      <c r="BW240" s="85">
        <f t="shared" si="131"/>
        <v>0</v>
      </c>
      <c r="BX240" s="85">
        <f t="shared" si="132"/>
        <v>0</v>
      </c>
      <c r="BY240" s="85">
        <f t="shared" si="132"/>
        <v>0</v>
      </c>
      <c r="BZ240" s="245">
        <f t="shared" si="133"/>
        <v>0.90572524223074968</v>
      </c>
      <c r="CA240" s="85">
        <f t="shared" si="134"/>
        <v>1</v>
      </c>
    </row>
    <row r="241" spans="10:79"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  <c r="BG241" s="95"/>
      <c r="BH241" s="95"/>
      <c r="BI241" s="95"/>
      <c r="BJ241" s="95"/>
      <c r="BK241" s="95"/>
      <c r="BL241" s="95"/>
      <c r="BM241" s="95"/>
      <c r="BN241" s="65"/>
      <c r="BO241" s="24">
        <f t="shared" si="125"/>
        <v>77</v>
      </c>
      <c r="BP241" s="85">
        <f t="shared" si="126"/>
        <v>0.64291596948141017</v>
      </c>
      <c r="BQ241" s="85">
        <f t="shared" si="127"/>
        <v>0.35708403051858983</v>
      </c>
      <c r="BR241" s="85">
        <f t="shared" si="128"/>
        <v>0</v>
      </c>
      <c r="BT241" s="85">
        <f t="shared" si="129"/>
        <v>0.38579598015305694</v>
      </c>
      <c r="BU241" s="85">
        <f t="shared" si="129"/>
        <v>0.51423997865670645</v>
      </c>
      <c r="BV241" s="85">
        <f t="shared" si="130"/>
        <v>9.9964041190236608E-2</v>
      </c>
      <c r="BW241" s="85">
        <f t="shared" si="131"/>
        <v>0</v>
      </c>
      <c r="BX241" s="85">
        <f t="shared" si="132"/>
        <v>0</v>
      </c>
      <c r="BY241" s="85">
        <f t="shared" si="132"/>
        <v>0</v>
      </c>
      <c r="BZ241" s="245">
        <f t="shared" si="133"/>
        <v>0.90571145761741956</v>
      </c>
      <c r="CA241" s="85">
        <f t="shared" si="134"/>
        <v>1</v>
      </c>
    </row>
    <row r="242" spans="10:79"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  <c r="BG242" s="95"/>
      <c r="BH242" s="95"/>
      <c r="BI242" s="95"/>
      <c r="BJ242" s="95"/>
      <c r="BK242" s="95"/>
      <c r="BL242" s="95"/>
      <c r="BM242" s="95"/>
      <c r="BN242" s="65"/>
      <c r="BO242" s="24">
        <f t="shared" si="125"/>
        <v>78</v>
      </c>
      <c r="BP242" s="85">
        <f t="shared" si="126"/>
        <v>0.64292411057437271</v>
      </c>
      <c r="BQ242" s="85">
        <f t="shared" si="127"/>
        <v>0.35707588942562735</v>
      </c>
      <c r="BR242" s="85">
        <f t="shared" si="128"/>
        <v>0</v>
      </c>
      <c r="BT242" s="85">
        <f t="shared" si="129"/>
        <v>0.38579127539012176</v>
      </c>
      <c r="BU242" s="85">
        <f t="shared" si="129"/>
        <v>0.51426567036850179</v>
      </c>
      <c r="BV242" s="85">
        <f t="shared" si="130"/>
        <v>9.9943054241376408E-2</v>
      </c>
      <c r="BW242" s="85">
        <f t="shared" si="131"/>
        <v>0</v>
      </c>
      <c r="BX242" s="85">
        <f t="shared" si="132"/>
        <v>0</v>
      </c>
      <c r="BY242" s="85">
        <f t="shared" si="132"/>
        <v>0</v>
      </c>
      <c r="BZ242" s="245">
        <f t="shared" si="133"/>
        <v>0.90571853782923351</v>
      </c>
      <c r="CA242" s="85">
        <f t="shared" si="134"/>
        <v>1</v>
      </c>
    </row>
    <row r="243" spans="10:79"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  <c r="BG243" s="95"/>
      <c r="BH243" s="95"/>
      <c r="BI243" s="95"/>
      <c r="BJ243" s="95"/>
      <c r="BK243" s="95"/>
      <c r="BL243" s="95"/>
      <c r="BM243" s="95"/>
      <c r="BN243" s="65"/>
      <c r="BO243" s="24">
        <f t="shared" si="125"/>
        <v>79</v>
      </c>
      <c r="BP243" s="85">
        <f t="shared" si="126"/>
        <v>0.64292910917690527</v>
      </c>
      <c r="BQ243" s="85">
        <f t="shared" si="127"/>
        <v>0.35707089082309484</v>
      </c>
      <c r="BR243" s="85">
        <f t="shared" si="128"/>
        <v>0</v>
      </c>
      <c r="BT243" s="85">
        <f t="shared" si="129"/>
        <v>0.38586941311466239</v>
      </c>
      <c r="BU243" s="85">
        <f t="shared" si="129"/>
        <v>0.51411939212448576</v>
      </c>
      <c r="BV243" s="85">
        <f t="shared" si="130"/>
        <v>0.10001119476085192</v>
      </c>
      <c r="BW243" s="85">
        <f t="shared" si="131"/>
        <v>0</v>
      </c>
      <c r="BX243" s="85">
        <f t="shared" si="132"/>
        <v>0</v>
      </c>
      <c r="BY243" s="85">
        <f t="shared" si="132"/>
        <v>0</v>
      </c>
      <c r="BZ243" s="245">
        <f t="shared" si="133"/>
        <v>0.90568507271930077</v>
      </c>
      <c r="CA243" s="85">
        <f t="shared" si="134"/>
        <v>1</v>
      </c>
    </row>
    <row r="244" spans="10:79"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  <c r="BG244" s="95"/>
      <c r="BH244" s="95"/>
      <c r="BI244" s="95"/>
      <c r="BJ244" s="95"/>
      <c r="BK244" s="95"/>
      <c r="BL244" s="95"/>
      <c r="BM244" s="95"/>
      <c r="BN244" s="65"/>
      <c r="BO244" s="24">
        <f t="shared" si="125"/>
        <v>80</v>
      </c>
      <c r="BP244" s="85">
        <f t="shared" si="126"/>
        <v>0.64282679408507404</v>
      </c>
      <c r="BQ244" s="85">
        <f t="shared" si="127"/>
        <v>0.35717320591492591</v>
      </c>
      <c r="BR244" s="85">
        <f t="shared" si="128"/>
        <v>0</v>
      </c>
      <c r="BT244" s="85">
        <f t="shared" si="129"/>
        <v>0.38570304174299469</v>
      </c>
      <c r="BU244" s="85">
        <f t="shared" si="129"/>
        <v>0.51424750468415881</v>
      </c>
      <c r="BV244" s="85">
        <f t="shared" si="130"/>
        <v>0.1000494535728465</v>
      </c>
      <c r="BW244" s="85">
        <f t="shared" si="131"/>
        <v>0</v>
      </c>
      <c r="BX244" s="85">
        <f t="shared" si="132"/>
        <v>0</v>
      </c>
      <c r="BY244" s="85">
        <f t="shared" si="132"/>
        <v>0</v>
      </c>
      <c r="BZ244" s="245">
        <f t="shared" si="133"/>
        <v>0.90570132363764699</v>
      </c>
      <c r="CA244" s="85">
        <f t="shared" si="134"/>
        <v>1</v>
      </c>
    </row>
    <row r="245" spans="10:79"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  <c r="BG245" s="95"/>
      <c r="BH245" s="95"/>
      <c r="BI245" s="95"/>
      <c r="BJ245" s="95"/>
      <c r="BK245" s="95"/>
      <c r="BL245" s="95"/>
      <c r="BM245" s="95"/>
      <c r="BN245" s="65"/>
      <c r="BO245" s="24">
        <f t="shared" si="125"/>
        <v>81</v>
      </c>
      <c r="BP245" s="85">
        <f t="shared" si="126"/>
        <v>0.64286568747789541</v>
      </c>
      <c r="BQ245" s="85">
        <f t="shared" si="127"/>
        <v>0.35713431252210459</v>
      </c>
      <c r="BR245" s="85">
        <f t="shared" si="128"/>
        <v>0</v>
      </c>
      <c r="BT245" s="85">
        <f t="shared" si="129"/>
        <v>0.38572461356023885</v>
      </c>
      <c r="BU245" s="85">
        <f t="shared" si="129"/>
        <v>0.51428214783531323</v>
      </c>
      <c r="BV245" s="85">
        <f t="shared" si="130"/>
        <v>9.9993238604447962E-2</v>
      </c>
      <c r="BW245" s="85">
        <f t="shared" si="131"/>
        <v>0</v>
      </c>
      <c r="BX245" s="85">
        <f t="shared" si="132"/>
        <v>0</v>
      </c>
      <c r="BY245" s="85">
        <f t="shared" si="132"/>
        <v>0</v>
      </c>
      <c r="BZ245" s="245">
        <f t="shared" si="133"/>
        <v>0.90571459282529243</v>
      </c>
      <c r="CA245" s="85">
        <f t="shared" si="134"/>
        <v>1</v>
      </c>
    </row>
    <row r="246" spans="10:79"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  <c r="BG246" s="95"/>
      <c r="BH246" s="95"/>
      <c r="BI246" s="95"/>
      <c r="BJ246" s="95"/>
      <c r="BK246" s="95"/>
      <c r="BL246" s="95"/>
      <c r="BM246" s="95"/>
      <c r="BN246" s="65"/>
      <c r="BO246" s="24">
        <f t="shared" si="125"/>
        <v>82</v>
      </c>
      <c r="BP246" s="85">
        <f t="shared" si="126"/>
        <v>0.64288571783677972</v>
      </c>
      <c r="BQ246" s="85">
        <f t="shared" si="127"/>
        <v>0.35711428216322028</v>
      </c>
      <c r="BR246" s="85">
        <f t="shared" si="128"/>
        <v>0</v>
      </c>
      <c r="BT246" s="85">
        <f t="shared" ref="BT246:BU261" si="135">BP142/$BV142</f>
        <v>0.38572754672425313</v>
      </c>
      <c r="BU246" s="85">
        <f t="shared" si="135"/>
        <v>0.51431634222505318</v>
      </c>
      <c r="BV246" s="85">
        <f t="shared" si="130"/>
        <v>9.9956111050693672E-2</v>
      </c>
      <c r="BW246" s="85">
        <f t="shared" si="131"/>
        <v>0</v>
      </c>
      <c r="BX246" s="85">
        <f t="shared" ref="BX246:BY261" si="136">BT142/$BV142</f>
        <v>0</v>
      </c>
      <c r="BY246" s="85">
        <f t="shared" si="136"/>
        <v>0</v>
      </c>
      <c r="BZ246" s="245">
        <f t="shared" si="133"/>
        <v>0.90572524223074968</v>
      </c>
      <c r="CA246" s="85">
        <f t="shared" si="134"/>
        <v>1</v>
      </c>
    </row>
    <row r="247" spans="10:79"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  <c r="BG247" s="95"/>
      <c r="BH247" s="95"/>
      <c r="BI247" s="95"/>
      <c r="BJ247" s="95"/>
      <c r="BK247" s="95"/>
      <c r="BL247" s="95"/>
      <c r="BM247" s="95"/>
      <c r="BN247" s="65"/>
      <c r="BO247" s="24">
        <f t="shared" si="125"/>
        <v>83</v>
      </c>
      <c r="BP247" s="85">
        <f t="shared" si="126"/>
        <v>0.64291596948141017</v>
      </c>
      <c r="BQ247" s="85">
        <f t="shared" si="127"/>
        <v>0.35708403051858983</v>
      </c>
      <c r="BR247" s="85">
        <f t="shared" si="128"/>
        <v>0</v>
      </c>
      <c r="BT247" s="85">
        <f t="shared" si="135"/>
        <v>0.38579598015305694</v>
      </c>
      <c r="BU247" s="85">
        <f t="shared" si="135"/>
        <v>0.51423997865670645</v>
      </c>
      <c r="BV247" s="85">
        <f t="shared" si="130"/>
        <v>9.9964041190236608E-2</v>
      </c>
      <c r="BW247" s="85">
        <f t="shared" si="131"/>
        <v>0</v>
      </c>
      <c r="BX247" s="85">
        <f t="shared" si="136"/>
        <v>0</v>
      </c>
      <c r="BY247" s="85">
        <f t="shared" si="136"/>
        <v>0</v>
      </c>
      <c r="BZ247" s="245">
        <f t="shared" si="133"/>
        <v>0.90571145761741956</v>
      </c>
      <c r="CA247" s="85">
        <f t="shared" si="134"/>
        <v>1</v>
      </c>
    </row>
    <row r="248" spans="10:79"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  <c r="AY248" s="95"/>
      <c r="AZ248" s="95"/>
      <c r="BA248" s="95"/>
      <c r="BB248" s="95"/>
      <c r="BC248" s="95"/>
      <c r="BD248" s="95"/>
      <c r="BE248" s="95"/>
      <c r="BF248" s="95"/>
      <c r="BG248" s="95"/>
      <c r="BH248" s="95"/>
      <c r="BI248" s="95"/>
      <c r="BJ248" s="95"/>
      <c r="BK248" s="95"/>
      <c r="BL248" s="95"/>
      <c r="BM248" s="95"/>
      <c r="BN248" s="65"/>
      <c r="BO248" s="24">
        <f t="shared" si="125"/>
        <v>84</v>
      </c>
      <c r="BP248" s="85">
        <f t="shared" si="126"/>
        <v>0.64292411057437271</v>
      </c>
      <c r="BQ248" s="85">
        <f t="shared" si="127"/>
        <v>0.35707588942562735</v>
      </c>
      <c r="BR248" s="85">
        <f t="shared" si="128"/>
        <v>0</v>
      </c>
      <c r="BT248" s="85">
        <f t="shared" si="135"/>
        <v>0.38579127539012176</v>
      </c>
      <c r="BU248" s="85">
        <f t="shared" si="135"/>
        <v>0.51426567036850179</v>
      </c>
      <c r="BV248" s="85">
        <f t="shared" si="130"/>
        <v>9.9943054241376408E-2</v>
      </c>
      <c r="BW248" s="85">
        <f t="shared" si="131"/>
        <v>0</v>
      </c>
      <c r="BX248" s="85">
        <f t="shared" si="136"/>
        <v>0</v>
      </c>
      <c r="BY248" s="85">
        <f t="shared" si="136"/>
        <v>0</v>
      </c>
      <c r="BZ248" s="245">
        <f t="shared" si="133"/>
        <v>0.90571853782923351</v>
      </c>
      <c r="CA248" s="85">
        <f t="shared" si="134"/>
        <v>1</v>
      </c>
    </row>
    <row r="249" spans="10:79"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  <c r="BG249" s="95"/>
      <c r="BH249" s="95"/>
      <c r="BI249" s="95"/>
      <c r="BJ249" s="95"/>
      <c r="BK249" s="95"/>
      <c r="BL249" s="95"/>
      <c r="BM249" s="95"/>
      <c r="BN249" s="65"/>
      <c r="BO249" s="24">
        <f t="shared" si="125"/>
        <v>85</v>
      </c>
      <c r="BP249" s="85">
        <f t="shared" si="126"/>
        <v>0.64292910917690527</v>
      </c>
      <c r="BQ249" s="85">
        <f t="shared" si="127"/>
        <v>0.35707089082309484</v>
      </c>
      <c r="BR249" s="85">
        <f t="shared" si="128"/>
        <v>0</v>
      </c>
      <c r="BT249" s="85">
        <f t="shared" si="135"/>
        <v>0.38586941311466239</v>
      </c>
      <c r="BU249" s="85">
        <f t="shared" si="135"/>
        <v>0.51411939212448576</v>
      </c>
      <c r="BV249" s="85">
        <f t="shared" si="130"/>
        <v>0.10001119476085192</v>
      </c>
      <c r="BW249" s="85">
        <f t="shared" si="131"/>
        <v>0</v>
      </c>
      <c r="BX249" s="85">
        <f t="shared" si="136"/>
        <v>0</v>
      </c>
      <c r="BY249" s="85">
        <f t="shared" si="136"/>
        <v>0</v>
      </c>
      <c r="BZ249" s="245">
        <f t="shared" si="133"/>
        <v>0.90568507271930077</v>
      </c>
      <c r="CA249" s="85">
        <f t="shared" si="134"/>
        <v>1</v>
      </c>
    </row>
    <row r="250" spans="10:79"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  <c r="BG250" s="95"/>
      <c r="BH250" s="95"/>
      <c r="BI250" s="95"/>
      <c r="BJ250" s="95"/>
      <c r="BK250" s="95"/>
      <c r="BL250" s="95"/>
      <c r="BM250" s="95"/>
      <c r="BN250" s="65"/>
      <c r="BO250" s="24">
        <f t="shared" si="125"/>
        <v>86</v>
      </c>
      <c r="BP250" s="85">
        <f t="shared" si="126"/>
        <v>0.64282679408507404</v>
      </c>
      <c r="BQ250" s="85">
        <f t="shared" si="127"/>
        <v>0.35717320591492591</v>
      </c>
      <c r="BR250" s="85">
        <f t="shared" si="128"/>
        <v>0</v>
      </c>
      <c r="BT250" s="85">
        <f t="shared" si="135"/>
        <v>0.38570304174299469</v>
      </c>
      <c r="BU250" s="85">
        <f t="shared" si="135"/>
        <v>0.51424750468415881</v>
      </c>
      <c r="BV250" s="85">
        <f t="shared" si="130"/>
        <v>0.1000494535728465</v>
      </c>
      <c r="BW250" s="85">
        <f t="shared" si="131"/>
        <v>0</v>
      </c>
      <c r="BX250" s="85">
        <f t="shared" si="136"/>
        <v>0</v>
      </c>
      <c r="BY250" s="85">
        <f t="shared" si="136"/>
        <v>0</v>
      </c>
      <c r="BZ250" s="245">
        <f t="shared" si="133"/>
        <v>0.90570132363764699</v>
      </c>
      <c r="CA250" s="85">
        <f t="shared" si="134"/>
        <v>1</v>
      </c>
    </row>
    <row r="251" spans="10:79"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  <c r="BG251" s="95"/>
      <c r="BH251" s="95"/>
      <c r="BI251" s="95"/>
      <c r="BJ251" s="95"/>
      <c r="BK251" s="95"/>
      <c r="BL251" s="95"/>
      <c r="BM251" s="95"/>
      <c r="BN251" s="65"/>
      <c r="BO251" s="24">
        <f t="shared" si="125"/>
        <v>87</v>
      </c>
      <c r="BP251" s="85">
        <f t="shared" si="126"/>
        <v>0.64286568747789541</v>
      </c>
      <c r="BQ251" s="85">
        <f t="shared" si="127"/>
        <v>0.35713431252210459</v>
      </c>
      <c r="BR251" s="85">
        <f t="shared" si="128"/>
        <v>0</v>
      </c>
      <c r="BT251" s="85">
        <f t="shared" si="135"/>
        <v>0.38572461356023885</v>
      </c>
      <c r="BU251" s="85">
        <f t="shared" si="135"/>
        <v>0.51428214783531323</v>
      </c>
      <c r="BV251" s="85">
        <f t="shared" si="130"/>
        <v>9.9993238604447962E-2</v>
      </c>
      <c r="BW251" s="85">
        <f t="shared" si="131"/>
        <v>0</v>
      </c>
      <c r="BX251" s="85">
        <f t="shared" si="136"/>
        <v>0</v>
      </c>
      <c r="BY251" s="85">
        <f t="shared" si="136"/>
        <v>0</v>
      </c>
      <c r="BZ251" s="245">
        <f t="shared" si="133"/>
        <v>0.90571459282529243</v>
      </c>
      <c r="CA251" s="85">
        <f t="shared" si="134"/>
        <v>1</v>
      </c>
    </row>
    <row r="252" spans="10:79"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  <c r="BG252" s="95"/>
      <c r="BH252" s="95"/>
      <c r="BI252" s="95"/>
      <c r="BJ252" s="95"/>
      <c r="BK252" s="95"/>
      <c r="BL252" s="95"/>
      <c r="BM252" s="95"/>
      <c r="BN252" s="65"/>
      <c r="BO252" s="24">
        <f t="shared" si="125"/>
        <v>88</v>
      </c>
      <c r="BP252" s="85">
        <f t="shared" si="126"/>
        <v>0.64288571783677972</v>
      </c>
      <c r="BQ252" s="85">
        <f t="shared" si="127"/>
        <v>0.35711428216322028</v>
      </c>
      <c r="BR252" s="85">
        <f t="shared" si="128"/>
        <v>0</v>
      </c>
      <c r="BT252" s="85">
        <f t="shared" si="135"/>
        <v>0.38572754672425313</v>
      </c>
      <c r="BU252" s="85">
        <f t="shared" si="135"/>
        <v>0.51431634222505318</v>
      </c>
      <c r="BV252" s="85">
        <f t="shared" si="130"/>
        <v>9.9956111050693672E-2</v>
      </c>
      <c r="BW252" s="85">
        <f t="shared" si="131"/>
        <v>0</v>
      </c>
      <c r="BX252" s="85">
        <f t="shared" si="136"/>
        <v>0</v>
      </c>
      <c r="BY252" s="85">
        <f t="shared" si="136"/>
        <v>0</v>
      </c>
      <c r="BZ252" s="245">
        <f t="shared" si="133"/>
        <v>0.90572524223074968</v>
      </c>
      <c r="CA252" s="85">
        <f t="shared" si="134"/>
        <v>1</v>
      </c>
    </row>
    <row r="253" spans="10:79"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  <c r="BG253" s="95"/>
      <c r="BH253" s="95"/>
      <c r="BI253" s="95"/>
      <c r="BJ253" s="95"/>
      <c r="BK253" s="95"/>
      <c r="BL253" s="95"/>
      <c r="BM253" s="95"/>
      <c r="BN253" s="65"/>
      <c r="BO253" s="24">
        <f t="shared" si="125"/>
        <v>89</v>
      </c>
      <c r="BP253" s="85">
        <f t="shared" si="126"/>
        <v>0.64291596948141017</v>
      </c>
      <c r="BQ253" s="85">
        <f t="shared" si="127"/>
        <v>0.35708403051858983</v>
      </c>
      <c r="BR253" s="85">
        <f t="shared" si="128"/>
        <v>0</v>
      </c>
      <c r="BT253" s="85">
        <f t="shared" si="135"/>
        <v>0.38579598015305694</v>
      </c>
      <c r="BU253" s="85">
        <f t="shared" si="135"/>
        <v>0.51423997865670645</v>
      </c>
      <c r="BV253" s="85">
        <f t="shared" si="130"/>
        <v>9.9964041190236608E-2</v>
      </c>
      <c r="BW253" s="85">
        <f t="shared" si="131"/>
        <v>0</v>
      </c>
      <c r="BX253" s="85">
        <f t="shared" si="136"/>
        <v>0</v>
      </c>
      <c r="BY253" s="85">
        <f t="shared" si="136"/>
        <v>0</v>
      </c>
      <c r="BZ253" s="245">
        <f t="shared" si="133"/>
        <v>0.90571145761741956</v>
      </c>
      <c r="CA253" s="85">
        <f t="shared" si="134"/>
        <v>1</v>
      </c>
    </row>
    <row r="254" spans="10:79"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  <c r="BG254" s="95"/>
      <c r="BH254" s="95"/>
      <c r="BI254" s="95"/>
      <c r="BJ254" s="95"/>
      <c r="BK254" s="95"/>
      <c r="BL254" s="95"/>
      <c r="BM254" s="95"/>
      <c r="BN254" s="65"/>
      <c r="BO254" s="24">
        <f t="shared" si="125"/>
        <v>90</v>
      </c>
      <c r="BP254" s="85">
        <f t="shared" si="126"/>
        <v>0.64292411057437271</v>
      </c>
      <c r="BQ254" s="85">
        <f t="shared" si="127"/>
        <v>0.35707588942562735</v>
      </c>
      <c r="BR254" s="85">
        <f t="shared" si="128"/>
        <v>0</v>
      </c>
      <c r="BT254" s="85">
        <f t="shared" si="135"/>
        <v>0.38579127539012176</v>
      </c>
      <c r="BU254" s="85">
        <f t="shared" si="135"/>
        <v>0.51426567036850179</v>
      </c>
      <c r="BV254" s="85">
        <f t="shared" si="130"/>
        <v>9.9943054241376408E-2</v>
      </c>
      <c r="BW254" s="85">
        <f t="shared" si="131"/>
        <v>0</v>
      </c>
      <c r="BX254" s="85">
        <f t="shared" si="136"/>
        <v>0</v>
      </c>
      <c r="BY254" s="85">
        <f t="shared" si="136"/>
        <v>0</v>
      </c>
      <c r="BZ254" s="245">
        <f t="shared" si="133"/>
        <v>0.90571853782923351</v>
      </c>
      <c r="CA254" s="85">
        <f t="shared" si="134"/>
        <v>1</v>
      </c>
    </row>
    <row r="255" spans="10:79"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  <c r="BG255" s="95"/>
      <c r="BH255" s="95"/>
      <c r="BI255" s="95"/>
      <c r="BJ255" s="95"/>
      <c r="BK255" s="95"/>
      <c r="BL255" s="95"/>
      <c r="BM255" s="95"/>
      <c r="BN255" s="65"/>
      <c r="BO255" s="24">
        <f t="shared" si="125"/>
        <v>91</v>
      </c>
      <c r="BP255" s="85">
        <f t="shared" si="126"/>
        <v>0.64292910917690527</v>
      </c>
      <c r="BQ255" s="85">
        <f t="shared" si="127"/>
        <v>0.35707089082309484</v>
      </c>
      <c r="BR255" s="85">
        <f t="shared" si="128"/>
        <v>0</v>
      </c>
      <c r="BT255" s="85">
        <f t="shared" si="135"/>
        <v>0.38586941311466239</v>
      </c>
      <c r="BU255" s="85">
        <f t="shared" si="135"/>
        <v>0.51411939212448576</v>
      </c>
      <c r="BV255" s="85">
        <f t="shared" si="130"/>
        <v>0.10001119476085192</v>
      </c>
      <c r="BW255" s="85">
        <f t="shared" si="131"/>
        <v>0</v>
      </c>
      <c r="BX255" s="85">
        <f t="shared" si="136"/>
        <v>0</v>
      </c>
      <c r="BY255" s="85">
        <f t="shared" si="136"/>
        <v>0</v>
      </c>
      <c r="BZ255" s="245">
        <f t="shared" si="133"/>
        <v>0.90568507271930077</v>
      </c>
      <c r="CA255" s="85">
        <f t="shared" si="134"/>
        <v>1</v>
      </c>
    </row>
    <row r="256" spans="10:79"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  <c r="BG256" s="95"/>
      <c r="BH256" s="95"/>
      <c r="BI256" s="95"/>
      <c r="BJ256" s="95"/>
      <c r="BK256" s="95"/>
      <c r="BL256" s="95"/>
      <c r="BM256" s="95"/>
      <c r="BN256" s="65"/>
      <c r="BO256" s="24">
        <f t="shared" si="125"/>
        <v>92</v>
      </c>
      <c r="BP256" s="85">
        <f t="shared" si="126"/>
        <v>0.64282679408507404</v>
      </c>
      <c r="BQ256" s="85">
        <f t="shared" si="127"/>
        <v>0.35717320591492591</v>
      </c>
      <c r="BR256" s="85">
        <f t="shared" si="128"/>
        <v>0</v>
      </c>
      <c r="BT256" s="85">
        <f t="shared" si="135"/>
        <v>0.38570304174299469</v>
      </c>
      <c r="BU256" s="85">
        <f t="shared" si="135"/>
        <v>0.51424750468415881</v>
      </c>
      <c r="BV256" s="85">
        <f t="shared" si="130"/>
        <v>0.1000494535728465</v>
      </c>
      <c r="BW256" s="85">
        <f t="shared" si="131"/>
        <v>0</v>
      </c>
      <c r="BX256" s="85">
        <f t="shared" si="136"/>
        <v>0</v>
      </c>
      <c r="BY256" s="85">
        <f t="shared" si="136"/>
        <v>0</v>
      </c>
      <c r="BZ256" s="245">
        <f t="shared" si="133"/>
        <v>0.90570132363764699</v>
      </c>
      <c r="CA256" s="85">
        <f t="shared" si="134"/>
        <v>1</v>
      </c>
    </row>
    <row r="257" spans="11:114"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  <c r="BG257" s="95"/>
      <c r="BH257" s="95"/>
      <c r="BI257" s="95"/>
      <c r="BJ257" s="95"/>
      <c r="BK257" s="95"/>
      <c r="BL257" s="95"/>
      <c r="BM257" s="95"/>
      <c r="BN257" s="65"/>
      <c r="BO257" s="24">
        <f t="shared" si="125"/>
        <v>93</v>
      </c>
      <c r="BP257" s="85">
        <f t="shared" si="126"/>
        <v>0.64286568747789541</v>
      </c>
      <c r="BQ257" s="85">
        <f t="shared" si="127"/>
        <v>0.35713431252210459</v>
      </c>
      <c r="BR257" s="85">
        <f t="shared" si="128"/>
        <v>0</v>
      </c>
      <c r="BT257" s="85">
        <f t="shared" si="135"/>
        <v>0.38572461356023885</v>
      </c>
      <c r="BU257" s="85">
        <f t="shared" si="135"/>
        <v>0.51428214783531323</v>
      </c>
      <c r="BV257" s="85">
        <f t="shared" si="130"/>
        <v>9.9993238604447962E-2</v>
      </c>
      <c r="BW257" s="85">
        <f t="shared" si="131"/>
        <v>0</v>
      </c>
      <c r="BX257" s="85">
        <f t="shared" si="136"/>
        <v>0</v>
      </c>
      <c r="BY257" s="85">
        <f t="shared" si="136"/>
        <v>0</v>
      </c>
      <c r="BZ257" s="245">
        <f t="shared" si="133"/>
        <v>0.90571459282529243</v>
      </c>
      <c r="CA257" s="85">
        <f t="shared" si="134"/>
        <v>1</v>
      </c>
    </row>
    <row r="258" spans="11:114"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  <c r="BH258" s="95"/>
      <c r="BI258" s="95"/>
      <c r="BJ258" s="95"/>
      <c r="BK258" s="95"/>
      <c r="BL258" s="95"/>
      <c r="BM258" s="95"/>
      <c r="BN258" s="65"/>
      <c r="BO258" s="24">
        <f t="shared" si="125"/>
        <v>94</v>
      </c>
      <c r="BP258" s="85">
        <f t="shared" si="126"/>
        <v>0.64288571783677972</v>
      </c>
      <c r="BQ258" s="85">
        <f t="shared" si="127"/>
        <v>0.35711428216322028</v>
      </c>
      <c r="BR258" s="85">
        <f t="shared" si="128"/>
        <v>0</v>
      </c>
      <c r="BT258" s="85">
        <f t="shared" si="135"/>
        <v>0.38572754672425313</v>
      </c>
      <c r="BU258" s="85">
        <f t="shared" si="135"/>
        <v>0.51431634222505318</v>
      </c>
      <c r="BV258" s="85">
        <f t="shared" si="130"/>
        <v>9.9956111050693672E-2</v>
      </c>
      <c r="BW258" s="85">
        <f t="shared" si="131"/>
        <v>0</v>
      </c>
      <c r="BX258" s="85">
        <f t="shared" si="136"/>
        <v>0</v>
      </c>
      <c r="BY258" s="85">
        <f t="shared" si="136"/>
        <v>0</v>
      </c>
      <c r="BZ258" s="245">
        <f t="shared" si="133"/>
        <v>0.90572524223074968</v>
      </c>
      <c r="CA258" s="85">
        <f t="shared" si="134"/>
        <v>1</v>
      </c>
    </row>
    <row r="259" spans="11:114"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  <c r="BG259" s="95"/>
      <c r="BH259" s="95"/>
      <c r="BI259" s="95"/>
      <c r="BJ259" s="95"/>
      <c r="BK259" s="95"/>
      <c r="BL259" s="95"/>
      <c r="BM259" s="95"/>
      <c r="BN259" s="65"/>
      <c r="BO259" s="24">
        <f t="shared" si="125"/>
        <v>95</v>
      </c>
      <c r="BP259" s="85">
        <f t="shared" si="126"/>
        <v>0.64291596948141017</v>
      </c>
      <c r="BQ259" s="85">
        <f t="shared" si="127"/>
        <v>0.35708403051858983</v>
      </c>
      <c r="BR259" s="85">
        <f t="shared" si="128"/>
        <v>0</v>
      </c>
      <c r="BT259" s="85">
        <f t="shared" si="135"/>
        <v>0.38579598015305694</v>
      </c>
      <c r="BU259" s="85">
        <f t="shared" si="135"/>
        <v>0.51423997865670645</v>
      </c>
      <c r="BV259" s="85">
        <f t="shared" si="130"/>
        <v>9.9964041190236608E-2</v>
      </c>
      <c r="BW259" s="85">
        <f t="shared" si="131"/>
        <v>0</v>
      </c>
      <c r="BX259" s="85">
        <f t="shared" si="136"/>
        <v>0</v>
      </c>
      <c r="BY259" s="85">
        <f t="shared" si="136"/>
        <v>0</v>
      </c>
      <c r="BZ259" s="245">
        <f t="shared" si="133"/>
        <v>0.90571145761741956</v>
      </c>
      <c r="CA259" s="85">
        <f t="shared" si="134"/>
        <v>1</v>
      </c>
    </row>
    <row r="260" spans="11:114"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  <c r="BG260" s="95"/>
      <c r="BH260" s="95"/>
      <c r="BI260" s="95"/>
      <c r="BJ260" s="95"/>
      <c r="BK260" s="95"/>
      <c r="BL260" s="95"/>
      <c r="BM260" s="95"/>
      <c r="BN260" s="65"/>
      <c r="BO260" s="24">
        <f t="shared" si="125"/>
        <v>96</v>
      </c>
      <c r="BP260" s="85">
        <f t="shared" si="126"/>
        <v>0.64292411057437271</v>
      </c>
      <c r="BQ260" s="85">
        <f t="shared" si="127"/>
        <v>0.35707588942562735</v>
      </c>
      <c r="BR260" s="85">
        <f t="shared" si="128"/>
        <v>0</v>
      </c>
      <c r="BT260" s="85">
        <f t="shared" si="135"/>
        <v>0.38579127539012176</v>
      </c>
      <c r="BU260" s="85">
        <f t="shared" si="135"/>
        <v>0.51426567036850179</v>
      </c>
      <c r="BV260" s="85">
        <f t="shared" si="130"/>
        <v>9.9943054241376408E-2</v>
      </c>
      <c r="BW260" s="85">
        <f t="shared" si="131"/>
        <v>0</v>
      </c>
      <c r="BX260" s="85">
        <f t="shared" si="136"/>
        <v>0</v>
      </c>
      <c r="BY260" s="85">
        <f t="shared" si="136"/>
        <v>0</v>
      </c>
      <c r="BZ260" s="245">
        <f t="shared" si="133"/>
        <v>0.90571853782923351</v>
      </c>
      <c r="CA260" s="85">
        <f t="shared" si="134"/>
        <v>1</v>
      </c>
    </row>
    <row r="261" spans="11:114"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  <c r="BG261" s="95"/>
      <c r="BH261" s="95"/>
      <c r="BI261" s="95"/>
      <c r="BJ261" s="95"/>
      <c r="BK261" s="95"/>
      <c r="BL261" s="95"/>
      <c r="BM261" s="95"/>
      <c r="BN261" s="65"/>
      <c r="BO261" s="24">
        <f t="shared" si="125"/>
        <v>97</v>
      </c>
      <c r="BP261" s="85">
        <f t="shared" si="126"/>
        <v>0.64292910917690527</v>
      </c>
      <c r="BQ261" s="85">
        <f t="shared" si="127"/>
        <v>0.35707089082309484</v>
      </c>
      <c r="BR261" s="85">
        <f t="shared" si="128"/>
        <v>0</v>
      </c>
      <c r="BT261" s="85">
        <f t="shared" si="135"/>
        <v>0.38586941311466239</v>
      </c>
      <c r="BU261" s="85">
        <f t="shared" si="135"/>
        <v>0.51411939212448576</v>
      </c>
      <c r="BV261" s="85">
        <f t="shared" si="130"/>
        <v>0.10001119476085192</v>
      </c>
      <c r="BW261" s="85">
        <f t="shared" si="131"/>
        <v>0</v>
      </c>
      <c r="BX261" s="85">
        <f t="shared" si="136"/>
        <v>0</v>
      </c>
      <c r="BY261" s="85">
        <f t="shared" si="136"/>
        <v>0</v>
      </c>
      <c r="BZ261" s="245">
        <f t="shared" si="133"/>
        <v>0.90568507271930077</v>
      </c>
      <c r="CA261" s="85">
        <f t="shared" si="134"/>
        <v>1</v>
      </c>
    </row>
    <row r="262" spans="11:114"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  <c r="BG262" s="95"/>
      <c r="BH262" s="95"/>
      <c r="BI262" s="95"/>
      <c r="BJ262" s="95"/>
      <c r="BK262" s="95"/>
      <c r="BL262" s="95"/>
      <c r="BM262" s="95"/>
      <c r="BN262" s="65"/>
      <c r="BO262" s="24">
        <f t="shared" si="125"/>
        <v>98</v>
      </c>
      <c r="BP262" s="85">
        <f t="shared" si="126"/>
        <v>0.64282679408507404</v>
      </c>
      <c r="BQ262" s="85">
        <f t="shared" si="127"/>
        <v>0.35717320591492591</v>
      </c>
      <c r="BR262" s="85">
        <f t="shared" si="128"/>
        <v>0</v>
      </c>
      <c r="BT262" s="85">
        <f t="shared" ref="BT262:BU265" si="137">BP158/$BV158</f>
        <v>0.38570304174299469</v>
      </c>
      <c r="BU262" s="85">
        <f t="shared" si="137"/>
        <v>0.51424750468415881</v>
      </c>
      <c r="BV262" s="85">
        <f t="shared" si="130"/>
        <v>0.1000494535728465</v>
      </c>
      <c r="BW262" s="85">
        <f t="shared" si="131"/>
        <v>0</v>
      </c>
      <c r="BX262" s="85">
        <f t="shared" ref="BX262:BY265" si="138">BT158/$BV158</f>
        <v>0</v>
      </c>
      <c r="BY262" s="85">
        <f t="shared" si="138"/>
        <v>0</v>
      </c>
      <c r="BZ262" s="245">
        <f t="shared" si="133"/>
        <v>0.90570132363764699</v>
      </c>
      <c r="CA262" s="85">
        <f t="shared" si="134"/>
        <v>1</v>
      </c>
    </row>
    <row r="263" spans="11:114"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  <c r="BG263" s="95"/>
      <c r="BH263" s="95"/>
      <c r="BI263" s="95"/>
      <c r="BJ263" s="95"/>
      <c r="BK263" s="95"/>
      <c r="BL263" s="95"/>
      <c r="BM263" s="95"/>
      <c r="BN263" s="65"/>
      <c r="BO263" s="24">
        <f t="shared" si="125"/>
        <v>99</v>
      </c>
      <c r="BP263" s="85">
        <f t="shared" si="126"/>
        <v>0.64286568747789541</v>
      </c>
      <c r="BQ263" s="85">
        <f t="shared" si="127"/>
        <v>0.35713431252210459</v>
      </c>
      <c r="BR263" s="85">
        <f t="shared" si="128"/>
        <v>0</v>
      </c>
      <c r="BT263" s="85">
        <f t="shared" si="137"/>
        <v>0.38572461356023885</v>
      </c>
      <c r="BU263" s="85">
        <f t="shared" si="137"/>
        <v>0.51428214783531323</v>
      </c>
      <c r="BV263" s="85">
        <f t="shared" si="130"/>
        <v>9.9993238604447962E-2</v>
      </c>
      <c r="BW263" s="85">
        <f t="shared" si="131"/>
        <v>0</v>
      </c>
      <c r="BX263" s="85">
        <f t="shared" si="138"/>
        <v>0</v>
      </c>
      <c r="BY263" s="85">
        <f t="shared" si="138"/>
        <v>0</v>
      </c>
      <c r="BZ263" s="245">
        <f t="shared" si="133"/>
        <v>0.90571459282529243</v>
      </c>
      <c r="CA263" s="85">
        <f t="shared" si="134"/>
        <v>1</v>
      </c>
    </row>
    <row r="264" spans="11:114"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  <c r="BG264" s="95"/>
      <c r="BH264" s="95"/>
      <c r="BI264" s="95"/>
      <c r="BJ264" s="95"/>
      <c r="BK264" s="95"/>
      <c r="BL264" s="95"/>
      <c r="BM264" s="95"/>
      <c r="BN264" s="65"/>
      <c r="BO264" s="24">
        <f t="shared" si="125"/>
        <v>100</v>
      </c>
      <c r="BP264" s="85">
        <f t="shared" si="126"/>
        <v>0.64288571783677972</v>
      </c>
      <c r="BQ264" s="85">
        <f t="shared" si="127"/>
        <v>0.35711428216322028</v>
      </c>
      <c r="BR264" s="85">
        <f t="shared" si="128"/>
        <v>0</v>
      </c>
      <c r="BT264" s="85">
        <f t="shared" si="137"/>
        <v>0.38572754672425313</v>
      </c>
      <c r="BU264" s="85">
        <f t="shared" si="137"/>
        <v>0.51431634222505318</v>
      </c>
      <c r="BV264" s="85">
        <f t="shared" si="130"/>
        <v>9.9956111050693672E-2</v>
      </c>
      <c r="BW264" s="85">
        <f t="shared" si="131"/>
        <v>0</v>
      </c>
      <c r="BX264" s="85">
        <f t="shared" si="138"/>
        <v>0</v>
      </c>
      <c r="BY264" s="85">
        <f t="shared" si="138"/>
        <v>0</v>
      </c>
      <c r="BZ264" s="245">
        <f t="shared" si="133"/>
        <v>0.90572524223074968</v>
      </c>
      <c r="CA264" s="85">
        <f t="shared" si="134"/>
        <v>1</v>
      </c>
    </row>
    <row r="265" spans="11:114"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  <c r="BH265" s="95"/>
      <c r="BI265" s="95"/>
      <c r="BJ265" s="95"/>
      <c r="BK265" s="95"/>
      <c r="BL265" s="95"/>
      <c r="BM265" s="95"/>
      <c r="BN265" s="65"/>
      <c r="BO265" s="24">
        <f t="shared" si="125"/>
        <v>101</v>
      </c>
      <c r="BP265" s="85">
        <f t="shared" si="126"/>
        <v>0.64291596948141017</v>
      </c>
      <c r="BQ265" s="85">
        <f t="shared" si="127"/>
        <v>0.35708403051858983</v>
      </c>
      <c r="BR265" s="85">
        <f t="shared" si="128"/>
        <v>0</v>
      </c>
      <c r="BT265" s="85">
        <f t="shared" si="137"/>
        <v>0.38579598015305694</v>
      </c>
      <c r="BU265" s="85">
        <f t="shared" si="137"/>
        <v>0.51423997865670645</v>
      </c>
      <c r="BV265" s="85">
        <f t="shared" si="130"/>
        <v>9.9964041190236608E-2</v>
      </c>
      <c r="BW265" s="85">
        <f t="shared" si="131"/>
        <v>0</v>
      </c>
      <c r="BX265" s="85">
        <f t="shared" si="138"/>
        <v>0</v>
      </c>
      <c r="BY265" s="85">
        <f t="shared" si="138"/>
        <v>0</v>
      </c>
      <c r="BZ265" s="245">
        <f t="shared" si="133"/>
        <v>0.90571145761741956</v>
      </c>
      <c r="CA265" s="85">
        <f t="shared" si="134"/>
        <v>1</v>
      </c>
    </row>
    <row r="266" spans="11:114"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  <c r="BG266" s="95"/>
      <c r="BH266" s="95"/>
      <c r="BI266" s="95"/>
      <c r="BJ266" s="95"/>
      <c r="BK266" s="95"/>
      <c r="BL266" s="95"/>
      <c r="BM266" s="95"/>
      <c r="BN266" s="65"/>
      <c r="DJ266" s="22"/>
    </row>
  </sheetData>
  <mergeCells count="4">
    <mergeCell ref="B6:G6"/>
    <mergeCell ref="C7:D7"/>
    <mergeCell ref="G7:H7"/>
    <mergeCell ref="C44:H44"/>
  </mergeCells>
  <pageMargins left="0.56000000000000005" right="0.56000000000000005" top="0.75" bottom="0.75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workbookViewId="0">
      <pane ySplit="10520" topLeftCell="A101"/>
      <selection activeCell="L57" sqref="L57"/>
      <selection pane="bottomLeft" activeCell="M102" sqref="M102"/>
    </sheetView>
  </sheetViews>
  <sheetFormatPr baseColWidth="10" defaultRowHeight="13" x14ac:dyDescent="0"/>
  <cols>
    <col min="1" max="1" width="8.1640625" style="209" customWidth="1"/>
    <col min="2" max="2" width="6.6640625" style="211" customWidth="1"/>
    <col min="3" max="3" width="10.83203125" style="211" customWidth="1"/>
    <col min="4" max="6" width="10.83203125" style="209" customWidth="1"/>
    <col min="7" max="7" width="4.1640625" style="209" customWidth="1"/>
    <col min="8" max="8" width="10.83203125" style="209" customWidth="1"/>
    <col min="9" max="10" width="11.1640625" customWidth="1"/>
    <col min="11" max="11" width="12.33203125" customWidth="1"/>
    <col min="12" max="13" width="11.1640625" style="209" customWidth="1"/>
    <col min="14" max="22" width="10.83203125" style="209"/>
    <col min="25" max="16384" width="10.83203125" style="209"/>
  </cols>
  <sheetData>
    <row r="1" spans="1:27" ht="16">
      <c r="A1" s="222" t="s">
        <v>166</v>
      </c>
      <c r="B1" s="220"/>
      <c r="C1" s="220"/>
      <c r="D1" s="220"/>
      <c r="E1" s="232"/>
      <c r="F1" s="232"/>
      <c r="G1" s="220"/>
      <c r="H1" s="221"/>
      <c r="M1" s="210"/>
    </row>
    <row r="2" spans="1:27" ht="14" thickBot="1">
      <c r="L2"/>
      <c r="M2"/>
      <c r="N2"/>
      <c r="O2"/>
      <c r="P2"/>
    </row>
    <row r="3" spans="1:27" ht="14" thickBot="1">
      <c r="A3" s="212" t="s">
        <v>160</v>
      </c>
      <c r="B3" s="279"/>
      <c r="C3" s="279"/>
      <c r="D3" s="279"/>
      <c r="E3" s="279"/>
      <c r="F3" s="279"/>
      <c r="G3" s="279"/>
      <c r="H3" s="280"/>
      <c r="I3" s="22"/>
      <c r="J3" s="213"/>
      <c r="K3" s="22"/>
      <c r="L3" s="22"/>
      <c r="M3" s="22"/>
      <c r="N3" s="22"/>
      <c r="O3" s="22"/>
      <c r="P3" s="22"/>
      <c r="Q3" s="225"/>
      <c r="R3" s="225"/>
    </row>
    <row r="4" spans="1:27" s="215" customFormat="1" ht="13" customHeight="1">
      <c r="A4" s="214"/>
      <c r="B4" s="226"/>
      <c r="C4" s="241" t="s">
        <v>161</v>
      </c>
      <c r="D4" s="242"/>
      <c r="E4" s="242"/>
      <c r="F4" s="244"/>
      <c r="G4" s="281"/>
      <c r="H4" s="243" t="s">
        <v>162</v>
      </c>
      <c r="I4" s="242"/>
      <c r="J4" s="242"/>
      <c r="K4" s="244"/>
      <c r="L4" s="231"/>
      <c r="M4" s="22"/>
      <c r="N4" s="22"/>
      <c r="O4" s="22"/>
      <c r="P4" s="22"/>
      <c r="Q4" s="22"/>
      <c r="R4" s="227"/>
      <c r="X4"/>
      <c r="Y4"/>
    </row>
    <row r="5" spans="1:27" ht="14">
      <c r="A5" s="225"/>
      <c r="B5" s="216" t="s">
        <v>163</v>
      </c>
      <c r="C5" s="218" t="s">
        <v>164</v>
      </c>
      <c r="D5" s="217" t="s">
        <v>174</v>
      </c>
      <c r="E5" s="251" t="s">
        <v>165</v>
      </c>
      <c r="F5" s="252" t="s">
        <v>175</v>
      </c>
      <c r="G5" s="253" t="s">
        <v>163</v>
      </c>
      <c r="H5" s="283" t="str">
        <f>C5</f>
        <v>Dom.</v>
      </c>
      <c r="I5" s="251" t="str">
        <f t="shared" ref="I5:K5" si="0">D5</f>
        <v>Rec</v>
      </c>
      <c r="J5" s="217" t="str">
        <f t="shared" si="0"/>
        <v>Inc. Dom.</v>
      </c>
      <c r="K5" s="217" t="str">
        <f t="shared" si="0"/>
        <v>Heteros.</v>
      </c>
      <c r="L5" s="231"/>
      <c r="M5" s="22"/>
      <c r="N5" s="22"/>
      <c r="O5" s="22"/>
      <c r="P5" s="22"/>
      <c r="Q5" s="22"/>
      <c r="R5" s="22"/>
      <c r="S5" s="22"/>
      <c r="T5" s="225"/>
      <c r="W5" s="209"/>
      <c r="X5" s="209"/>
      <c r="Z5"/>
      <c r="AA5"/>
    </row>
    <row r="6" spans="1:27">
      <c r="A6" s="225"/>
      <c r="B6" s="229">
        <v>1</v>
      </c>
      <c r="C6" s="246">
        <f>'Exp1a Dom'!G62</f>
        <v>0.1</v>
      </c>
      <c r="D6" s="250">
        <f>'Exp1b Rec'!G62</f>
        <v>0.1</v>
      </c>
      <c r="E6" s="249">
        <f>'Exp1c Inc Dom'!G62</f>
        <v>0.1</v>
      </c>
      <c r="F6" s="246">
        <f>'Exp1d Heterosis'!G62</f>
        <v>0.1</v>
      </c>
      <c r="G6" s="229">
        <v>1</v>
      </c>
      <c r="H6" s="282">
        <f>C7-C6</f>
        <v>3.210039630118891E-2</v>
      </c>
      <c r="I6" s="284">
        <f t="shared" ref="I6:K21" si="1">D7-D6</f>
        <v>3.8406827880512057E-3</v>
      </c>
      <c r="J6" s="284">
        <f t="shared" si="1"/>
        <v>1.6918844566712513E-2</v>
      </c>
      <c r="K6" s="284">
        <f t="shared" si="1"/>
        <v>3.0185348631950576E-2</v>
      </c>
      <c r="L6" s="231"/>
      <c r="M6" s="22"/>
      <c r="N6" s="22"/>
      <c r="O6" s="22"/>
      <c r="P6" s="22"/>
      <c r="Q6" s="22"/>
      <c r="R6" s="22"/>
      <c r="S6" s="22"/>
      <c r="T6" s="225"/>
      <c r="W6" s="209"/>
      <c r="X6" s="209"/>
      <c r="Z6"/>
      <c r="AA6"/>
    </row>
    <row r="7" spans="1:27">
      <c r="A7" s="225"/>
      <c r="B7" s="219">
        <v>2</v>
      </c>
      <c r="C7" s="246">
        <f>'Exp1a Dom'!G63</f>
        <v>0.13210039630118892</v>
      </c>
      <c r="D7" s="250">
        <f>'Exp1b Rec'!G63</f>
        <v>0.10384068278805121</v>
      </c>
      <c r="E7" s="249">
        <f>'Exp1c Inc Dom'!G63</f>
        <v>0.11691884456671252</v>
      </c>
      <c r="F7" s="246">
        <f>'Exp1d Heterosis'!G63</f>
        <v>0.13018534863195058</v>
      </c>
      <c r="G7" s="229">
        <v>2</v>
      </c>
      <c r="H7" s="282">
        <f t="shared" ref="H7:H70" si="2">C8-C7</f>
        <v>3.7985073784281176E-2</v>
      </c>
      <c r="I7" s="284">
        <f t="shared" si="1"/>
        <v>3.5672243769737377E-3</v>
      </c>
      <c r="J7" s="284">
        <f t="shared" si="1"/>
        <v>1.8712497623893196E-2</v>
      </c>
      <c r="K7" s="284">
        <f t="shared" si="1"/>
        <v>3.5069941640065966E-2</v>
      </c>
      <c r="L7" s="231"/>
      <c r="M7" s="22"/>
      <c r="N7" s="22"/>
      <c r="O7" s="22"/>
      <c r="P7" s="22"/>
      <c r="Q7" s="22"/>
      <c r="R7" s="22"/>
      <c r="S7" s="22"/>
      <c r="T7" s="225"/>
      <c r="W7" s="209"/>
      <c r="X7" s="209"/>
      <c r="Z7"/>
      <c r="AA7"/>
    </row>
    <row r="8" spans="1:27">
      <c r="A8" s="225"/>
      <c r="B8" s="219">
        <v>3</v>
      </c>
      <c r="C8" s="246">
        <f>'Exp1a Dom'!G64</f>
        <v>0.17008547008547009</v>
      </c>
      <c r="D8" s="250">
        <f>'Exp1b Rec'!G64</f>
        <v>0.10740790716502495</v>
      </c>
      <c r="E8" s="249">
        <f>'Exp1c Inc Dom'!G64</f>
        <v>0.13563134219060571</v>
      </c>
      <c r="F8" s="246">
        <f>'Exp1d Heterosis'!G64</f>
        <v>0.16525529027201655</v>
      </c>
      <c r="G8" s="219">
        <v>3</v>
      </c>
      <c r="H8" s="282">
        <f t="shared" si="2"/>
        <v>4.4448230381428033E-2</v>
      </c>
      <c r="I8" s="284">
        <f t="shared" si="1"/>
        <v>3.7636329207131058E-3</v>
      </c>
      <c r="J8" s="284">
        <f t="shared" si="1"/>
        <v>2.1225643653892207E-2</v>
      </c>
      <c r="K8" s="284">
        <f t="shared" si="1"/>
        <v>3.8923131753472312E-2</v>
      </c>
      <c r="L8" s="231"/>
      <c r="M8" s="22"/>
      <c r="N8" s="22"/>
      <c r="O8" s="225"/>
      <c r="P8" s="225"/>
      <c r="Q8" s="225"/>
      <c r="R8" s="225"/>
      <c r="S8" s="225"/>
      <c r="T8" s="225"/>
      <c r="W8" s="209"/>
      <c r="X8" s="209"/>
      <c r="Z8"/>
      <c r="AA8"/>
    </row>
    <row r="9" spans="1:27">
      <c r="A9" s="225"/>
      <c r="B9" s="219">
        <v>4</v>
      </c>
      <c r="C9" s="246">
        <f>'Exp1a Dom'!G65</f>
        <v>0.21453370046689813</v>
      </c>
      <c r="D9" s="250">
        <f>'Exp1b Rec'!G65</f>
        <v>0.11117154008573805</v>
      </c>
      <c r="E9" s="249">
        <f>'Exp1c Inc Dom'!G65</f>
        <v>0.15685698584449792</v>
      </c>
      <c r="F9" s="246">
        <f>'Exp1d Heterosis'!G65</f>
        <v>0.20417842202548886</v>
      </c>
      <c r="G9" s="219">
        <v>4</v>
      </c>
      <c r="H9" s="282">
        <f t="shared" si="2"/>
        <v>4.8747916834465277E-2</v>
      </c>
      <c r="I9" s="284">
        <f t="shared" si="1"/>
        <v>4.1640588947207402E-3</v>
      </c>
      <c r="J9" s="284">
        <f t="shared" si="1"/>
        <v>2.5079419285930243E-2</v>
      </c>
      <c r="K9" s="284">
        <f t="shared" si="1"/>
        <v>4.1370209927460544E-2</v>
      </c>
      <c r="L9" s="231"/>
      <c r="M9" s="22"/>
      <c r="N9" s="22"/>
      <c r="O9" s="225"/>
      <c r="P9" s="225"/>
      <c r="Q9" s="225"/>
      <c r="R9" s="225"/>
      <c r="S9" s="225"/>
      <c r="T9" s="22"/>
      <c r="W9" s="209"/>
      <c r="X9" s="209"/>
      <c r="Z9"/>
      <c r="AA9"/>
    </row>
    <row r="10" spans="1:27">
      <c r="A10" s="225"/>
      <c r="B10" s="229">
        <v>5</v>
      </c>
      <c r="C10" s="246">
        <f>'Exp1a Dom'!G66</f>
        <v>0.2632816173013634</v>
      </c>
      <c r="D10" s="250">
        <f>'Exp1b Rec'!G66</f>
        <v>0.11533559898045879</v>
      </c>
      <c r="E10" s="249">
        <f>'Exp1c Inc Dom'!G66</f>
        <v>0.18193640513042816</v>
      </c>
      <c r="F10" s="246">
        <f>'Exp1d Heterosis'!G66</f>
        <v>0.2455486319529494</v>
      </c>
      <c r="G10" s="219">
        <v>5</v>
      </c>
      <c r="H10" s="282">
        <f t="shared" si="2"/>
        <v>5.1120955367155718E-2</v>
      </c>
      <c r="I10" s="284">
        <f t="shared" si="1"/>
        <v>4.5309603201278831E-3</v>
      </c>
      <c r="J10" s="284">
        <f t="shared" si="1"/>
        <v>2.7983797988904435E-2</v>
      </c>
      <c r="K10" s="284">
        <f t="shared" si="1"/>
        <v>4.1806745380734534E-2</v>
      </c>
      <c r="L10" s="231"/>
      <c r="M10" s="22"/>
      <c r="N10" s="22"/>
      <c r="O10" s="225"/>
      <c r="P10" s="225"/>
      <c r="Q10" s="225"/>
      <c r="R10" s="225"/>
      <c r="S10" s="225"/>
      <c r="T10" s="225"/>
      <c r="W10" s="209"/>
      <c r="X10" s="209"/>
      <c r="Z10"/>
      <c r="AA10"/>
    </row>
    <row r="11" spans="1:27">
      <c r="A11" s="225"/>
      <c r="B11" s="219">
        <v>6</v>
      </c>
      <c r="C11" s="246">
        <f>'Exp1a Dom'!G67</f>
        <v>0.31440257266851912</v>
      </c>
      <c r="D11" s="250">
        <f>'Exp1b Rec'!G67</f>
        <v>0.11986655930058668</v>
      </c>
      <c r="E11" s="249">
        <f>'Exp1c Inc Dom'!G67</f>
        <v>0.2099202031193326</v>
      </c>
      <c r="F11" s="246">
        <f>'Exp1d Heterosis'!G67</f>
        <v>0.28735537733368394</v>
      </c>
      <c r="G11" s="229">
        <v>6</v>
      </c>
      <c r="H11" s="282">
        <f t="shared" si="2"/>
        <v>5.1451085868066293E-2</v>
      </c>
      <c r="I11" s="284">
        <f t="shared" si="1"/>
        <v>5.0858009106617696E-3</v>
      </c>
      <c r="J11" s="284">
        <f t="shared" si="1"/>
        <v>3.0735914055851493E-2</v>
      </c>
      <c r="K11" s="284">
        <f t="shared" si="1"/>
        <v>4.0846943664783308E-2</v>
      </c>
      <c r="L11" s="231"/>
      <c r="M11" s="22"/>
      <c r="N11" s="22"/>
      <c r="O11" s="225"/>
      <c r="P11" s="225"/>
      <c r="Q11" s="225"/>
      <c r="R11" s="225"/>
      <c r="S11" s="225"/>
      <c r="T11" s="225"/>
      <c r="W11" s="209"/>
      <c r="X11" s="209"/>
      <c r="Z11"/>
      <c r="AA11"/>
    </row>
    <row r="12" spans="1:27">
      <c r="A12" s="225"/>
      <c r="B12" s="219">
        <v>7</v>
      </c>
      <c r="C12" s="246">
        <f>'Exp1a Dom'!G68</f>
        <v>0.36585365853658541</v>
      </c>
      <c r="D12" s="250">
        <f>'Exp1b Rec'!G68</f>
        <v>0.12495236021124845</v>
      </c>
      <c r="E12" s="249">
        <f>'Exp1c Inc Dom'!G68</f>
        <v>0.24065611717518409</v>
      </c>
      <c r="F12" s="246">
        <f>'Exp1d Heterosis'!G68</f>
        <v>0.32820232099846725</v>
      </c>
      <c r="G12" s="219">
        <v>7</v>
      </c>
      <c r="H12" s="282">
        <f t="shared" si="2"/>
        <v>5.0250022698765495E-2</v>
      </c>
      <c r="I12" s="284">
        <f t="shared" si="1"/>
        <v>6.6868280394781765E-3</v>
      </c>
      <c r="J12" s="284">
        <f t="shared" si="1"/>
        <v>3.3738536685434417E-2</v>
      </c>
      <c r="K12" s="284">
        <f t="shared" si="1"/>
        <v>3.8315637726459795E-2</v>
      </c>
      <c r="L12" s="231"/>
      <c r="M12" s="22"/>
      <c r="N12" s="22"/>
      <c r="O12" s="225"/>
      <c r="P12" s="225"/>
      <c r="Q12" s="225"/>
      <c r="R12" s="225"/>
      <c r="S12" s="225"/>
      <c r="T12" s="225"/>
      <c r="W12" s="209"/>
      <c r="X12" s="209"/>
      <c r="Z12"/>
      <c r="AA12"/>
    </row>
    <row r="13" spans="1:27">
      <c r="A13" s="225"/>
      <c r="B13" s="229">
        <v>8</v>
      </c>
      <c r="C13" s="246">
        <f>'Exp1a Dom'!G69</f>
        <v>0.41610368123535091</v>
      </c>
      <c r="D13" s="250">
        <f>'Exp1b Rec'!G69</f>
        <v>0.13163918825072662</v>
      </c>
      <c r="E13" s="249">
        <f>'Exp1c Inc Dom'!G69</f>
        <v>0.27439465386061851</v>
      </c>
      <c r="F13" s="246">
        <f>'Exp1d Heterosis'!G69</f>
        <v>0.36651795872492704</v>
      </c>
      <c r="G13" s="229">
        <v>8</v>
      </c>
      <c r="H13" s="282">
        <f t="shared" si="2"/>
        <v>4.749868795426615E-2</v>
      </c>
      <c r="I13" s="284">
        <f t="shared" si="1"/>
        <v>6.987181371002682E-3</v>
      </c>
      <c r="J13" s="284">
        <f t="shared" si="1"/>
        <v>3.658526238245563E-2</v>
      </c>
      <c r="K13" s="284">
        <f t="shared" si="1"/>
        <v>3.4931425434263919E-2</v>
      </c>
      <c r="L13" s="231"/>
      <c r="M13" s="22"/>
      <c r="N13" s="22"/>
      <c r="O13" s="225"/>
      <c r="P13" s="225"/>
      <c r="Q13" s="225"/>
      <c r="R13" s="225"/>
      <c r="S13" s="225"/>
      <c r="T13" s="225"/>
      <c r="W13" s="209"/>
      <c r="X13" s="209"/>
      <c r="Z13"/>
      <c r="AA13"/>
    </row>
    <row r="14" spans="1:27">
      <c r="A14" s="225"/>
      <c r="B14" s="219">
        <v>9</v>
      </c>
      <c r="C14" s="246">
        <f>'Exp1a Dom'!G70</f>
        <v>0.46360236918961706</v>
      </c>
      <c r="D14" s="250">
        <f>'Exp1b Rec'!G70</f>
        <v>0.13862636962172931</v>
      </c>
      <c r="E14" s="249">
        <f>'Exp1c Inc Dom'!G70</f>
        <v>0.31097991624307414</v>
      </c>
      <c r="F14" s="246">
        <f>'Exp1d Heterosis'!G70</f>
        <v>0.40144938415919096</v>
      </c>
      <c r="G14" s="219">
        <v>9</v>
      </c>
      <c r="H14" s="282">
        <f t="shared" si="2"/>
        <v>4.3845307891849372E-2</v>
      </c>
      <c r="I14" s="284">
        <f t="shared" si="1"/>
        <v>7.4096002810051242E-3</v>
      </c>
      <c r="J14" s="284">
        <f t="shared" si="1"/>
        <v>3.9362858503744824E-2</v>
      </c>
      <c r="K14" s="284">
        <f t="shared" si="1"/>
        <v>3.1328877625929064E-2</v>
      </c>
      <c r="L14" s="231"/>
      <c r="M14" s="22"/>
      <c r="N14" s="22"/>
      <c r="O14" s="225"/>
      <c r="P14" s="225"/>
      <c r="Q14" s="225"/>
      <c r="R14" s="225"/>
      <c r="S14" s="225"/>
      <c r="T14" s="225"/>
      <c r="W14" s="209"/>
      <c r="X14" s="209"/>
      <c r="Z14"/>
      <c r="AA14"/>
    </row>
    <row r="15" spans="1:27">
      <c r="A15" s="225"/>
      <c r="B15" s="219">
        <v>10</v>
      </c>
      <c r="C15" s="246">
        <f>'Exp1a Dom'!G71</f>
        <v>0.50744767708146643</v>
      </c>
      <c r="D15" s="250">
        <f>'Exp1b Rec'!G71</f>
        <v>0.14603596990273443</v>
      </c>
      <c r="E15" s="249">
        <f>'Exp1c Inc Dom'!G71</f>
        <v>0.35034277474681896</v>
      </c>
      <c r="F15" s="246">
        <f>'Exp1d Heterosis'!G71</f>
        <v>0.43277826178512002</v>
      </c>
      <c r="G15" s="219">
        <v>10</v>
      </c>
      <c r="H15" s="282">
        <f t="shared" si="2"/>
        <v>3.9822772175737819E-2</v>
      </c>
      <c r="I15" s="284">
        <f t="shared" si="1"/>
        <v>7.4319502116354519E-3</v>
      </c>
      <c r="J15" s="284">
        <f t="shared" si="1"/>
        <v>4.146168247819898E-2</v>
      </c>
      <c r="K15" s="284">
        <f t="shared" si="1"/>
        <v>2.7630134607410095E-2</v>
      </c>
      <c r="L15" s="231"/>
      <c r="M15" s="22"/>
      <c r="N15" s="22"/>
      <c r="O15" s="225"/>
      <c r="P15" s="225"/>
      <c r="Q15" s="225"/>
      <c r="R15" s="225"/>
      <c r="S15" s="225"/>
      <c r="T15" s="225"/>
      <c r="W15" s="209"/>
      <c r="X15" s="209"/>
      <c r="Z15"/>
      <c r="AA15"/>
    </row>
    <row r="16" spans="1:27">
      <c r="A16" s="225"/>
      <c r="B16" s="219">
        <v>11</v>
      </c>
      <c r="C16" s="246">
        <f>'Exp1a Dom'!G72</f>
        <v>0.54727044925720425</v>
      </c>
      <c r="D16" s="250">
        <f>'Exp1b Rec'!G72</f>
        <v>0.15346792011436988</v>
      </c>
      <c r="E16" s="249">
        <f>'Exp1c Inc Dom'!G72</f>
        <v>0.39180445722501794</v>
      </c>
      <c r="F16" s="246">
        <f>'Exp1d Heterosis'!G72</f>
        <v>0.46040839639253012</v>
      </c>
      <c r="G16" s="219">
        <v>11</v>
      </c>
      <c r="H16" s="282">
        <f t="shared" si="2"/>
        <v>3.5861888202652015E-2</v>
      </c>
      <c r="I16" s="284">
        <f t="shared" si="1"/>
        <v>9.0509489648190611E-3</v>
      </c>
      <c r="J16" s="284">
        <f t="shared" si="1"/>
        <v>4.316929548459042E-2</v>
      </c>
      <c r="K16" s="284">
        <f t="shared" si="1"/>
        <v>2.412667247905026E-2</v>
      </c>
      <c r="L16" s="231"/>
      <c r="M16" s="22"/>
      <c r="N16" s="22"/>
      <c r="O16" s="225"/>
      <c r="P16" s="225"/>
      <c r="Q16" s="225"/>
      <c r="R16" s="225"/>
      <c r="S16" s="225"/>
      <c r="T16" s="225"/>
      <c r="W16" s="209"/>
      <c r="X16" s="209"/>
      <c r="Z16"/>
      <c r="AA16"/>
    </row>
    <row r="17" spans="1:27">
      <c r="A17" s="225"/>
      <c r="B17" s="229">
        <v>12</v>
      </c>
      <c r="C17" s="246">
        <f>'Exp1a Dom'!G73</f>
        <v>0.58313233745985626</v>
      </c>
      <c r="D17" s="250">
        <f>'Exp1b Rec'!G73</f>
        <v>0.16251886907918894</v>
      </c>
      <c r="E17" s="249">
        <f>'Exp1c Inc Dom'!G73</f>
        <v>0.43497375270960836</v>
      </c>
      <c r="F17" s="246">
        <f>'Exp1d Heterosis'!G73</f>
        <v>0.48453506887158038</v>
      </c>
      <c r="G17" s="229">
        <v>12</v>
      </c>
      <c r="H17" s="282">
        <f t="shared" si="2"/>
        <v>3.2096545680397992E-2</v>
      </c>
      <c r="I17" s="284">
        <f t="shared" si="1"/>
        <v>9.2943198442661246E-3</v>
      </c>
      <c r="J17" s="284">
        <f t="shared" si="1"/>
        <v>4.4268041747813125E-2</v>
      </c>
      <c r="K17" s="284">
        <f t="shared" si="1"/>
        <v>2.0905627537559979E-2</v>
      </c>
      <c r="L17" s="231"/>
      <c r="M17" s="22"/>
      <c r="N17" s="22"/>
      <c r="O17" s="225"/>
      <c r="P17" s="225"/>
      <c r="Q17" s="225"/>
      <c r="R17" s="225"/>
      <c r="S17" s="225"/>
      <c r="T17" s="225"/>
      <c r="W17" s="209"/>
      <c r="X17" s="209"/>
      <c r="Z17"/>
      <c r="AA17"/>
    </row>
    <row r="18" spans="1:27">
      <c r="A18" s="225"/>
      <c r="B18" s="219">
        <v>13</v>
      </c>
      <c r="C18" s="246">
        <f>'Exp1a Dom'!G74</f>
        <v>0.61522888314025426</v>
      </c>
      <c r="D18" s="250">
        <f>'Exp1b Rec'!G74</f>
        <v>0.17181318892345507</v>
      </c>
      <c r="E18" s="249">
        <f>'Exp1c Inc Dom'!G74</f>
        <v>0.47924179445742149</v>
      </c>
      <c r="F18" s="246">
        <f>'Exp1d Heterosis'!G74</f>
        <v>0.50544069640914036</v>
      </c>
      <c r="G18" s="219">
        <v>13</v>
      </c>
      <c r="H18" s="282">
        <f t="shared" si="2"/>
        <v>2.8567310201363938E-2</v>
      </c>
      <c r="I18" s="284">
        <f t="shared" si="1"/>
        <v>1.0338245787706618E-2</v>
      </c>
      <c r="J18" s="284">
        <f t="shared" si="1"/>
        <v>4.4607691042519326E-2</v>
      </c>
      <c r="K18" s="284">
        <f t="shared" si="1"/>
        <v>1.8089344978043931E-2</v>
      </c>
      <c r="L18" s="231"/>
      <c r="M18" s="22"/>
      <c r="N18" s="22"/>
      <c r="O18" s="225"/>
      <c r="P18" s="225"/>
      <c r="Q18" s="225"/>
      <c r="R18" s="225"/>
      <c r="S18" s="225"/>
      <c r="T18" s="225"/>
      <c r="W18" s="209"/>
      <c r="X18" s="209"/>
      <c r="Z18"/>
      <c r="AA18"/>
    </row>
    <row r="19" spans="1:27">
      <c r="A19" s="225"/>
      <c r="B19" s="219">
        <v>14</v>
      </c>
      <c r="C19" s="246">
        <f>'Exp1a Dom'!G75</f>
        <v>0.64379619334161819</v>
      </c>
      <c r="D19" s="250">
        <f>'Exp1b Rec'!G75</f>
        <v>0.18215143471116169</v>
      </c>
      <c r="E19" s="249">
        <f>'Exp1c Inc Dom'!G75</f>
        <v>0.52384948549994081</v>
      </c>
      <c r="F19" s="246">
        <f>'Exp1d Heterosis'!G75</f>
        <v>0.52353004138718429</v>
      </c>
      <c r="G19" s="219">
        <v>14</v>
      </c>
      <c r="H19" s="282">
        <f t="shared" si="2"/>
        <v>2.5478192839583524E-2</v>
      </c>
      <c r="I19" s="284">
        <f t="shared" si="1"/>
        <v>1.1762788038456873E-2</v>
      </c>
      <c r="J19" s="284">
        <f t="shared" si="1"/>
        <v>4.4304182804423164E-2</v>
      </c>
      <c r="K19" s="284">
        <f t="shared" si="1"/>
        <v>1.5681435456791015E-2</v>
      </c>
      <c r="L19" s="231"/>
      <c r="M19" s="22"/>
      <c r="N19" s="22"/>
      <c r="O19" s="225"/>
      <c r="P19" s="225"/>
      <c r="Q19" s="225"/>
      <c r="R19" s="225"/>
      <c r="S19" s="225"/>
      <c r="T19" s="225"/>
      <c r="W19" s="209"/>
      <c r="X19" s="209"/>
      <c r="Z19"/>
      <c r="AA19"/>
    </row>
    <row r="20" spans="1:27">
      <c r="A20" s="225"/>
      <c r="B20" s="219">
        <v>15</v>
      </c>
      <c r="C20" s="246">
        <f>'Exp1a Dom'!G76</f>
        <v>0.66927438618120172</v>
      </c>
      <c r="D20" s="250">
        <f>'Exp1b Rec'!G76</f>
        <v>0.19391422274961856</v>
      </c>
      <c r="E20" s="249">
        <f>'Exp1c Inc Dom'!G76</f>
        <v>0.56815366830436398</v>
      </c>
      <c r="F20" s="246">
        <f>'Exp1d Heterosis'!G76</f>
        <v>0.5392114768439753</v>
      </c>
      <c r="G20" s="219">
        <v>15</v>
      </c>
      <c r="H20" s="282">
        <f t="shared" si="2"/>
        <v>2.2647361805327115E-2</v>
      </c>
      <c r="I20" s="284">
        <f t="shared" si="1"/>
        <v>1.2711661098796456E-2</v>
      </c>
      <c r="J20" s="284">
        <f t="shared" si="1"/>
        <v>4.3327144753632973E-2</v>
      </c>
      <c r="K20" s="284">
        <f t="shared" si="1"/>
        <v>1.3510673955400843E-2</v>
      </c>
      <c r="L20" s="231"/>
      <c r="M20" s="22"/>
      <c r="N20" s="22"/>
      <c r="O20" s="225"/>
      <c r="P20" s="225"/>
      <c r="Q20" s="225"/>
      <c r="R20" s="225"/>
      <c r="S20" s="225"/>
      <c r="T20" s="225"/>
      <c r="W20" s="209"/>
      <c r="X20" s="209"/>
      <c r="Z20"/>
      <c r="AA20"/>
    </row>
    <row r="21" spans="1:27">
      <c r="A21" s="225"/>
      <c r="B21" s="219">
        <v>16</v>
      </c>
      <c r="C21" s="246">
        <f>'Exp1a Dom'!G77</f>
        <v>0.69192174798652883</v>
      </c>
      <c r="D21" s="250">
        <f>'Exp1b Rec'!G77</f>
        <v>0.20662588384841502</v>
      </c>
      <c r="E21" s="249">
        <f>'Exp1c Inc Dom'!G77</f>
        <v>0.61148081305799695</v>
      </c>
      <c r="F21" s="246">
        <f>'Exp1d Heterosis'!G77</f>
        <v>0.55272215079937614</v>
      </c>
      <c r="G21" s="219">
        <v>16</v>
      </c>
      <c r="H21" s="282">
        <f t="shared" si="2"/>
        <v>2.0168481832008478E-2</v>
      </c>
      <c r="I21" s="284">
        <f t="shared" si="1"/>
        <v>1.4487257277203264E-2</v>
      </c>
      <c r="J21" s="284">
        <f t="shared" si="1"/>
        <v>4.160459609305156E-2</v>
      </c>
      <c r="K21" s="284">
        <f t="shared" si="1"/>
        <v>1.1684321575187617E-2</v>
      </c>
      <c r="L21" s="231"/>
      <c r="M21" s="225"/>
      <c r="N21" s="224"/>
      <c r="O21" s="224"/>
      <c r="P21" s="224"/>
      <c r="Q21" s="224"/>
      <c r="R21" s="224"/>
      <c r="S21" s="224"/>
      <c r="T21" s="224"/>
      <c r="W21" s="209"/>
      <c r="X21" s="209"/>
      <c r="Z21"/>
      <c r="AA21"/>
    </row>
    <row r="22" spans="1:27">
      <c r="A22" s="225"/>
      <c r="B22" s="219">
        <v>17</v>
      </c>
      <c r="C22" s="246">
        <f>'Exp1a Dom'!G78</f>
        <v>0.71209022981853731</v>
      </c>
      <c r="D22" s="250">
        <f>'Exp1b Rec'!G78</f>
        <v>0.22111314112561828</v>
      </c>
      <c r="E22" s="249">
        <f>'Exp1c Inc Dom'!G78</f>
        <v>0.65308540915104851</v>
      </c>
      <c r="F22" s="246">
        <f>'Exp1d Heterosis'!G78</f>
        <v>0.56440647237456376</v>
      </c>
      <c r="G22" s="219">
        <v>17</v>
      </c>
      <c r="H22" s="282">
        <f t="shared" si="2"/>
        <v>1.8178191743108307E-2</v>
      </c>
      <c r="I22" s="284">
        <f t="shared" ref="I22:I85" si="3">D23-D22</f>
        <v>1.6065102757898408E-2</v>
      </c>
      <c r="J22" s="284">
        <f t="shared" ref="J22:J85" si="4">E23-E22</f>
        <v>3.9638012280406087E-2</v>
      </c>
      <c r="K22" s="284">
        <f t="shared" ref="K22:K85" si="5">F23-F22</f>
        <v>1.0103682184801732E-2</v>
      </c>
      <c r="L22" s="231"/>
      <c r="M22" s="224"/>
      <c r="N22" s="228"/>
      <c r="O22" s="228"/>
      <c r="P22" s="225"/>
      <c r="Q22" s="225"/>
      <c r="R22" s="224"/>
      <c r="S22" s="228"/>
      <c r="T22" s="228"/>
      <c r="W22" s="209"/>
      <c r="X22" s="209"/>
      <c r="Z22"/>
      <c r="AA22"/>
    </row>
    <row r="23" spans="1:27">
      <c r="A23" s="225"/>
      <c r="B23" s="219">
        <v>18</v>
      </c>
      <c r="C23" s="246">
        <f>'Exp1a Dom'!G79</f>
        <v>0.73026842156164562</v>
      </c>
      <c r="D23" s="250">
        <f>'Exp1b Rec'!G79</f>
        <v>0.23717824388351669</v>
      </c>
      <c r="E23" s="249">
        <f>'Exp1c Inc Dom'!G79</f>
        <v>0.6927234214314546</v>
      </c>
      <c r="F23" s="246">
        <f>'Exp1d Heterosis'!G79</f>
        <v>0.57451015455936549</v>
      </c>
      <c r="G23" s="219">
        <v>18</v>
      </c>
      <c r="H23" s="282">
        <f t="shared" si="2"/>
        <v>1.6375873740367752E-2</v>
      </c>
      <c r="I23" s="284">
        <f t="shared" si="3"/>
        <v>1.8060293192181137E-2</v>
      </c>
      <c r="J23" s="284">
        <f t="shared" si="4"/>
        <v>3.7069550726870126E-2</v>
      </c>
      <c r="K23" s="284">
        <f t="shared" si="5"/>
        <v>8.6158741702470065E-3</v>
      </c>
      <c r="L23" s="231"/>
      <c r="M23" s="224"/>
      <c r="N23" s="225"/>
      <c r="O23" s="225"/>
      <c r="P23" s="225"/>
      <c r="Q23" s="225"/>
      <c r="R23" s="224"/>
      <c r="S23" s="225"/>
      <c r="T23" s="225"/>
      <c r="W23" s="209"/>
      <c r="X23" s="209"/>
      <c r="Z23"/>
      <c r="AA23"/>
    </row>
    <row r="24" spans="1:27">
      <c r="A24" s="225"/>
      <c r="B24" s="219">
        <v>19</v>
      </c>
      <c r="C24" s="246">
        <f>'Exp1a Dom'!G80</f>
        <v>0.74664429530201337</v>
      </c>
      <c r="D24" s="250">
        <f>'Exp1b Rec'!G80</f>
        <v>0.25523853707569782</v>
      </c>
      <c r="E24" s="249">
        <f>'Exp1c Inc Dom'!G80</f>
        <v>0.72979297215832473</v>
      </c>
      <c r="F24" s="246">
        <f>'Exp1d Heterosis'!G80</f>
        <v>0.5831260287296125</v>
      </c>
      <c r="G24" s="219">
        <v>19</v>
      </c>
      <c r="H24" s="282">
        <f t="shared" si="2"/>
        <v>1.4662268064843498E-2</v>
      </c>
      <c r="I24" s="284">
        <f t="shared" si="3"/>
        <v>2.0332459975294925E-2</v>
      </c>
      <c r="J24" s="284">
        <f t="shared" si="4"/>
        <v>3.4118598318011117E-2</v>
      </c>
      <c r="K24" s="284">
        <f t="shared" si="5"/>
        <v>7.7010136894568593E-3</v>
      </c>
      <c r="L24" s="231"/>
      <c r="M24" s="271"/>
      <c r="N24" s="263"/>
      <c r="O24" s="267"/>
      <c r="P24" s="267"/>
      <c r="Q24" s="267"/>
      <c r="R24" s="267"/>
      <c r="S24" s="267"/>
      <c r="T24" s="267"/>
      <c r="U24" s="272"/>
      <c r="W24" s="209"/>
      <c r="X24" s="209"/>
      <c r="Z24"/>
      <c r="AA24"/>
    </row>
    <row r="25" spans="1:27">
      <c r="A25" s="225"/>
      <c r="B25" s="219">
        <v>20</v>
      </c>
      <c r="C25" s="246">
        <f>'Exp1a Dom'!G81</f>
        <v>0.76130656336685687</v>
      </c>
      <c r="D25" s="250">
        <f>'Exp1b Rec'!G81</f>
        <v>0.27557099705099275</v>
      </c>
      <c r="E25" s="249">
        <f>'Exp1c Inc Dom'!G81</f>
        <v>0.76391157047633584</v>
      </c>
      <c r="F25" s="246">
        <f>'Exp1d Heterosis'!G81</f>
        <v>0.59082704241906936</v>
      </c>
      <c r="G25" s="219">
        <v>20</v>
      </c>
      <c r="H25" s="282">
        <f t="shared" si="2"/>
        <v>1.327128120921961E-2</v>
      </c>
      <c r="I25" s="284">
        <f t="shared" si="3"/>
        <v>2.2995776759055286E-2</v>
      </c>
      <c r="J25" s="284">
        <f t="shared" si="4"/>
        <v>3.1023180665117778E-2</v>
      </c>
      <c r="K25" s="284">
        <f t="shared" si="5"/>
        <v>6.6968009861299027E-3</v>
      </c>
      <c r="L25" s="231"/>
      <c r="M25" s="263"/>
      <c r="N25" s="263"/>
      <c r="O25" s="267"/>
      <c r="P25" s="267"/>
      <c r="Q25" s="267"/>
      <c r="R25" s="267"/>
      <c r="S25" s="267"/>
      <c r="T25" s="267"/>
      <c r="U25" s="272"/>
      <c r="W25" s="209"/>
      <c r="X25" s="209"/>
      <c r="Z25"/>
      <c r="AA25"/>
    </row>
    <row r="26" spans="1:27">
      <c r="A26" s="225"/>
      <c r="B26" s="219">
        <v>21</v>
      </c>
      <c r="C26" s="246">
        <f>'Exp1a Dom'!G82</f>
        <v>0.77457784457607648</v>
      </c>
      <c r="D26" s="250">
        <f>'Exp1b Rec'!G82</f>
        <v>0.29856677381004804</v>
      </c>
      <c r="E26" s="249">
        <f>'Exp1c Inc Dom'!G82</f>
        <v>0.79493475114145362</v>
      </c>
      <c r="F26" s="246">
        <f>'Exp1d Heterosis'!G82</f>
        <v>0.59752384340519926</v>
      </c>
      <c r="G26" s="219">
        <v>21</v>
      </c>
      <c r="H26" s="282">
        <f t="shared" si="2"/>
        <v>1.2011780162002106E-2</v>
      </c>
      <c r="I26" s="284">
        <f t="shared" si="3"/>
        <v>2.5845172096045088E-2</v>
      </c>
      <c r="J26" s="284">
        <f t="shared" si="4"/>
        <v>2.7934707576192319E-2</v>
      </c>
      <c r="K26" s="284">
        <f t="shared" si="5"/>
        <v>5.7312885596101371E-3</v>
      </c>
      <c r="L26" s="231"/>
      <c r="M26" s="261"/>
      <c r="N26" s="263"/>
      <c r="O26" s="267"/>
      <c r="P26" s="267"/>
      <c r="Q26" s="267"/>
      <c r="R26" s="267"/>
      <c r="S26" s="267"/>
      <c r="T26" s="267"/>
      <c r="U26" s="272"/>
      <c r="W26" s="209"/>
      <c r="X26" s="209"/>
      <c r="Z26"/>
      <c r="AA26"/>
    </row>
    <row r="27" spans="1:27">
      <c r="A27" s="225"/>
      <c r="B27" s="219">
        <v>22</v>
      </c>
      <c r="C27" s="246">
        <f>'Exp1a Dom'!G83</f>
        <v>0.78658962473807859</v>
      </c>
      <c r="D27" s="250">
        <f>'Exp1b Rec'!G83</f>
        <v>0.32441194590609312</v>
      </c>
      <c r="E27" s="249">
        <f>'Exp1c Inc Dom'!G83</f>
        <v>0.82286945871764594</v>
      </c>
      <c r="F27" s="246">
        <f>'Exp1d Heterosis'!G83</f>
        <v>0.6032551319648094</v>
      </c>
      <c r="G27" s="219">
        <v>22</v>
      </c>
      <c r="H27" s="282">
        <f t="shared" si="2"/>
        <v>1.0863741314810382E-2</v>
      </c>
      <c r="I27" s="284">
        <f t="shared" si="3"/>
        <v>2.9200361333242941E-2</v>
      </c>
      <c r="J27" s="284">
        <f t="shared" si="4"/>
        <v>2.4780847379526572E-2</v>
      </c>
      <c r="K27" s="284">
        <f t="shared" si="5"/>
        <v>4.9732210495941898E-3</v>
      </c>
      <c r="L27" s="231"/>
      <c r="M27" s="261"/>
      <c r="N27" s="273"/>
      <c r="O27" s="262"/>
      <c r="P27" s="214"/>
      <c r="Q27" s="274"/>
      <c r="R27" s="275"/>
      <c r="S27" s="214"/>
      <c r="T27" s="214"/>
      <c r="U27" s="272"/>
      <c r="W27" s="209"/>
      <c r="X27" s="209"/>
      <c r="Z27"/>
      <c r="AA27"/>
    </row>
    <row r="28" spans="1:27">
      <c r="A28" s="225"/>
      <c r="B28" s="219">
        <v>23</v>
      </c>
      <c r="C28" s="246">
        <f>'Exp1a Dom'!G84</f>
        <v>0.79745336605288897</v>
      </c>
      <c r="D28" s="250">
        <f>'Exp1b Rec'!G84</f>
        <v>0.35361230723933607</v>
      </c>
      <c r="E28" s="249">
        <f>'Exp1c Inc Dom'!G84</f>
        <v>0.84765030609717251</v>
      </c>
      <c r="F28" s="246">
        <f>'Exp1d Heterosis'!G84</f>
        <v>0.60822835301440359</v>
      </c>
      <c r="G28" s="219">
        <v>23</v>
      </c>
      <c r="H28" s="282">
        <f t="shared" si="2"/>
        <v>9.8640884736133083E-3</v>
      </c>
      <c r="I28" s="284">
        <f t="shared" si="3"/>
        <v>3.2808236637680177E-2</v>
      </c>
      <c r="J28" s="284">
        <f t="shared" si="4"/>
        <v>2.1885229985045718E-2</v>
      </c>
      <c r="K28" s="284">
        <f t="shared" si="5"/>
        <v>4.3512835937645766E-3</v>
      </c>
      <c r="L28" s="231"/>
      <c r="M28" s="261"/>
      <c r="N28" s="262"/>
      <c r="O28" s="214"/>
      <c r="P28" s="214"/>
      <c r="Q28" s="214"/>
      <c r="R28" s="214"/>
      <c r="S28" s="214"/>
      <c r="T28" s="214"/>
      <c r="U28" s="272"/>
      <c r="W28" s="209"/>
      <c r="X28" s="209"/>
      <c r="Z28"/>
      <c r="AA28"/>
    </row>
    <row r="29" spans="1:27">
      <c r="A29" s="225"/>
      <c r="B29" s="219">
        <v>24</v>
      </c>
      <c r="C29" s="246">
        <f>'Exp1a Dom'!G85</f>
        <v>0.80731745452650228</v>
      </c>
      <c r="D29" s="250">
        <f>'Exp1b Rec'!G85</f>
        <v>0.38642054387701624</v>
      </c>
      <c r="E29" s="249">
        <f>'Exp1c Inc Dom'!G85</f>
        <v>0.86953553608221823</v>
      </c>
      <c r="F29" s="246">
        <f>'Exp1d Heterosis'!G85</f>
        <v>0.61257963660816817</v>
      </c>
      <c r="G29" s="219">
        <v>24</v>
      </c>
      <c r="H29" s="282">
        <f t="shared" si="2"/>
        <v>9.0760008962756933E-3</v>
      </c>
      <c r="I29" s="284">
        <f t="shared" si="3"/>
        <v>3.6835373976696006E-2</v>
      </c>
      <c r="J29" s="284">
        <f t="shared" si="4"/>
        <v>1.9287544482301855E-2</v>
      </c>
      <c r="K29" s="284">
        <f t="shared" si="5"/>
        <v>3.8542401611129096E-3</v>
      </c>
      <c r="L29" s="231"/>
      <c r="M29" s="261"/>
      <c r="N29" s="276"/>
      <c r="O29" s="276"/>
      <c r="P29" s="214"/>
      <c r="Q29" s="276"/>
      <c r="R29" s="276"/>
      <c r="S29" s="276"/>
      <c r="T29" s="275"/>
      <c r="U29" s="272"/>
      <c r="W29" s="209"/>
      <c r="X29" s="209"/>
      <c r="Z29"/>
      <c r="AA29"/>
    </row>
    <row r="30" spans="1:27">
      <c r="A30" s="225"/>
      <c r="B30" s="219">
        <v>25</v>
      </c>
      <c r="C30" s="246">
        <f>'Exp1a Dom'!G86</f>
        <v>0.81639345542277797</v>
      </c>
      <c r="D30" s="250">
        <f>'Exp1b Rec'!G86</f>
        <v>0.42325591785371225</v>
      </c>
      <c r="E30" s="249">
        <f>'Exp1c Inc Dom'!G86</f>
        <v>0.88882308056452008</v>
      </c>
      <c r="F30" s="246">
        <f>'Exp1d Heterosis'!G86</f>
        <v>0.61643387676928107</v>
      </c>
      <c r="G30" s="219">
        <v>25</v>
      </c>
      <c r="H30" s="282">
        <f t="shared" si="2"/>
        <v>8.3227920236461639E-3</v>
      </c>
      <c r="I30" s="284">
        <f t="shared" si="3"/>
        <v>4.1083651363279405E-2</v>
      </c>
      <c r="J30" s="284">
        <f t="shared" si="4"/>
        <v>1.6728252736896931E-2</v>
      </c>
      <c r="K30" s="284">
        <f t="shared" si="5"/>
        <v>3.3195197849695823E-3</v>
      </c>
      <c r="L30" s="231"/>
      <c r="M30" s="262"/>
      <c r="N30" s="262"/>
      <c r="O30" s="275"/>
      <c r="P30" s="214"/>
      <c r="Q30" s="275"/>
      <c r="R30" s="275"/>
      <c r="S30" s="275"/>
      <c r="T30" s="214"/>
      <c r="U30" s="272"/>
      <c r="W30" s="209"/>
      <c r="X30" s="209"/>
      <c r="Z30"/>
      <c r="AA30"/>
    </row>
    <row r="31" spans="1:27">
      <c r="A31" s="225"/>
      <c r="B31" s="219">
        <v>26</v>
      </c>
      <c r="C31" s="246">
        <f>'Exp1a Dom'!G87</f>
        <v>0.82471624744642413</v>
      </c>
      <c r="D31" s="250">
        <f>'Exp1b Rec'!G87</f>
        <v>0.46433956921699165</v>
      </c>
      <c r="E31" s="249">
        <f>'Exp1c Inc Dom'!G87</f>
        <v>0.90555133330141702</v>
      </c>
      <c r="F31" s="246">
        <f>'Exp1d Heterosis'!G87</f>
        <v>0.61975339655425066</v>
      </c>
      <c r="G31" s="219">
        <v>26</v>
      </c>
      <c r="H31" s="282">
        <f t="shared" si="2"/>
        <v>7.8075650811731956E-3</v>
      </c>
      <c r="I31" s="284">
        <f t="shared" si="3"/>
        <v>4.5336146487461371E-2</v>
      </c>
      <c r="J31" s="284">
        <f t="shared" si="4"/>
        <v>1.4402955707354503E-2</v>
      </c>
      <c r="K31" s="284">
        <f t="shared" si="5"/>
        <v>2.7744453527049906E-3</v>
      </c>
      <c r="L31" s="231"/>
      <c r="M31" s="261"/>
      <c r="N31" s="275"/>
      <c r="O31" s="275"/>
      <c r="P31" s="214"/>
      <c r="Q31" s="275"/>
      <c r="R31" s="275"/>
      <c r="S31" s="275"/>
      <c r="T31" s="275"/>
      <c r="U31" s="272"/>
      <c r="W31" s="209"/>
      <c r="X31" s="209"/>
      <c r="Z31"/>
      <c r="AA31"/>
    </row>
    <row r="32" spans="1:27">
      <c r="A32" s="225"/>
      <c r="B32" s="219">
        <v>27</v>
      </c>
      <c r="C32" s="246">
        <f>'Exp1a Dom'!G88</f>
        <v>0.83252381252759733</v>
      </c>
      <c r="D32" s="250">
        <f>'Exp1b Rec'!G88</f>
        <v>0.50967571570445303</v>
      </c>
      <c r="E32" s="249">
        <f>'Exp1c Inc Dom'!G88</f>
        <v>0.91995428900877152</v>
      </c>
      <c r="F32" s="246">
        <f>'Exp1d Heterosis'!G88</f>
        <v>0.62252784190695565</v>
      </c>
      <c r="G32" s="219">
        <v>27</v>
      </c>
      <c r="H32" s="282">
        <f t="shared" si="2"/>
        <v>7.106109199660704E-3</v>
      </c>
      <c r="I32" s="284">
        <f t="shared" si="3"/>
        <v>4.9127561855279778E-2</v>
      </c>
      <c r="J32" s="284">
        <f t="shared" si="4"/>
        <v>1.2440607653344204E-2</v>
      </c>
      <c r="K32" s="284">
        <f t="shared" si="5"/>
        <v>2.5013500594152083E-3</v>
      </c>
      <c r="L32" s="231"/>
      <c r="M32" s="263"/>
      <c r="N32" s="264"/>
      <c r="O32" s="265"/>
      <c r="P32" s="267"/>
      <c r="Q32" s="266"/>
      <c r="R32" s="266"/>
      <c r="S32" s="266"/>
      <c r="T32" s="267"/>
      <c r="U32" s="272"/>
      <c r="W32" s="209"/>
      <c r="X32" s="209"/>
      <c r="Z32"/>
      <c r="AA32"/>
    </row>
    <row r="33" spans="1:27">
      <c r="A33" s="225"/>
      <c r="B33" s="219">
        <v>28</v>
      </c>
      <c r="C33" s="246">
        <f>'Exp1a Dom'!G89</f>
        <v>0.83962992172725803</v>
      </c>
      <c r="D33" s="250">
        <f>'Exp1b Rec'!G89</f>
        <v>0.5588032775597328</v>
      </c>
      <c r="E33" s="249">
        <f>'Exp1c Inc Dom'!G89</f>
        <v>0.93239489666211572</v>
      </c>
      <c r="F33" s="246">
        <f>'Exp1d Heterosis'!G89</f>
        <v>0.62502919196637086</v>
      </c>
      <c r="G33" s="219">
        <v>28</v>
      </c>
      <c r="H33" s="282">
        <f t="shared" si="2"/>
        <v>6.5230478702623662E-3</v>
      </c>
      <c r="I33" s="284">
        <f t="shared" si="3"/>
        <v>5.2021869301040691E-2</v>
      </c>
      <c r="J33" s="284">
        <f t="shared" si="4"/>
        <v>1.0760840324761767E-2</v>
      </c>
      <c r="K33" s="284">
        <f t="shared" si="5"/>
        <v>2.1886079760862209E-3</v>
      </c>
      <c r="L33" s="231"/>
      <c r="M33" s="263"/>
      <c r="N33" s="267"/>
      <c r="O33" s="267"/>
      <c r="P33" s="267"/>
      <c r="Q33" s="267"/>
      <c r="R33" s="267"/>
      <c r="S33" s="267"/>
      <c r="T33" s="267"/>
      <c r="U33" s="272"/>
      <c r="W33" s="209"/>
      <c r="X33" s="209"/>
      <c r="Z33"/>
      <c r="AA33"/>
    </row>
    <row r="34" spans="1:27">
      <c r="A34" s="225"/>
      <c r="B34" s="219">
        <v>29</v>
      </c>
      <c r="C34" s="246">
        <f>'Exp1a Dom'!G90</f>
        <v>0.8461529695975204</v>
      </c>
      <c r="D34" s="250">
        <f>'Exp1b Rec'!G90</f>
        <v>0.61082514686077349</v>
      </c>
      <c r="E34" s="249">
        <f>'Exp1c Inc Dom'!G90</f>
        <v>0.94315573698687749</v>
      </c>
      <c r="F34" s="246">
        <f>'Exp1d Heterosis'!G90</f>
        <v>0.62721779994245708</v>
      </c>
      <c r="G34" s="219">
        <v>29</v>
      </c>
      <c r="H34" s="282">
        <f t="shared" si="2"/>
        <v>6.0299913337333866E-3</v>
      </c>
      <c r="I34" s="284">
        <f t="shared" si="3"/>
        <v>5.3647042291656177E-2</v>
      </c>
      <c r="J34" s="284">
        <f t="shared" si="4"/>
        <v>9.0603226239850398E-3</v>
      </c>
      <c r="K34" s="284">
        <f t="shared" si="5"/>
        <v>1.8841898481462005E-3</v>
      </c>
      <c r="L34" s="231"/>
      <c r="M34" s="263"/>
      <c r="N34" s="276"/>
      <c r="O34" s="276"/>
      <c r="P34" s="276"/>
      <c r="Q34" s="267"/>
      <c r="R34" s="276"/>
      <c r="S34" s="276"/>
      <c r="T34" s="276"/>
      <c r="U34" s="272"/>
      <c r="W34" s="209"/>
      <c r="X34" s="209"/>
      <c r="Z34"/>
      <c r="AA34"/>
    </row>
    <row r="35" spans="1:27">
      <c r="A35" s="225"/>
      <c r="B35" s="219">
        <v>30</v>
      </c>
      <c r="C35" s="246">
        <f>'Exp1a Dom'!G91</f>
        <v>0.85218296093125379</v>
      </c>
      <c r="D35" s="250">
        <f>'Exp1b Rec'!G91</f>
        <v>0.66447218915242967</v>
      </c>
      <c r="E35" s="249">
        <f>'Exp1c Inc Dom'!G91</f>
        <v>0.95221605961086253</v>
      </c>
      <c r="F35" s="246">
        <f>'Exp1d Heterosis'!G91</f>
        <v>0.62910198979060328</v>
      </c>
      <c r="G35" s="219">
        <v>30</v>
      </c>
      <c r="H35" s="282">
        <f t="shared" si="2"/>
        <v>5.599402911389384E-3</v>
      </c>
      <c r="I35" s="284">
        <f t="shared" si="3"/>
        <v>5.3369822806345613E-2</v>
      </c>
      <c r="J35" s="284">
        <f t="shared" si="4"/>
        <v>7.6332745720496531E-3</v>
      </c>
      <c r="K35" s="284">
        <f t="shared" si="5"/>
        <v>1.7088159744628184E-3</v>
      </c>
      <c r="L35" s="231"/>
      <c r="M35" s="214"/>
      <c r="N35" s="214"/>
      <c r="O35" s="267"/>
      <c r="P35" s="267"/>
      <c r="Q35" s="267"/>
      <c r="R35" s="214"/>
      <c r="S35" s="214"/>
      <c r="T35" s="267"/>
      <c r="U35" s="272"/>
      <c r="W35" s="209"/>
      <c r="X35" s="209"/>
      <c r="Z35"/>
      <c r="AA35"/>
    </row>
    <row r="36" spans="1:27">
      <c r="A36" s="225"/>
      <c r="B36" s="219">
        <v>31</v>
      </c>
      <c r="C36" s="246">
        <f>'Exp1a Dom'!G92</f>
        <v>0.85778236384264317</v>
      </c>
      <c r="D36" s="250">
        <f>'Exp1b Rec'!G92</f>
        <v>0.71784201195877528</v>
      </c>
      <c r="E36" s="249">
        <f>'Exp1c Inc Dom'!G92</f>
        <v>0.95984933418291218</v>
      </c>
      <c r="F36" s="246">
        <f>'Exp1d Heterosis'!G92</f>
        <v>0.6308108057650661</v>
      </c>
      <c r="G36" s="219">
        <v>31</v>
      </c>
      <c r="H36" s="282">
        <f t="shared" si="2"/>
        <v>5.2466593734158407E-3</v>
      </c>
      <c r="I36" s="284">
        <f t="shared" si="3"/>
        <v>5.1130011997250646E-2</v>
      </c>
      <c r="J36" s="284">
        <f t="shared" si="4"/>
        <v>6.4836355082220631E-3</v>
      </c>
      <c r="K36" s="284">
        <f t="shared" si="5"/>
        <v>1.5215307538907208E-3</v>
      </c>
      <c r="L36" s="231"/>
      <c r="M36" s="261"/>
      <c r="N36" s="268"/>
      <c r="O36" s="267"/>
      <c r="P36" s="267"/>
      <c r="Q36" s="267"/>
      <c r="R36" s="268"/>
      <c r="S36" s="268"/>
      <c r="T36" s="267"/>
      <c r="U36" s="272"/>
      <c r="W36" s="209"/>
      <c r="X36" s="209"/>
      <c r="Z36"/>
      <c r="AA36"/>
    </row>
    <row r="37" spans="1:27">
      <c r="A37" s="225"/>
      <c r="B37" s="219">
        <v>32</v>
      </c>
      <c r="C37" s="246">
        <f>'Exp1a Dom'!G93</f>
        <v>0.86302902321605901</v>
      </c>
      <c r="D37" s="250">
        <f>'Exp1b Rec'!G93</f>
        <v>0.76897202395602593</v>
      </c>
      <c r="E37" s="249">
        <f>'Exp1c Inc Dom'!G93</f>
        <v>0.96633296969113425</v>
      </c>
      <c r="F37" s="246">
        <f>'Exp1d Heterosis'!G93</f>
        <v>0.63233233651895682</v>
      </c>
      <c r="G37" s="219">
        <v>32</v>
      </c>
      <c r="H37" s="282">
        <f t="shared" si="2"/>
        <v>4.7124231881457979E-3</v>
      </c>
      <c r="I37" s="284">
        <f t="shared" si="3"/>
        <v>4.6586163415413329E-2</v>
      </c>
      <c r="J37" s="284">
        <f t="shared" si="4"/>
        <v>5.6632531924580842E-3</v>
      </c>
      <c r="K37" s="284">
        <f t="shared" si="5"/>
        <v>1.2351888518472576E-3</v>
      </c>
      <c r="L37" s="231"/>
      <c r="M37" s="261"/>
      <c r="N37" s="269"/>
      <c r="O37" s="270"/>
      <c r="P37" s="270"/>
      <c r="Q37" s="267"/>
      <c r="R37" s="269"/>
      <c r="S37" s="269"/>
      <c r="T37" s="270"/>
      <c r="U37" s="272"/>
      <c r="W37" s="209"/>
      <c r="X37" s="209"/>
      <c r="Z37"/>
      <c r="AA37"/>
    </row>
    <row r="38" spans="1:27">
      <c r="A38" s="225"/>
      <c r="B38" s="219">
        <v>33</v>
      </c>
      <c r="C38" s="246">
        <f>'Exp1a Dom'!G94</f>
        <v>0.86774144640420481</v>
      </c>
      <c r="D38" s="250">
        <f>'Exp1b Rec'!G94</f>
        <v>0.81555818737143926</v>
      </c>
      <c r="E38" s="249">
        <f>'Exp1c Inc Dom'!G94</f>
        <v>0.97199622288359233</v>
      </c>
      <c r="F38" s="246">
        <f>'Exp1d Heterosis'!G94</f>
        <v>0.63356752537080407</v>
      </c>
      <c r="G38" s="219">
        <v>33</v>
      </c>
      <c r="H38" s="282">
        <f t="shared" si="2"/>
        <v>4.5432485332472794E-3</v>
      </c>
      <c r="I38" s="284">
        <f t="shared" si="3"/>
        <v>4.0903005870377096E-2</v>
      </c>
      <c r="J38" s="284">
        <f t="shared" si="4"/>
        <v>4.5590738774412554E-3</v>
      </c>
      <c r="K38" s="284">
        <f t="shared" si="5"/>
        <v>1.168494404392928E-3</v>
      </c>
      <c r="L38" s="231"/>
      <c r="M38" s="261"/>
      <c r="N38" s="269"/>
      <c r="O38" s="270"/>
      <c r="P38" s="270"/>
      <c r="Q38" s="267"/>
      <c r="R38" s="269"/>
      <c r="S38" s="269"/>
      <c r="T38" s="270"/>
      <c r="U38" s="272"/>
      <c r="W38" s="209"/>
      <c r="X38" s="209"/>
      <c r="Z38"/>
      <c r="AA38"/>
    </row>
    <row r="39" spans="1:27">
      <c r="A39" s="225"/>
      <c r="B39" s="219">
        <v>34</v>
      </c>
      <c r="C39" s="246">
        <f>'Exp1a Dom'!G95</f>
        <v>0.87228469493745209</v>
      </c>
      <c r="D39" s="250">
        <f>'Exp1b Rec'!G95</f>
        <v>0.85646119324181635</v>
      </c>
      <c r="E39" s="249">
        <f>'Exp1c Inc Dom'!G95</f>
        <v>0.97655529676103359</v>
      </c>
      <c r="F39" s="246">
        <f>'Exp1d Heterosis'!G95</f>
        <v>0.634736019775197</v>
      </c>
      <c r="G39" s="219">
        <v>34</v>
      </c>
      <c r="H39" s="282">
        <f t="shared" si="2"/>
        <v>4.2628097702898105E-3</v>
      </c>
      <c r="I39" s="284">
        <f t="shared" si="3"/>
        <v>3.4292979740305873E-2</v>
      </c>
      <c r="J39" s="284">
        <f t="shared" si="4"/>
        <v>3.8316273467134954E-3</v>
      </c>
      <c r="K39" s="284">
        <f t="shared" si="5"/>
        <v>1.0004681035821195E-3</v>
      </c>
      <c r="L39" s="231"/>
      <c r="M39" s="261"/>
      <c r="N39" s="269"/>
      <c r="O39" s="270"/>
      <c r="P39" s="270"/>
      <c r="Q39" s="267"/>
      <c r="R39" s="269"/>
      <c r="S39" s="269"/>
      <c r="T39" s="270"/>
      <c r="U39" s="272"/>
      <c r="W39" s="209"/>
      <c r="X39" s="209"/>
      <c r="Z39"/>
      <c r="AA39"/>
    </row>
    <row r="40" spans="1:27">
      <c r="A40" s="225"/>
      <c r="B40" s="219">
        <v>35</v>
      </c>
      <c r="C40" s="246">
        <f>'Exp1a Dom'!G96</f>
        <v>0.8765475047077419</v>
      </c>
      <c r="D40" s="250">
        <f>'Exp1b Rec'!G96</f>
        <v>0.89075417298212223</v>
      </c>
      <c r="E40" s="249">
        <f>'Exp1c Inc Dom'!G96</f>
        <v>0.98038692410774708</v>
      </c>
      <c r="F40" s="246">
        <f>'Exp1d Heterosis'!G96</f>
        <v>0.63573648787877912</v>
      </c>
      <c r="G40" s="219">
        <v>35</v>
      </c>
      <c r="H40" s="282">
        <f t="shared" si="2"/>
        <v>4.0571084052101192E-3</v>
      </c>
      <c r="I40" s="284">
        <f t="shared" si="3"/>
        <v>2.7703606592904051E-2</v>
      </c>
      <c r="J40" s="284">
        <f t="shared" si="4"/>
        <v>3.1962536057931201E-3</v>
      </c>
      <c r="K40" s="284">
        <f t="shared" si="5"/>
        <v>8.5990875970165526E-4</v>
      </c>
      <c r="L40" s="231"/>
      <c r="M40" s="261"/>
      <c r="N40" s="263"/>
      <c r="O40" s="267"/>
      <c r="P40" s="267"/>
      <c r="Q40" s="267"/>
      <c r="R40" s="267"/>
      <c r="S40" s="267"/>
      <c r="T40" s="267"/>
      <c r="U40" s="272"/>
      <c r="W40" s="209"/>
      <c r="X40" s="209"/>
      <c r="Z40"/>
      <c r="AA40"/>
    </row>
    <row r="41" spans="1:27">
      <c r="A41" s="225"/>
      <c r="B41" s="219">
        <v>36</v>
      </c>
      <c r="C41" s="246">
        <f>'Exp1a Dom'!G97</f>
        <v>0.88060461311295202</v>
      </c>
      <c r="D41" s="250">
        <f>'Exp1b Rec'!G97</f>
        <v>0.91845777957502628</v>
      </c>
      <c r="E41" s="249">
        <f>'Exp1c Inc Dom'!G97</f>
        <v>0.9835831777135402</v>
      </c>
      <c r="F41" s="246">
        <f>'Exp1d Heterosis'!G97</f>
        <v>0.63659639663848078</v>
      </c>
      <c r="G41" s="219">
        <v>36</v>
      </c>
      <c r="H41" s="282">
        <f t="shared" si="2"/>
        <v>3.8934474185502443E-3</v>
      </c>
      <c r="I41" s="284">
        <f t="shared" si="3"/>
        <v>2.1843469506531377E-2</v>
      </c>
      <c r="J41" s="284">
        <f t="shared" si="4"/>
        <v>2.7117912497300889E-3</v>
      </c>
      <c r="K41" s="284">
        <f t="shared" si="5"/>
        <v>7.3579229881692854E-4</v>
      </c>
      <c r="L41" s="231"/>
      <c r="M41" s="263"/>
      <c r="N41" s="263"/>
      <c r="O41" s="267"/>
      <c r="P41" s="267"/>
      <c r="Q41" s="267"/>
      <c r="R41" s="267"/>
      <c r="S41" s="267"/>
      <c r="T41" s="267"/>
      <c r="U41" s="272"/>
      <c r="W41" s="209"/>
      <c r="X41" s="209"/>
      <c r="Z41"/>
      <c r="AA41"/>
    </row>
    <row r="42" spans="1:27">
      <c r="A42" s="225"/>
      <c r="B42" s="219">
        <v>37</v>
      </c>
      <c r="C42" s="246">
        <f>'Exp1a Dom'!G98</f>
        <v>0.88449806053150226</v>
      </c>
      <c r="D42" s="250">
        <f>'Exp1b Rec'!G98</f>
        <v>0.94030124908155766</v>
      </c>
      <c r="E42" s="249">
        <f>'Exp1c Inc Dom'!G98</f>
        <v>0.98629496896327029</v>
      </c>
      <c r="F42" s="246">
        <f>'Exp1d Heterosis'!G98</f>
        <v>0.63733218893729771</v>
      </c>
      <c r="G42" s="219">
        <v>37</v>
      </c>
      <c r="H42" s="282">
        <f t="shared" si="2"/>
        <v>3.5467786742320317E-3</v>
      </c>
      <c r="I42" s="284">
        <f t="shared" si="3"/>
        <v>1.6485740783735991E-2</v>
      </c>
      <c r="J42" s="284">
        <f t="shared" si="4"/>
        <v>2.3158526397535351E-3</v>
      </c>
      <c r="K42" s="284">
        <f t="shared" si="5"/>
        <v>6.6297694806272123E-4</v>
      </c>
      <c r="L42" s="231"/>
      <c r="M42" s="261"/>
      <c r="N42" s="276"/>
      <c r="O42" s="276"/>
      <c r="P42" s="214"/>
      <c r="Q42" s="276"/>
      <c r="R42" s="276"/>
      <c r="S42" s="276"/>
      <c r="T42" s="275"/>
      <c r="U42" s="272"/>
      <c r="W42" s="209"/>
      <c r="X42" s="209"/>
      <c r="Z42"/>
      <c r="AA42"/>
    </row>
    <row r="43" spans="1:27">
      <c r="A43" s="225"/>
      <c r="B43" s="219">
        <v>38</v>
      </c>
      <c r="C43" s="246">
        <f>'Exp1a Dom'!G99</f>
        <v>0.88804483920573429</v>
      </c>
      <c r="D43" s="250">
        <f>'Exp1b Rec'!G99</f>
        <v>0.95678698986529365</v>
      </c>
      <c r="E43" s="249">
        <f>'Exp1c Inc Dom'!G99</f>
        <v>0.98861082160302383</v>
      </c>
      <c r="F43" s="246">
        <f>'Exp1d Heterosis'!G99</f>
        <v>0.63799516588536043</v>
      </c>
      <c r="G43" s="219">
        <v>38</v>
      </c>
      <c r="H43" s="282">
        <f t="shared" si="2"/>
        <v>3.3604707676146983E-3</v>
      </c>
      <c r="I43" s="284">
        <f t="shared" si="3"/>
        <v>1.2180601263343638E-2</v>
      </c>
      <c r="J43" s="284">
        <f t="shared" si="4"/>
        <v>1.7493959502302703E-3</v>
      </c>
      <c r="K43" s="284">
        <f t="shared" si="5"/>
        <v>6.3800621637155608E-4</v>
      </c>
      <c r="L43" s="231"/>
      <c r="M43" s="262"/>
      <c r="N43" s="262"/>
      <c r="O43" s="275"/>
      <c r="P43" s="214"/>
      <c r="Q43" s="275"/>
      <c r="R43" s="275"/>
      <c r="S43" s="275"/>
      <c r="T43" s="214"/>
      <c r="U43" s="272"/>
      <c r="W43" s="209"/>
      <c r="X43" s="209"/>
      <c r="Z43"/>
      <c r="AA43"/>
    </row>
    <row r="44" spans="1:27">
      <c r="A44" s="225"/>
      <c r="B44" s="219">
        <v>39</v>
      </c>
      <c r="C44" s="246">
        <f>'Exp1a Dom'!G100</f>
        <v>0.89140530997334899</v>
      </c>
      <c r="D44" s="250">
        <f>'Exp1b Rec'!G100</f>
        <v>0.96896759112863728</v>
      </c>
      <c r="E44" s="249">
        <f>'Exp1c Inc Dom'!G100</f>
        <v>0.9903602175532541</v>
      </c>
      <c r="F44" s="246">
        <f>'Exp1d Heterosis'!G100</f>
        <v>0.63863317210173198</v>
      </c>
      <c r="G44" s="219">
        <v>39</v>
      </c>
      <c r="H44" s="282">
        <f t="shared" si="2"/>
        <v>3.1525643326557606E-3</v>
      </c>
      <c r="I44" s="284">
        <f t="shared" si="3"/>
        <v>8.9261218433319689E-3</v>
      </c>
      <c r="J44" s="284">
        <f t="shared" si="4"/>
        <v>1.5547860425747517E-3</v>
      </c>
      <c r="K44" s="284">
        <f t="shared" si="5"/>
        <v>4.6041240541960793E-4</v>
      </c>
      <c r="L44" s="231"/>
      <c r="M44" s="261"/>
      <c r="N44" s="275"/>
      <c r="O44" s="275"/>
      <c r="P44" s="214"/>
      <c r="Q44" s="275"/>
      <c r="R44" s="275"/>
      <c r="S44" s="275"/>
      <c r="T44" s="275"/>
      <c r="U44" s="272"/>
      <c r="W44" s="209"/>
      <c r="X44" s="209"/>
      <c r="Z44"/>
      <c r="AA44"/>
    </row>
    <row r="45" spans="1:27">
      <c r="A45" s="225"/>
      <c r="B45" s="219">
        <v>40</v>
      </c>
      <c r="C45" s="246">
        <f>'Exp1a Dom'!G101</f>
        <v>0.89455787430600475</v>
      </c>
      <c r="D45" s="250">
        <f>'Exp1b Rec'!G101</f>
        <v>0.97789371297196925</v>
      </c>
      <c r="E45" s="249">
        <f>'Exp1c Inc Dom'!G101</f>
        <v>0.99191500359582885</v>
      </c>
      <c r="F45" s="246">
        <f>'Exp1d Heterosis'!G101</f>
        <v>0.63909358450715159</v>
      </c>
      <c r="G45" s="219">
        <v>40</v>
      </c>
      <c r="H45" s="282">
        <f t="shared" si="2"/>
        <v>3.0135096931094285E-3</v>
      </c>
      <c r="I45" s="284">
        <f t="shared" si="3"/>
        <v>6.3963086459621898E-3</v>
      </c>
      <c r="J45" s="284">
        <f t="shared" si="4"/>
        <v>1.3342120261272683E-3</v>
      </c>
      <c r="K45" s="284">
        <f t="shared" si="5"/>
        <v>4.2309853675392972E-4</v>
      </c>
      <c r="L45" s="231"/>
      <c r="M45" s="262"/>
      <c r="N45" s="264"/>
      <c r="O45" s="265"/>
      <c r="P45" s="267"/>
      <c r="Q45" s="266"/>
      <c r="R45" s="266"/>
      <c r="S45" s="266"/>
      <c r="T45" s="267"/>
      <c r="U45" s="272"/>
      <c r="W45" s="209"/>
      <c r="X45" s="209"/>
      <c r="Z45"/>
      <c r="AA45"/>
    </row>
    <row r="46" spans="1:27">
      <c r="A46" s="225"/>
      <c r="B46" s="219">
        <v>41</v>
      </c>
      <c r="C46" s="246">
        <f>'Exp1a Dom'!G102</f>
        <v>0.89757138399911418</v>
      </c>
      <c r="D46" s="250">
        <f>'Exp1b Rec'!G102</f>
        <v>0.98429002161793144</v>
      </c>
      <c r="E46" s="249">
        <f>'Exp1c Inc Dom'!G102</f>
        <v>0.99324921562195612</v>
      </c>
      <c r="F46" s="246">
        <f>'Exp1d Heterosis'!G102</f>
        <v>0.63951668304390552</v>
      </c>
      <c r="G46" s="219">
        <v>41</v>
      </c>
      <c r="H46" s="282">
        <f t="shared" si="2"/>
        <v>2.7646745854270627E-3</v>
      </c>
      <c r="I46" s="284">
        <f t="shared" si="3"/>
        <v>4.6698047674526011E-3</v>
      </c>
      <c r="J46" s="284">
        <f t="shared" si="4"/>
        <v>1.1107462981665428E-3</v>
      </c>
      <c r="K46" s="284">
        <f t="shared" si="5"/>
        <v>3.6800525957536578E-4</v>
      </c>
      <c r="L46" s="231"/>
      <c r="M46" s="262"/>
      <c r="N46" s="277"/>
      <c r="O46" s="270"/>
      <c r="P46" s="267"/>
      <c r="Q46" s="278"/>
      <c r="R46" s="278"/>
      <c r="S46" s="278"/>
      <c r="T46" s="278"/>
      <c r="U46" s="272"/>
      <c r="W46" s="209"/>
      <c r="X46" s="209"/>
      <c r="Z46"/>
      <c r="AA46"/>
    </row>
    <row r="47" spans="1:27">
      <c r="A47" s="225"/>
      <c r="B47" s="219">
        <v>42</v>
      </c>
      <c r="C47" s="246">
        <f>'Exp1a Dom'!G103</f>
        <v>0.90033605858454124</v>
      </c>
      <c r="D47" s="250">
        <f>'Exp1b Rec'!G103</f>
        <v>0.98895982638538404</v>
      </c>
      <c r="E47" s="249">
        <f>'Exp1c Inc Dom'!G103</f>
        <v>0.99435996192012266</v>
      </c>
      <c r="F47" s="246">
        <f>'Exp1d Heterosis'!G103</f>
        <v>0.63988468830348089</v>
      </c>
      <c r="G47" s="219">
        <v>42</v>
      </c>
      <c r="H47" s="282">
        <f t="shared" si="2"/>
        <v>2.7036946136546058E-3</v>
      </c>
      <c r="I47" s="284">
        <f t="shared" si="3"/>
        <v>3.3324243620982408E-3</v>
      </c>
      <c r="J47" s="284">
        <f t="shared" si="4"/>
        <v>1.0459852900344124E-3</v>
      </c>
      <c r="K47" s="284">
        <f t="shared" si="5"/>
        <v>2.9515874248930984E-4</v>
      </c>
      <c r="L47" s="231"/>
      <c r="M47" s="263"/>
      <c r="N47" s="263"/>
      <c r="O47" s="267"/>
      <c r="P47" s="267"/>
      <c r="Q47" s="267"/>
      <c r="R47" s="267"/>
      <c r="S47" s="267"/>
      <c r="T47" s="267"/>
      <c r="U47" s="272"/>
      <c r="W47" s="209"/>
      <c r="X47" s="209"/>
      <c r="Z47"/>
      <c r="AA47"/>
    </row>
    <row r="48" spans="1:27">
      <c r="A48" s="225"/>
      <c r="B48" s="219">
        <v>43</v>
      </c>
      <c r="C48" s="246">
        <f>'Exp1a Dom'!G104</f>
        <v>0.90303975319819585</v>
      </c>
      <c r="D48" s="250">
        <f>'Exp1b Rec'!G104</f>
        <v>0.99229225074748229</v>
      </c>
      <c r="E48" s="248">
        <f>'Exp1c Inc Dom'!G104</f>
        <v>0.99540594721015707</v>
      </c>
      <c r="F48" s="246">
        <f>'Exp1d Heterosis'!G104</f>
        <v>0.6401798470459702</v>
      </c>
      <c r="G48" s="219">
        <v>43</v>
      </c>
      <c r="H48" s="282">
        <f t="shared" si="2"/>
        <v>2.6373327623800957E-3</v>
      </c>
      <c r="I48" s="284">
        <f t="shared" si="3"/>
        <v>2.2669540681037326E-3</v>
      </c>
      <c r="J48" s="284">
        <f t="shared" si="4"/>
        <v>8.2836241327388649E-4</v>
      </c>
      <c r="K48" s="284">
        <f t="shared" si="5"/>
        <v>2.8188766568959522E-4</v>
      </c>
      <c r="L48" s="231"/>
      <c r="M48" s="263"/>
      <c r="N48" s="263"/>
      <c r="O48" s="267"/>
      <c r="P48" s="267"/>
      <c r="Q48" s="267"/>
      <c r="R48" s="267"/>
      <c r="S48" s="267"/>
      <c r="T48" s="267"/>
      <c r="U48" s="272"/>
      <c r="W48" s="209"/>
      <c r="X48" s="209"/>
      <c r="Z48"/>
      <c r="AA48"/>
    </row>
    <row r="49" spans="1:27">
      <c r="A49" s="225"/>
      <c r="B49" s="219">
        <v>44</v>
      </c>
      <c r="C49" s="246">
        <f>'Exp1a Dom'!G105</f>
        <v>0.90567708596057594</v>
      </c>
      <c r="D49" s="250">
        <f>'Exp1b Rec'!G105</f>
        <v>0.99455920481558602</v>
      </c>
      <c r="E49" s="249">
        <f>'Exp1c Inc Dom'!G105</f>
        <v>0.99623430962343096</v>
      </c>
      <c r="F49" s="246">
        <f>'Exp1d Heterosis'!G105</f>
        <v>0.64046173471165979</v>
      </c>
      <c r="G49" s="219">
        <v>44</v>
      </c>
      <c r="H49" s="282">
        <f t="shared" si="2"/>
        <v>2.4805208616592855E-3</v>
      </c>
      <c r="I49" s="284">
        <f t="shared" si="3"/>
        <v>1.5892851268498598E-3</v>
      </c>
      <c r="J49" s="284">
        <f t="shared" si="4"/>
        <v>6.4680014288498455E-4</v>
      </c>
      <c r="K49" s="284">
        <f t="shared" si="5"/>
        <v>2.6734522172899844E-4</v>
      </c>
      <c r="L49" s="231"/>
      <c r="M49" s="263"/>
      <c r="N49" s="263"/>
      <c r="O49" s="267"/>
      <c r="P49" s="267"/>
      <c r="Q49" s="267"/>
      <c r="R49" s="267"/>
      <c r="S49" s="267"/>
      <c r="T49" s="267"/>
      <c r="U49" s="272"/>
      <c r="W49" s="209"/>
      <c r="X49" s="209"/>
      <c r="Z49"/>
      <c r="AA49"/>
    </row>
    <row r="50" spans="1:27">
      <c r="A50" s="225"/>
      <c r="B50" s="219">
        <v>45</v>
      </c>
      <c r="C50" s="246">
        <f>'Exp1a Dom'!G106</f>
        <v>0.90815760682223523</v>
      </c>
      <c r="D50" s="247">
        <f>'Exp1b Rec'!G106</f>
        <v>0.99614848994243588</v>
      </c>
      <c r="E50" s="249">
        <f>'Exp1c Inc Dom'!G106</f>
        <v>0.99688110976631594</v>
      </c>
      <c r="F50" s="246">
        <f>'Exp1d Heterosis'!G106</f>
        <v>0.64072907993338879</v>
      </c>
      <c r="G50" s="219">
        <v>45</v>
      </c>
      <c r="H50" s="282">
        <f t="shared" si="2"/>
        <v>2.3801192144318195E-3</v>
      </c>
      <c r="I50" s="284">
        <f t="shared" si="3"/>
        <v>1.1182374072785661E-3</v>
      </c>
      <c r="J50" s="284">
        <f t="shared" si="4"/>
        <v>5.4038564208191975E-4</v>
      </c>
      <c r="K50" s="284">
        <f t="shared" si="5"/>
        <v>3.0951568510872995E-4</v>
      </c>
      <c r="L50" s="231"/>
      <c r="M50" s="263"/>
      <c r="N50" s="263"/>
      <c r="O50" s="267"/>
      <c r="P50" s="267"/>
      <c r="Q50" s="267"/>
      <c r="R50" s="267"/>
      <c r="S50" s="267"/>
      <c r="T50" s="267"/>
      <c r="U50" s="272"/>
      <c r="W50" s="209"/>
      <c r="X50" s="209"/>
      <c r="Z50"/>
      <c r="AA50"/>
    </row>
    <row r="51" spans="1:27">
      <c r="A51" s="225"/>
      <c r="B51" s="219">
        <v>46</v>
      </c>
      <c r="C51" s="246">
        <f>'Exp1a Dom'!G107</f>
        <v>0.91053772603666705</v>
      </c>
      <c r="D51" s="250">
        <f>'Exp1b Rec'!G107</f>
        <v>0.99726672734971444</v>
      </c>
      <c r="E51" s="249">
        <f>'Exp1c Inc Dom'!G107</f>
        <v>0.99742149540839786</v>
      </c>
      <c r="F51" s="246">
        <f>'Exp1d Heterosis'!G107</f>
        <v>0.64103859561849752</v>
      </c>
      <c r="G51" s="219">
        <v>46</v>
      </c>
      <c r="H51" s="282">
        <f t="shared" si="2"/>
        <v>2.1699930734910833E-3</v>
      </c>
      <c r="I51" s="284">
        <f t="shared" si="3"/>
        <v>8.0509115081139893E-4</v>
      </c>
      <c r="J51" s="284">
        <f t="shared" si="4"/>
        <v>3.8908885283073236E-4</v>
      </c>
      <c r="K51" s="284">
        <f t="shared" si="5"/>
        <v>1.9404024822955446E-4</v>
      </c>
      <c r="L51" s="231"/>
      <c r="M51" s="263"/>
      <c r="N51" s="263"/>
      <c r="O51" s="267"/>
      <c r="P51" s="267"/>
      <c r="Q51" s="267"/>
      <c r="R51" s="267"/>
      <c r="S51" s="267"/>
      <c r="T51" s="267"/>
      <c r="U51" s="272"/>
      <c r="W51" s="209"/>
      <c r="X51" s="209"/>
      <c r="Z51"/>
      <c r="AA51"/>
    </row>
    <row r="52" spans="1:27">
      <c r="A52" s="225"/>
      <c r="B52" s="219">
        <v>47</v>
      </c>
      <c r="C52" s="246">
        <f>'Exp1a Dom'!G108</f>
        <v>0.91270771911015813</v>
      </c>
      <c r="D52" s="250">
        <f>'Exp1b Rec'!G108</f>
        <v>0.99807181850052584</v>
      </c>
      <c r="E52" s="249">
        <f>'Exp1c Inc Dom'!G108</f>
        <v>0.99781058426122859</v>
      </c>
      <c r="F52" s="246">
        <f>'Exp1d Heterosis'!G108</f>
        <v>0.64123263586672707</v>
      </c>
      <c r="G52" s="219">
        <v>47</v>
      </c>
      <c r="H52" s="282">
        <f t="shared" si="2"/>
        <v>2.1745827903653092E-3</v>
      </c>
      <c r="I52" s="284">
        <f t="shared" si="3"/>
        <v>5.8272513070223297E-4</v>
      </c>
      <c r="J52" s="284">
        <f t="shared" si="4"/>
        <v>3.8074525070863618E-4</v>
      </c>
      <c r="K52" s="284">
        <f t="shared" si="5"/>
        <v>1.6862836015785199E-4</v>
      </c>
      <c r="L52" s="231"/>
      <c r="M52" s="263"/>
      <c r="N52" s="263"/>
      <c r="O52" s="267"/>
      <c r="P52" s="267"/>
      <c r="Q52" s="267"/>
      <c r="R52" s="267"/>
      <c r="S52" s="267"/>
      <c r="T52" s="267"/>
      <c r="U52" s="272"/>
      <c r="W52" s="209"/>
      <c r="X52" s="209"/>
      <c r="Z52"/>
      <c r="AA52"/>
    </row>
    <row r="53" spans="1:27">
      <c r="A53" s="225"/>
      <c r="B53" s="219">
        <v>48</v>
      </c>
      <c r="C53" s="246">
        <f>'Exp1a Dom'!G109</f>
        <v>0.91488230190052344</v>
      </c>
      <c r="D53" s="250">
        <f>'Exp1b Rec'!G109</f>
        <v>0.99865454363122808</v>
      </c>
      <c r="E53" s="249">
        <f>'Exp1c Inc Dom'!G109</f>
        <v>0.99819132951193723</v>
      </c>
      <c r="F53" s="246">
        <f>'Exp1d Heterosis'!G109</f>
        <v>0.64140126422688493</v>
      </c>
      <c r="G53" s="219">
        <v>48</v>
      </c>
      <c r="H53" s="282">
        <f t="shared" si="2"/>
        <v>2.036539579085006E-3</v>
      </c>
      <c r="I53" s="284">
        <f t="shared" si="3"/>
        <v>4.0866732474276191E-4</v>
      </c>
      <c r="J53" s="284">
        <f t="shared" si="4"/>
        <v>3.2366900306124435E-4</v>
      </c>
      <c r="K53" s="284">
        <f t="shared" si="5"/>
        <v>1.9599430751404689E-4</v>
      </c>
      <c r="L53" s="231"/>
      <c r="M53" s="263"/>
      <c r="N53" s="263"/>
      <c r="O53" s="267"/>
      <c r="P53" s="267"/>
      <c r="Q53" s="267"/>
      <c r="R53" s="267"/>
      <c r="S53" s="267"/>
      <c r="T53" s="267"/>
      <c r="U53" s="272"/>
      <c r="W53" s="209"/>
      <c r="X53" s="209"/>
      <c r="Z53"/>
      <c r="AA53"/>
    </row>
    <row r="54" spans="1:27">
      <c r="A54" s="225"/>
      <c r="B54" s="219">
        <v>49</v>
      </c>
      <c r="C54" s="246">
        <f>'Exp1a Dom'!G110</f>
        <v>0.91691884147960845</v>
      </c>
      <c r="D54" s="250">
        <f>'Exp1b Rec'!G110</f>
        <v>0.99906321095597084</v>
      </c>
      <c r="E54" s="249">
        <f>'Exp1c Inc Dom'!G110</f>
        <v>0.99851499851499848</v>
      </c>
      <c r="F54" s="246">
        <f>'Exp1d Heterosis'!G110</f>
        <v>0.64159725853439897</v>
      </c>
      <c r="G54" s="219">
        <v>49</v>
      </c>
      <c r="H54" s="282">
        <f t="shared" si="2"/>
        <v>1.851121569179659E-3</v>
      </c>
      <c r="I54" s="284">
        <f t="shared" si="3"/>
        <v>2.8586845634093194E-4</v>
      </c>
      <c r="J54" s="284">
        <f t="shared" si="4"/>
        <v>2.4688738040568037E-4</v>
      </c>
      <c r="K54" s="284">
        <f t="shared" si="5"/>
        <v>2.4918484900460225E-4</v>
      </c>
      <c r="L54" s="231"/>
      <c r="M54" s="263"/>
      <c r="N54" s="263"/>
      <c r="O54" s="267"/>
      <c r="P54" s="267"/>
      <c r="Q54" s="267"/>
      <c r="R54" s="267"/>
      <c r="S54" s="267"/>
      <c r="T54" s="267"/>
      <c r="U54" s="272"/>
      <c r="W54" s="209"/>
      <c r="X54" s="209"/>
      <c r="Z54"/>
      <c r="AA54"/>
    </row>
    <row r="55" spans="1:27">
      <c r="A55" s="225"/>
      <c r="B55" s="219">
        <v>50</v>
      </c>
      <c r="C55" s="246">
        <f>'Exp1a Dom'!G111</f>
        <v>0.91876996304878811</v>
      </c>
      <c r="D55" s="250">
        <f>'Exp1b Rec'!G111</f>
        <v>0.99934907941231177</v>
      </c>
      <c r="E55" s="249">
        <f>'Exp1c Inc Dom'!G111</f>
        <v>0.99876188589540416</v>
      </c>
      <c r="F55" s="246">
        <f>'Exp1d Heterosis'!G111</f>
        <v>0.64184644338340358</v>
      </c>
      <c r="G55" s="219">
        <v>50</v>
      </c>
      <c r="H55" s="282">
        <f t="shared" si="2"/>
        <v>1.9236746995672238E-3</v>
      </c>
      <c r="I55" s="284">
        <f t="shared" si="3"/>
        <v>2.1325646364167561E-4</v>
      </c>
      <c r="J55" s="284">
        <f t="shared" si="4"/>
        <v>1.9601322923112896E-4</v>
      </c>
      <c r="K55" s="284">
        <f t="shared" si="5"/>
        <v>2.0460108660524945E-4</v>
      </c>
      <c r="L55" s="231"/>
      <c r="M55" s="263"/>
      <c r="N55" s="263"/>
      <c r="O55" s="267"/>
      <c r="P55" s="267"/>
      <c r="Q55" s="267"/>
      <c r="R55" s="267"/>
      <c r="S55" s="267"/>
      <c r="T55" s="267"/>
      <c r="U55" s="272"/>
      <c r="W55" s="209"/>
      <c r="X55" s="209"/>
      <c r="Z55"/>
      <c r="AA55"/>
    </row>
    <row r="56" spans="1:27">
      <c r="A56" s="225"/>
      <c r="B56" s="219">
        <v>51</v>
      </c>
      <c r="C56" s="246">
        <f>'Exp1a Dom'!G112</f>
        <v>0.92069363774835533</v>
      </c>
      <c r="D56" s="250">
        <f>'Exp1b Rec'!G112</f>
        <v>0.99956233587595344</v>
      </c>
      <c r="E56" s="249">
        <f>'Exp1c Inc Dom'!G112</f>
        <v>0.99895789912463528</v>
      </c>
      <c r="F56" s="246">
        <f>'Exp1d Heterosis'!G112</f>
        <v>0.64205104447000882</v>
      </c>
      <c r="G56" s="219">
        <v>51</v>
      </c>
      <c r="H56" s="282">
        <f t="shared" si="2"/>
        <v>1.7563913175124846E-3</v>
      </c>
      <c r="I56" s="284">
        <f t="shared" si="3"/>
        <v>1.4582721918543484E-4</v>
      </c>
      <c r="J56" s="284">
        <f t="shared" si="4"/>
        <v>2.0793337453051119E-4</v>
      </c>
      <c r="K56" s="284">
        <f t="shared" si="5"/>
        <v>3.3902117666628762E-5</v>
      </c>
      <c r="L56" s="231"/>
      <c r="M56" s="263"/>
      <c r="N56" s="263"/>
      <c r="O56" s="267"/>
      <c r="P56" s="267"/>
      <c r="Q56" s="267"/>
      <c r="R56" s="267"/>
      <c r="S56" s="267"/>
      <c r="T56" s="267"/>
      <c r="U56" s="272"/>
      <c r="W56" s="209"/>
      <c r="X56" s="209"/>
      <c r="Z56"/>
      <c r="AA56"/>
    </row>
    <row r="57" spans="1:27">
      <c r="A57" s="225"/>
      <c r="B57" s="219">
        <v>52</v>
      </c>
      <c r="C57" s="246">
        <f>'Exp1a Dom'!G113</f>
        <v>0.92245002906586782</v>
      </c>
      <c r="D57" s="250">
        <f>'Exp1b Rec'!G113</f>
        <v>0.99970816309513888</v>
      </c>
      <c r="E57" s="249">
        <f>'Exp1c Inc Dom'!G113</f>
        <v>0.9991658324991658</v>
      </c>
      <c r="F57" s="246">
        <f>'Exp1d Heterosis'!G113</f>
        <v>0.64208494658767545</v>
      </c>
      <c r="G57" s="219">
        <v>52</v>
      </c>
      <c r="H57" s="282">
        <f t="shared" si="2"/>
        <v>1.6151560308421686E-3</v>
      </c>
      <c r="I57" s="284">
        <f t="shared" si="3"/>
        <v>9.7230288236160867E-5</v>
      </c>
      <c r="J57" s="284">
        <f t="shared" si="4"/>
        <v>1.3891192488446613E-4</v>
      </c>
      <c r="K57" s="284">
        <f t="shared" si="5"/>
        <v>9.6915925495211219E-5</v>
      </c>
      <c r="L57" s="231"/>
      <c r="M57" s="263"/>
      <c r="N57" s="263"/>
      <c r="O57" s="267"/>
      <c r="P57" s="267"/>
      <c r="Q57" s="267"/>
      <c r="R57" s="267"/>
      <c r="S57" s="267"/>
      <c r="T57" s="267"/>
      <c r="U57" s="272"/>
      <c r="W57" s="209"/>
      <c r="X57" s="209"/>
      <c r="Z57"/>
      <c r="AA57"/>
    </row>
    <row r="58" spans="1:27">
      <c r="A58" s="225"/>
      <c r="B58" s="219">
        <v>53</v>
      </c>
      <c r="C58" s="246">
        <f>'Exp1a Dom'!G114</f>
        <v>0.92406518509670998</v>
      </c>
      <c r="D58" s="250">
        <f>'Exp1b Rec'!G114</f>
        <v>0.99980539338337504</v>
      </c>
      <c r="E58" s="249">
        <f>'Exp1c Inc Dom'!G114</f>
        <v>0.99930474442405026</v>
      </c>
      <c r="F58" s="246">
        <f>'Exp1d Heterosis'!G114</f>
        <v>0.64218186251317066</v>
      </c>
      <c r="G58" s="219">
        <v>53</v>
      </c>
      <c r="H58" s="282">
        <f t="shared" si="2"/>
        <v>1.8352220439100675E-3</v>
      </c>
      <c r="I58" s="284">
        <f t="shared" si="3"/>
        <v>6.4847227606246172E-5</v>
      </c>
      <c r="J58" s="284">
        <f t="shared" si="4"/>
        <v>1.0800206788263988E-4</v>
      </c>
      <c r="K58" s="284">
        <f t="shared" si="5"/>
        <v>4.3832149505318441E-5</v>
      </c>
      <c r="L58" s="231"/>
      <c r="M58" s="263"/>
      <c r="N58" s="263"/>
      <c r="O58" s="267"/>
      <c r="P58" s="267"/>
      <c r="Q58" s="267"/>
      <c r="R58" s="267"/>
      <c r="S58" s="267"/>
      <c r="T58" s="267"/>
      <c r="U58" s="272"/>
      <c r="W58" s="209"/>
      <c r="X58" s="209"/>
      <c r="Z58"/>
      <c r="AA58"/>
    </row>
    <row r="59" spans="1:27">
      <c r="A59" s="225"/>
      <c r="B59" s="219">
        <v>54</v>
      </c>
      <c r="C59" s="246">
        <f>'Exp1a Dom'!G115</f>
        <v>0.92590040714062005</v>
      </c>
      <c r="D59" s="250">
        <f>'Exp1b Rec'!G115</f>
        <v>0.99987024061098129</v>
      </c>
      <c r="E59" s="249">
        <f>'Exp1c Inc Dom'!G115</f>
        <v>0.9994127464919329</v>
      </c>
      <c r="F59" s="246">
        <f>'Exp1d Heterosis'!G115</f>
        <v>0.64222569466267598</v>
      </c>
      <c r="G59" s="219">
        <v>54</v>
      </c>
      <c r="H59" s="282">
        <f t="shared" si="2"/>
        <v>1.6042989878050085E-3</v>
      </c>
      <c r="I59" s="284">
        <f t="shared" si="3"/>
        <v>4.225282602643432E-5</v>
      </c>
      <c r="J59" s="284">
        <f t="shared" si="4"/>
        <v>6.6311645179006895E-5</v>
      </c>
      <c r="K59" s="284">
        <f t="shared" si="5"/>
        <v>-2.3859800290737532E-5</v>
      </c>
      <c r="L59" s="231"/>
      <c r="M59" s="263"/>
      <c r="N59" s="263"/>
      <c r="O59" s="267"/>
      <c r="P59" s="267"/>
      <c r="Q59" s="267"/>
      <c r="R59" s="267"/>
      <c r="S59" s="267"/>
      <c r="T59" s="267"/>
      <c r="U59" s="272"/>
      <c r="W59" s="209"/>
      <c r="X59" s="209"/>
      <c r="Z59"/>
      <c r="AA59"/>
    </row>
    <row r="60" spans="1:27">
      <c r="A60" s="225"/>
      <c r="B60" s="219">
        <v>55</v>
      </c>
      <c r="C60" s="246">
        <f>'Exp1a Dom'!G116</f>
        <v>0.92750470612842506</v>
      </c>
      <c r="D60" s="250">
        <f>'Exp1b Rec'!G116</f>
        <v>0.99991249343700772</v>
      </c>
      <c r="E60" s="249">
        <f>'Exp1c Inc Dom'!G116</f>
        <v>0.99947905813711191</v>
      </c>
      <c r="F60" s="246">
        <f>'Exp1d Heterosis'!G116</f>
        <v>0.64220183486238525</v>
      </c>
      <c r="G60" s="219">
        <v>55</v>
      </c>
      <c r="H60" s="282">
        <f t="shared" si="2"/>
        <v>1.4198058385087586E-3</v>
      </c>
      <c r="I60" s="284">
        <f t="shared" si="3"/>
        <v>2.9170312846438229E-5</v>
      </c>
      <c r="J60" s="284">
        <f t="shared" si="4"/>
        <v>1.0406675866936332E-4</v>
      </c>
      <c r="K60" s="284">
        <f t="shared" si="5"/>
        <v>9.5888039590819041E-5</v>
      </c>
      <c r="L60" s="231"/>
      <c r="M60" s="263"/>
      <c r="N60" s="263"/>
      <c r="O60" s="267"/>
      <c r="P60" s="267"/>
      <c r="Q60" s="267"/>
      <c r="R60" s="267"/>
      <c r="S60" s="267"/>
      <c r="T60" s="267"/>
      <c r="U60" s="272"/>
      <c r="W60" s="209"/>
      <c r="X60" s="209"/>
      <c r="Z60"/>
      <c r="AA60"/>
    </row>
    <row r="61" spans="1:27">
      <c r="A61" s="225"/>
      <c r="B61" s="219">
        <v>56</v>
      </c>
      <c r="C61" s="246">
        <f>'Exp1a Dom'!G117</f>
        <v>0.92892451196693382</v>
      </c>
      <c r="D61" s="250">
        <f>'Exp1b Rec'!G117</f>
        <v>0.99994166374985416</v>
      </c>
      <c r="E61" s="249">
        <f>'Exp1c Inc Dom'!G117</f>
        <v>0.99958312489578127</v>
      </c>
      <c r="F61" s="246">
        <f>'Exp1d Heterosis'!G117</f>
        <v>0.64229772290197606</v>
      </c>
      <c r="G61" s="219">
        <v>56</v>
      </c>
      <c r="H61" s="282">
        <f t="shared" si="2"/>
        <v>1.3791510804352924E-3</v>
      </c>
      <c r="I61" s="284">
        <f t="shared" si="3"/>
        <v>1.9446064917438832E-5</v>
      </c>
      <c r="J61" s="284">
        <f t="shared" si="4"/>
        <v>9.2542765504521896E-5</v>
      </c>
      <c r="K61" s="284">
        <f t="shared" si="5"/>
        <v>1.1460092627701979E-4</v>
      </c>
      <c r="L61" s="231"/>
      <c r="M61" s="263"/>
      <c r="N61" s="263"/>
      <c r="O61" s="267"/>
      <c r="P61" s="267"/>
      <c r="Q61" s="267"/>
      <c r="R61" s="267"/>
      <c r="S61" s="267"/>
      <c r="T61" s="267"/>
      <c r="U61" s="272"/>
      <c r="W61" s="209"/>
      <c r="X61" s="209"/>
      <c r="Z61"/>
      <c r="AA61"/>
    </row>
    <row r="62" spans="1:27">
      <c r="A62" s="225"/>
      <c r="B62" s="219">
        <v>57</v>
      </c>
      <c r="C62" s="246">
        <f>'Exp1a Dom'!G118</f>
        <v>0.93030366304736911</v>
      </c>
      <c r="D62" s="250">
        <f>'Exp1b Rec'!G118</f>
        <v>0.9999611098147716</v>
      </c>
      <c r="E62" s="249">
        <f>'Exp1c Inc Dom'!G118</f>
        <v>0.99967566766128579</v>
      </c>
      <c r="F62" s="246">
        <f>'Exp1d Heterosis'!G118</f>
        <v>0.64241232382825308</v>
      </c>
      <c r="G62" s="219">
        <v>57</v>
      </c>
      <c r="H62" s="282">
        <f t="shared" si="2"/>
        <v>1.4340032896487109E-3</v>
      </c>
      <c r="I62" s="284">
        <f t="shared" si="3"/>
        <v>1.29636831579516E-5</v>
      </c>
      <c r="J62" s="284">
        <f t="shared" si="4"/>
        <v>4.631773368024561E-5</v>
      </c>
      <c r="K62" s="284">
        <f t="shared" si="5"/>
        <v>1.3486687307129319E-4</v>
      </c>
      <c r="L62" s="231"/>
      <c r="M62" s="263"/>
      <c r="N62" s="263"/>
      <c r="O62" s="267"/>
      <c r="P62" s="267"/>
      <c r="Q62" s="267"/>
      <c r="R62" s="267"/>
      <c r="S62" s="267"/>
      <c r="T62" s="267"/>
      <c r="U62" s="272"/>
      <c r="W62" s="209"/>
      <c r="X62" s="209"/>
      <c r="Z62"/>
      <c r="AA62"/>
    </row>
    <row r="63" spans="1:27">
      <c r="A63" s="225"/>
      <c r="B63" s="219">
        <v>58</v>
      </c>
      <c r="C63" s="246">
        <f>'Exp1a Dom'!G119</f>
        <v>0.93173766633701782</v>
      </c>
      <c r="D63" s="250">
        <f>'Exp1b Rec'!G119</f>
        <v>0.99997407349792955</v>
      </c>
      <c r="E63" s="249">
        <f>'Exp1c Inc Dom'!G119</f>
        <v>0.99972198539496604</v>
      </c>
      <c r="F63" s="246">
        <f>'Exp1d Heterosis'!G119</f>
        <v>0.64254719070132438</v>
      </c>
      <c r="G63" s="219">
        <v>58</v>
      </c>
      <c r="H63" s="282">
        <f t="shared" si="2"/>
        <v>1.2291095169831845E-3</v>
      </c>
      <c r="I63" s="284">
        <f t="shared" si="3"/>
        <v>2.5926502070450219E-5</v>
      </c>
      <c r="J63" s="284">
        <f t="shared" si="4"/>
        <v>6.966390914264764E-5</v>
      </c>
      <c r="K63" s="284">
        <f t="shared" si="5"/>
        <v>-8.5008693051502604E-7</v>
      </c>
      <c r="L63" s="231"/>
      <c r="M63" s="263"/>
      <c r="N63" s="263"/>
      <c r="O63" s="267"/>
      <c r="P63" s="267"/>
      <c r="Q63" s="267"/>
      <c r="R63" s="267"/>
      <c r="S63" s="267"/>
      <c r="T63" s="267"/>
      <c r="U63" s="272"/>
      <c r="W63" s="209"/>
      <c r="X63" s="209"/>
      <c r="Z63"/>
      <c r="AA63"/>
    </row>
    <row r="64" spans="1:27">
      <c r="A64" s="225"/>
      <c r="B64" s="219">
        <v>59</v>
      </c>
      <c r="C64" s="246">
        <f>'Exp1a Dom'!G120</f>
        <v>0.93296677585400101</v>
      </c>
      <c r="D64" s="250">
        <f>'Exp1b Rec'!G120</f>
        <v>1</v>
      </c>
      <c r="E64" s="249">
        <f>'Exp1c Inc Dom'!G120</f>
        <v>0.99979164930410869</v>
      </c>
      <c r="F64" s="246">
        <f>'Exp1d Heterosis'!G120</f>
        <v>0.64254634061439386</v>
      </c>
      <c r="G64" s="219">
        <v>59</v>
      </c>
      <c r="H64" s="282">
        <f t="shared" si="2"/>
        <v>1.1889372128025544E-3</v>
      </c>
      <c r="I64" s="284">
        <f t="shared" si="3"/>
        <v>0</v>
      </c>
      <c r="J64" s="284">
        <f t="shared" si="4"/>
        <v>6.9407773643725967E-5</v>
      </c>
      <c r="K64" s="284">
        <f t="shared" si="5"/>
        <v>-2.3962866311122433E-5</v>
      </c>
      <c r="L64" s="231"/>
      <c r="M64" s="263"/>
      <c r="N64" s="263"/>
      <c r="O64" s="267"/>
      <c r="P64" s="267"/>
      <c r="Q64" s="267"/>
      <c r="R64" s="267"/>
      <c r="S64" s="267"/>
      <c r="T64" s="267"/>
      <c r="U64" s="272"/>
      <c r="W64" s="209"/>
      <c r="X64" s="209"/>
      <c r="Z64"/>
      <c r="AA64"/>
    </row>
    <row r="65" spans="1:27">
      <c r="A65" s="225"/>
      <c r="B65" s="229">
        <v>60</v>
      </c>
      <c r="C65" s="246">
        <f>'Exp1a Dom'!G121</f>
        <v>0.93415571306680356</v>
      </c>
      <c r="D65" s="250">
        <f>'Exp1b Rec'!G121</f>
        <v>1</v>
      </c>
      <c r="E65" s="249">
        <f>'Exp1c Inc Dom'!G121</f>
        <v>0.99986105707775241</v>
      </c>
      <c r="F65" s="246">
        <f>'Exp1d Heterosis'!G121</f>
        <v>0.64252237774808274</v>
      </c>
      <c r="G65" s="229">
        <v>60</v>
      </c>
      <c r="H65" s="282">
        <f t="shared" si="2"/>
        <v>1.2455348297908397E-3</v>
      </c>
      <c r="I65" s="284">
        <f t="shared" si="3"/>
        <v>0</v>
      </c>
      <c r="J65" s="284">
        <f t="shared" si="4"/>
        <v>4.6305726560724736E-5</v>
      </c>
      <c r="K65" s="284">
        <f t="shared" si="5"/>
        <v>1.9669441686576139E-4</v>
      </c>
      <c r="L65" s="231"/>
      <c r="M65" s="263"/>
      <c r="N65" s="263"/>
      <c r="O65" s="267"/>
      <c r="P65" s="267"/>
      <c r="Q65" s="267"/>
      <c r="R65" s="267"/>
      <c r="S65" s="267"/>
      <c r="T65" s="267"/>
      <c r="U65" s="272"/>
      <c r="W65" s="209"/>
      <c r="X65" s="209"/>
      <c r="Z65"/>
      <c r="AA65"/>
    </row>
    <row r="66" spans="1:27">
      <c r="A66" s="225"/>
      <c r="B66" s="219">
        <v>61</v>
      </c>
      <c r="C66" s="246">
        <f>'Exp1a Dom'!G122</f>
        <v>0.9354012478965944</v>
      </c>
      <c r="D66" s="250">
        <f>'Exp1b Rec'!G122</f>
        <v>1</v>
      </c>
      <c r="E66" s="249">
        <f>'Exp1c Inc Dom'!G122</f>
        <v>0.99990736280431314</v>
      </c>
      <c r="F66" s="246">
        <f>'Exp1d Heterosis'!G122</f>
        <v>0.6427190721649485</v>
      </c>
      <c r="G66" s="219">
        <v>61</v>
      </c>
      <c r="H66" s="282">
        <f t="shared" si="2"/>
        <v>1.316171716748249E-3</v>
      </c>
      <c r="I66" s="284">
        <f t="shared" si="3"/>
        <v>0</v>
      </c>
      <c r="J66" s="284">
        <f t="shared" si="4"/>
        <v>3.087067314211378E-5</v>
      </c>
      <c r="K66" s="284">
        <f t="shared" si="5"/>
        <v>-4.9134062009792423E-5</v>
      </c>
      <c r="L66" s="231"/>
      <c r="M66" s="263"/>
      <c r="N66" s="263"/>
      <c r="O66" s="267"/>
      <c r="P66" s="267"/>
      <c r="Q66" s="267"/>
      <c r="R66" s="267"/>
      <c r="S66" s="267"/>
      <c r="T66" s="267"/>
      <c r="U66" s="272"/>
      <c r="W66" s="209"/>
      <c r="X66" s="209"/>
      <c r="Z66"/>
      <c r="AA66"/>
    </row>
    <row r="67" spans="1:27">
      <c r="A67" s="225"/>
      <c r="B67" s="219">
        <v>62</v>
      </c>
      <c r="C67" s="246">
        <f>'Exp1a Dom'!G123</f>
        <v>0.93671741961334265</v>
      </c>
      <c r="D67" s="250">
        <f>'Exp1b Rec'!G123</f>
        <v>1</v>
      </c>
      <c r="E67" s="249">
        <f>'Exp1c Inc Dom'!G123</f>
        <v>0.99993823347745525</v>
      </c>
      <c r="F67" s="246">
        <f>'Exp1d Heterosis'!G123</f>
        <v>0.64266993810293871</v>
      </c>
      <c r="G67" s="219">
        <v>62</v>
      </c>
      <c r="H67" s="282">
        <f t="shared" si="2"/>
        <v>1.0541923409261855E-3</v>
      </c>
      <c r="I67" s="284">
        <f t="shared" si="3"/>
        <v>0</v>
      </c>
      <c r="J67" s="284">
        <f t="shared" si="4"/>
        <v>6.1766522544748348E-5</v>
      </c>
      <c r="K67" s="284">
        <f t="shared" si="5"/>
        <v>5.446691923638447E-5</v>
      </c>
      <c r="L67" s="231"/>
      <c r="M67" s="263"/>
      <c r="N67" s="263"/>
      <c r="O67" s="267"/>
      <c r="P67" s="267"/>
      <c r="Q67" s="267"/>
      <c r="R67" s="267"/>
      <c r="S67" s="267"/>
      <c r="T67" s="267"/>
      <c r="U67" s="272"/>
      <c r="W67" s="209"/>
      <c r="X67" s="209"/>
      <c r="Z67"/>
      <c r="AA67"/>
    </row>
    <row r="68" spans="1:27">
      <c r="A68" s="225"/>
      <c r="B68" s="219">
        <v>63</v>
      </c>
      <c r="C68" s="246">
        <f>'Exp1a Dom'!G124</f>
        <v>0.93777161195426884</v>
      </c>
      <c r="D68" s="250">
        <f>'Exp1b Rec'!G124</f>
        <v>1</v>
      </c>
      <c r="E68" s="249">
        <f>'Exp1c Inc Dom'!G124</f>
        <v>1</v>
      </c>
      <c r="F68" s="246">
        <f>'Exp1d Heterosis'!G124</f>
        <v>0.64272440502217509</v>
      </c>
      <c r="G68" s="219">
        <v>63</v>
      </c>
      <c r="H68" s="282">
        <f t="shared" si="2"/>
        <v>1.1316250083523993E-3</v>
      </c>
      <c r="I68" s="284">
        <f t="shared" si="3"/>
        <v>0</v>
      </c>
      <c r="J68" s="284">
        <f t="shared" si="4"/>
        <v>0</v>
      </c>
      <c r="K68" s="284">
        <f t="shared" si="5"/>
        <v>5.5842774240089099E-5</v>
      </c>
      <c r="L68" s="231"/>
      <c r="M68" s="263"/>
      <c r="N68" s="263"/>
      <c r="O68" s="267"/>
      <c r="P68" s="267"/>
      <c r="Q68" s="267"/>
      <c r="R68" s="267"/>
      <c r="S68" s="267"/>
      <c r="T68" s="267"/>
      <c r="U68" s="272"/>
      <c r="W68" s="209"/>
      <c r="X68" s="209"/>
      <c r="Z68"/>
      <c r="AA68"/>
    </row>
    <row r="69" spans="1:27">
      <c r="A69" s="225"/>
      <c r="B69" s="219">
        <v>64</v>
      </c>
      <c r="C69" s="246">
        <f>'Exp1a Dom'!G125</f>
        <v>0.93890323696262123</v>
      </c>
      <c r="D69" s="250">
        <f>'Exp1b Rec'!G125</f>
        <v>1</v>
      </c>
      <c r="E69" s="249">
        <f>'Exp1c Inc Dom'!G125</f>
        <v>1</v>
      </c>
      <c r="F69" s="246">
        <f>'Exp1d Heterosis'!G125</f>
        <v>0.64278024779641518</v>
      </c>
      <c r="G69" s="219">
        <v>64</v>
      </c>
      <c r="H69" s="282">
        <f t="shared" si="2"/>
        <v>1.0491120806368492E-3</v>
      </c>
      <c r="I69" s="284">
        <f t="shared" si="3"/>
        <v>0</v>
      </c>
      <c r="J69" s="284">
        <f t="shared" si="4"/>
        <v>0</v>
      </c>
      <c r="K69" s="284">
        <f t="shared" si="5"/>
        <v>2.4242359602633101E-5</v>
      </c>
      <c r="L69" s="231"/>
      <c r="M69" s="263"/>
      <c r="N69" s="263"/>
      <c r="O69" s="267"/>
      <c r="P69" s="267"/>
      <c r="Q69" s="267"/>
      <c r="R69" s="267"/>
      <c r="S69" s="267"/>
      <c r="T69" s="267"/>
      <c r="U69" s="272"/>
      <c r="W69" s="209"/>
      <c r="X69" s="209"/>
      <c r="Z69"/>
      <c r="AA69"/>
    </row>
    <row r="70" spans="1:27">
      <c r="A70" s="225"/>
      <c r="B70" s="219">
        <v>65</v>
      </c>
      <c r="C70" s="246">
        <f>'Exp1a Dom'!G126</f>
        <v>0.93995234904325808</v>
      </c>
      <c r="D70" s="250">
        <f>'Exp1b Rec'!G126</f>
        <v>1</v>
      </c>
      <c r="E70" s="249">
        <f>'Exp1c Inc Dom'!G126</f>
        <v>1</v>
      </c>
      <c r="F70" s="246">
        <f>'Exp1d Heterosis'!G126</f>
        <v>0.64280449015601782</v>
      </c>
      <c r="G70" s="219">
        <v>65</v>
      </c>
      <c r="H70" s="282">
        <f t="shared" si="2"/>
        <v>1.1608197840106138E-3</v>
      </c>
      <c r="I70" s="284">
        <f t="shared" si="3"/>
        <v>0</v>
      </c>
      <c r="J70" s="284">
        <f t="shared" si="4"/>
        <v>0</v>
      </c>
      <c r="K70" s="284">
        <f t="shared" si="5"/>
        <v>3.4850127027641342E-5</v>
      </c>
      <c r="L70" s="231"/>
      <c r="M70" s="263"/>
      <c r="N70" s="263"/>
      <c r="O70" s="267"/>
      <c r="P70" s="267"/>
      <c r="Q70" s="267"/>
      <c r="R70" s="267"/>
      <c r="S70" s="267"/>
      <c r="T70" s="267"/>
      <c r="U70" s="272"/>
      <c r="W70" s="209"/>
      <c r="X70" s="209"/>
      <c r="Z70"/>
      <c r="AA70"/>
    </row>
    <row r="71" spans="1:27">
      <c r="A71" s="225"/>
      <c r="B71" s="219">
        <v>66</v>
      </c>
      <c r="C71" s="246">
        <f>'Exp1a Dom'!G127</f>
        <v>0.9411131688272687</v>
      </c>
      <c r="D71" s="250">
        <f>'Exp1b Rec'!G127</f>
        <v>1</v>
      </c>
      <c r="E71" s="249">
        <f>'Exp1c Inc Dom'!G127</f>
        <v>1</v>
      </c>
      <c r="F71" s="246">
        <f>'Exp1d Heterosis'!G127</f>
        <v>0.64283934028304546</v>
      </c>
      <c r="G71" s="219">
        <v>66</v>
      </c>
      <c r="H71" s="282">
        <f t="shared" ref="H71:H106" si="6">C72-C71</f>
        <v>9.8479867277312394E-4</v>
      </c>
      <c r="I71" s="284">
        <f t="shared" si="3"/>
        <v>0</v>
      </c>
      <c r="J71" s="284">
        <f t="shared" si="4"/>
        <v>0</v>
      </c>
      <c r="K71" s="284">
        <f t="shared" si="5"/>
        <v>4.647054037854037E-5</v>
      </c>
      <c r="L71" s="231"/>
      <c r="M71" s="263"/>
      <c r="N71" s="263"/>
      <c r="O71" s="267"/>
      <c r="P71" s="267"/>
      <c r="Q71" s="267"/>
      <c r="R71" s="267"/>
      <c r="S71" s="267"/>
      <c r="T71" s="267"/>
      <c r="U71" s="272"/>
      <c r="W71" s="209"/>
      <c r="X71" s="209"/>
      <c r="Z71"/>
      <c r="AA71"/>
    </row>
    <row r="72" spans="1:27">
      <c r="A72" s="225"/>
      <c r="B72" s="219">
        <v>67</v>
      </c>
      <c r="C72" s="246">
        <f>'Exp1a Dom'!G128</f>
        <v>0.94209796750004182</v>
      </c>
      <c r="D72" s="250">
        <f>'Exp1b Rec'!G128</f>
        <v>1</v>
      </c>
      <c r="E72" s="249">
        <f>'Exp1c Inc Dom'!G128</f>
        <v>1</v>
      </c>
      <c r="F72" s="246">
        <f>'Exp1d Heterosis'!G128</f>
        <v>0.642885810823424</v>
      </c>
      <c r="G72" s="219">
        <v>67</v>
      </c>
      <c r="H72" s="282">
        <f t="shared" si="6"/>
        <v>9.806790502889795E-4</v>
      </c>
      <c r="I72" s="284">
        <f t="shared" si="3"/>
        <v>0</v>
      </c>
      <c r="J72" s="284">
        <f t="shared" si="4"/>
        <v>0</v>
      </c>
      <c r="K72" s="284">
        <f t="shared" si="5"/>
        <v>-5.9016738349959574E-5</v>
      </c>
      <c r="L72" s="231"/>
      <c r="M72" s="263"/>
      <c r="N72" s="263"/>
      <c r="O72" s="267"/>
      <c r="P72" s="267"/>
      <c r="Q72" s="267"/>
      <c r="R72" s="267"/>
      <c r="S72" s="267"/>
      <c r="T72" s="267"/>
      <c r="U72" s="272"/>
      <c r="W72" s="209"/>
      <c r="X72" s="209"/>
      <c r="Z72"/>
      <c r="AA72"/>
    </row>
    <row r="73" spans="1:27">
      <c r="A73" s="225"/>
      <c r="B73" s="219">
        <v>68</v>
      </c>
      <c r="C73" s="246">
        <f>'Exp1a Dom'!G129</f>
        <v>0.9430786465503308</v>
      </c>
      <c r="D73" s="250">
        <f>'Exp1b Rec'!G129</f>
        <v>1</v>
      </c>
      <c r="E73" s="249">
        <f>'Exp1c Inc Dom'!G129</f>
        <v>1</v>
      </c>
      <c r="F73" s="246">
        <f>'Exp1d Heterosis'!G129</f>
        <v>0.64282679408507404</v>
      </c>
      <c r="G73" s="219">
        <v>68</v>
      </c>
      <c r="H73" s="282">
        <f t="shared" si="6"/>
        <v>9.3724264189420925E-4</v>
      </c>
      <c r="I73" s="284">
        <f t="shared" si="3"/>
        <v>0</v>
      </c>
      <c r="J73" s="284">
        <f t="shared" si="4"/>
        <v>0</v>
      </c>
      <c r="K73" s="284">
        <f t="shared" si="5"/>
        <v>3.8893392821370831E-5</v>
      </c>
      <c r="L73" s="231"/>
      <c r="M73" s="263"/>
      <c r="N73" s="263"/>
      <c r="O73" s="267"/>
      <c r="P73" s="267"/>
      <c r="Q73" s="267"/>
      <c r="R73" s="267"/>
      <c r="S73" s="267"/>
      <c r="T73" s="267"/>
      <c r="U73" s="272"/>
      <c r="W73" s="209"/>
      <c r="X73" s="209"/>
      <c r="Z73"/>
      <c r="AA73"/>
    </row>
    <row r="74" spans="1:27">
      <c r="A74" s="225"/>
      <c r="B74" s="219">
        <v>69</v>
      </c>
      <c r="C74" s="246">
        <f>'Exp1a Dom'!G130</f>
        <v>0.94401588919222501</v>
      </c>
      <c r="D74" s="250">
        <f>'Exp1b Rec'!G130</f>
        <v>1</v>
      </c>
      <c r="E74" s="249">
        <f>'Exp1c Inc Dom'!G130</f>
        <v>1</v>
      </c>
      <c r="F74" s="246">
        <f>'Exp1d Heterosis'!G130</f>
        <v>0.64286568747789541</v>
      </c>
      <c r="G74" s="219">
        <v>69</v>
      </c>
      <c r="H74" s="282">
        <f t="shared" si="6"/>
        <v>8.699412738368828E-4</v>
      </c>
      <c r="I74" s="284">
        <f t="shared" si="3"/>
        <v>0</v>
      </c>
      <c r="J74" s="284">
        <f t="shared" si="4"/>
        <v>0</v>
      </c>
      <c r="K74" s="284">
        <f t="shared" si="5"/>
        <v>2.0030358884315369E-5</v>
      </c>
      <c r="L74" s="231"/>
      <c r="M74" s="263"/>
      <c r="N74" s="263"/>
      <c r="O74" s="267"/>
      <c r="P74" s="267"/>
      <c r="Q74" s="267"/>
      <c r="R74" s="267"/>
      <c r="S74" s="267"/>
      <c r="T74" s="267"/>
      <c r="U74" s="272"/>
      <c r="W74" s="209"/>
      <c r="X74" s="209"/>
      <c r="Z74"/>
      <c r="AA74"/>
    </row>
    <row r="75" spans="1:27">
      <c r="A75" s="225"/>
      <c r="B75" s="219">
        <v>70</v>
      </c>
      <c r="C75" s="246">
        <f>'Exp1a Dom'!G131</f>
        <v>0.94488583046606189</v>
      </c>
      <c r="D75" s="250">
        <f>'Exp1b Rec'!G131</f>
        <v>1</v>
      </c>
      <c r="E75" s="249">
        <f>'Exp1c Inc Dom'!G131</f>
        <v>1</v>
      </c>
      <c r="F75" s="246">
        <f>'Exp1d Heterosis'!G131</f>
        <v>0.64288571783677972</v>
      </c>
      <c r="G75" s="219">
        <v>70</v>
      </c>
      <c r="H75" s="282">
        <f t="shared" si="6"/>
        <v>8.4581577972320243E-4</v>
      </c>
      <c r="I75" s="284">
        <f t="shared" si="3"/>
        <v>0</v>
      </c>
      <c r="J75" s="284">
        <f t="shared" si="4"/>
        <v>0</v>
      </c>
      <c r="K75" s="284">
        <f t="shared" si="5"/>
        <v>3.0251644630441277E-5</v>
      </c>
      <c r="L75" s="231"/>
      <c r="M75" s="263"/>
      <c r="N75" s="263"/>
      <c r="O75" s="267"/>
      <c r="P75" s="267"/>
      <c r="Q75" s="267"/>
      <c r="R75" s="267"/>
      <c r="S75" s="267"/>
      <c r="T75" s="267"/>
      <c r="U75" s="272"/>
      <c r="W75" s="209"/>
      <c r="X75" s="209"/>
      <c r="Z75"/>
      <c r="AA75"/>
    </row>
    <row r="76" spans="1:27">
      <c r="A76" s="225"/>
      <c r="B76" s="219">
        <v>71</v>
      </c>
      <c r="C76" s="246">
        <f>'Exp1a Dom'!G132</f>
        <v>0.9457316462457851</v>
      </c>
      <c r="D76" s="250">
        <f>'Exp1b Rec'!G132</f>
        <v>1</v>
      </c>
      <c r="E76" s="249">
        <f>'Exp1c Inc Dom'!G132</f>
        <v>1</v>
      </c>
      <c r="F76" s="246">
        <f>'Exp1d Heterosis'!G132</f>
        <v>0.64291596948141017</v>
      </c>
      <c r="G76" s="219">
        <v>71</v>
      </c>
      <c r="H76" s="282">
        <f t="shared" si="6"/>
        <v>7.9905919693346039E-4</v>
      </c>
      <c r="I76" s="284">
        <f t="shared" si="3"/>
        <v>0</v>
      </c>
      <c r="J76" s="284">
        <f t="shared" si="4"/>
        <v>0</v>
      </c>
      <c r="K76" s="284">
        <f t="shared" si="5"/>
        <v>8.1410929625436168E-6</v>
      </c>
      <c r="L76" s="231"/>
      <c r="M76" s="263"/>
      <c r="N76" s="263"/>
      <c r="O76" s="267"/>
      <c r="P76" s="267"/>
      <c r="Q76" s="267"/>
      <c r="R76" s="267"/>
      <c r="S76" s="267"/>
      <c r="T76" s="267"/>
      <c r="U76" s="272"/>
      <c r="W76" s="209"/>
      <c r="X76" s="209"/>
      <c r="Z76"/>
      <c r="AA76"/>
    </row>
    <row r="77" spans="1:27">
      <c r="A77" s="225"/>
      <c r="B77" s="219">
        <v>72</v>
      </c>
      <c r="C77" s="246">
        <f>'Exp1a Dom'!G133</f>
        <v>0.94653070544271856</v>
      </c>
      <c r="D77" s="250">
        <f>'Exp1b Rec'!G133</f>
        <v>1</v>
      </c>
      <c r="E77" s="249">
        <f>'Exp1c Inc Dom'!G133</f>
        <v>1</v>
      </c>
      <c r="F77" s="246">
        <f>'Exp1d Heterosis'!G133</f>
        <v>0.64292411057437271</v>
      </c>
      <c r="G77" s="219">
        <v>72</v>
      </c>
      <c r="H77" s="282">
        <f t="shared" si="6"/>
        <v>8.1385342070594557E-4</v>
      </c>
      <c r="I77" s="284">
        <f t="shared" si="3"/>
        <v>0</v>
      </c>
      <c r="J77" s="284">
        <f t="shared" si="4"/>
        <v>0</v>
      </c>
      <c r="K77" s="284">
        <f t="shared" si="5"/>
        <v>4.9986025325576833E-6</v>
      </c>
      <c r="L77" s="231"/>
      <c r="M77" s="263"/>
      <c r="N77" s="263"/>
      <c r="O77" s="267"/>
      <c r="P77" s="267"/>
      <c r="Q77" s="267"/>
      <c r="R77" s="267"/>
      <c r="S77" s="267"/>
      <c r="T77" s="267"/>
      <c r="U77" s="272"/>
      <c r="W77" s="209"/>
      <c r="X77" s="209"/>
      <c r="Z77"/>
      <c r="AA77"/>
    </row>
    <row r="78" spans="1:27">
      <c r="A78" s="225"/>
      <c r="B78" s="219">
        <v>73</v>
      </c>
      <c r="C78" s="246">
        <f>'Exp1a Dom'!G134</f>
        <v>0.9473445588634245</v>
      </c>
      <c r="D78" s="250">
        <f>'Exp1b Rec'!G134</f>
        <v>1</v>
      </c>
      <c r="E78" s="249">
        <f>'Exp1c Inc Dom'!G134</f>
        <v>1</v>
      </c>
      <c r="F78" s="246">
        <f>'Exp1d Heterosis'!G134</f>
        <v>0.64292910917690527</v>
      </c>
      <c r="G78" s="219">
        <v>73</v>
      </c>
      <c r="H78" s="282">
        <f t="shared" si="6"/>
        <v>7.2314953506924518E-4</v>
      </c>
      <c r="I78" s="284">
        <f t="shared" si="3"/>
        <v>0</v>
      </c>
      <c r="J78" s="284">
        <f t="shared" si="4"/>
        <v>0</v>
      </c>
      <c r="K78" s="284">
        <f t="shared" si="5"/>
        <v>-1.0231509183122878E-4</v>
      </c>
      <c r="L78" s="231"/>
      <c r="M78" s="263"/>
      <c r="N78" s="263"/>
      <c r="O78" s="267"/>
      <c r="P78" s="267"/>
      <c r="Q78" s="267"/>
      <c r="R78" s="267"/>
      <c r="S78" s="267"/>
      <c r="T78" s="267"/>
      <c r="U78" s="272"/>
      <c r="W78" s="209"/>
      <c r="X78" s="209"/>
      <c r="Z78"/>
      <c r="AA78"/>
    </row>
    <row r="79" spans="1:27">
      <c r="A79" s="225"/>
      <c r="B79" s="219">
        <v>74</v>
      </c>
      <c r="C79" s="246">
        <f>'Exp1a Dom'!G135</f>
        <v>0.94806770839849375</v>
      </c>
      <c r="D79" s="250">
        <f>'Exp1b Rec'!G135</f>
        <v>1</v>
      </c>
      <c r="E79" s="249">
        <f>'Exp1c Inc Dom'!G135</f>
        <v>1</v>
      </c>
      <c r="F79" s="246">
        <f>'Exp1d Heterosis'!G135</f>
        <v>0.64282679408507404</v>
      </c>
      <c r="G79" s="219">
        <v>74</v>
      </c>
      <c r="H79" s="282">
        <f t="shared" si="6"/>
        <v>7.4054370459086805E-4</v>
      </c>
      <c r="I79" s="284">
        <f t="shared" si="3"/>
        <v>0</v>
      </c>
      <c r="J79" s="284">
        <f t="shared" si="4"/>
        <v>0</v>
      </c>
      <c r="K79" s="284">
        <f t="shared" si="5"/>
        <v>3.8893392821370831E-5</v>
      </c>
      <c r="L79" s="231"/>
      <c r="M79" s="263"/>
      <c r="N79" s="263"/>
      <c r="O79" s="267"/>
      <c r="P79" s="267"/>
      <c r="Q79" s="267"/>
      <c r="R79" s="267"/>
      <c r="S79" s="267"/>
      <c r="T79" s="267"/>
      <c r="U79" s="272"/>
      <c r="W79" s="209"/>
      <c r="X79" s="209"/>
      <c r="Z79"/>
      <c r="AA79"/>
    </row>
    <row r="80" spans="1:27">
      <c r="A80" s="225"/>
      <c r="B80" s="219">
        <v>75</v>
      </c>
      <c r="C80" s="246">
        <f>'Exp1a Dom'!G136</f>
        <v>0.94880825210308462</v>
      </c>
      <c r="D80" s="250">
        <f>'Exp1b Rec'!G136</f>
        <v>1</v>
      </c>
      <c r="E80" s="249">
        <f>'Exp1c Inc Dom'!G136</f>
        <v>1</v>
      </c>
      <c r="F80" s="246">
        <f>'Exp1d Heterosis'!G136</f>
        <v>0.64286568747789541</v>
      </c>
      <c r="G80" s="219">
        <v>75</v>
      </c>
      <c r="H80" s="282">
        <f t="shared" si="6"/>
        <v>7.0615962231290741E-4</v>
      </c>
      <c r="I80" s="284">
        <f t="shared" si="3"/>
        <v>0</v>
      </c>
      <c r="J80" s="284">
        <f t="shared" si="4"/>
        <v>0</v>
      </c>
      <c r="K80" s="284">
        <f t="shared" si="5"/>
        <v>2.0030358884315369E-5</v>
      </c>
      <c r="L80" s="231"/>
      <c r="M80" s="263"/>
      <c r="N80" s="263"/>
      <c r="O80" s="267"/>
      <c r="P80" s="267"/>
      <c r="Q80" s="267"/>
      <c r="R80" s="267"/>
      <c r="S80" s="267"/>
      <c r="T80" s="267"/>
      <c r="U80" s="272"/>
      <c r="W80" s="209"/>
      <c r="X80" s="209"/>
      <c r="Z80"/>
      <c r="AA80"/>
    </row>
    <row r="81" spans="1:27">
      <c r="A81" s="225"/>
      <c r="B81" s="219">
        <v>76</v>
      </c>
      <c r="C81" s="246">
        <f>'Exp1a Dom'!G137</f>
        <v>0.94951441172539752</v>
      </c>
      <c r="D81" s="250">
        <f>'Exp1b Rec'!G137</f>
        <v>1</v>
      </c>
      <c r="E81" s="249">
        <f>'Exp1c Inc Dom'!G137</f>
        <v>1</v>
      </c>
      <c r="F81" s="246">
        <f>'Exp1d Heterosis'!G137</f>
        <v>0.64288571783677972</v>
      </c>
      <c r="G81" s="219">
        <v>76</v>
      </c>
      <c r="H81" s="282">
        <f t="shared" si="6"/>
        <v>7.2259031029386911E-4</v>
      </c>
      <c r="I81" s="284">
        <f t="shared" si="3"/>
        <v>0</v>
      </c>
      <c r="J81" s="284">
        <f t="shared" si="4"/>
        <v>0</v>
      </c>
      <c r="K81" s="284">
        <f t="shared" si="5"/>
        <v>3.0251644630441277E-5</v>
      </c>
      <c r="L81" s="231"/>
      <c r="M81" s="263"/>
      <c r="N81" s="263"/>
      <c r="O81" s="267"/>
      <c r="P81" s="267"/>
      <c r="Q81" s="267"/>
      <c r="R81" s="267"/>
      <c r="S81" s="267"/>
      <c r="T81" s="267"/>
      <c r="U81" s="272"/>
      <c r="W81" s="209"/>
      <c r="X81" s="209"/>
      <c r="Z81"/>
      <c r="AA81"/>
    </row>
    <row r="82" spans="1:27">
      <c r="A82" s="225"/>
      <c r="B82" s="219">
        <v>77</v>
      </c>
      <c r="C82" s="246">
        <f>'Exp1a Dom'!G138</f>
        <v>0.95023700203569139</v>
      </c>
      <c r="D82" s="250">
        <f>'Exp1b Rec'!G138</f>
        <v>1</v>
      </c>
      <c r="E82" s="249">
        <f>'Exp1c Inc Dom'!G138</f>
        <v>1</v>
      </c>
      <c r="F82" s="246">
        <f>'Exp1d Heterosis'!G138</f>
        <v>0.64291596948141017</v>
      </c>
      <c r="G82" s="219">
        <v>77</v>
      </c>
      <c r="H82" s="282">
        <f t="shared" si="6"/>
        <v>8.2682775154263588E-4</v>
      </c>
      <c r="I82" s="284">
        <f t="shared" si="3"/>
        <v>0</v>
      </c>
      <c r="J82" s="284">
        <f t="shared" si="4"/>
        <v>0</v>
      </c>
      <c r="K82" s="284">
        <f t="shared" si="5"/>
        <v>8.1410929625436168E-6</v>
      </c>
      <c r="L82" s="231"/>
      <c r="M82" s="263"/>
      <c r="N82" s="263"/>
      <c r="O82" s="267"/>
      <c r="P82" s="267"/>
      <c r="Q82" s="267"/>
      <c r="R82" s="267"/>
      <c r="S82" s="267"/>
      <c r="T82" s="267"/>
      <c r="U82" s="272"/>
      <c r="W82" s="209"/>
      <c r="X82" s="209"/>
      <c r="Z82"/>
      <c r="AA82"/>
    </row>
    <row r="83" spans="1:27">
      <c r="A83" s="225"/>
      <c r="B83" s="219">
        <v>78</v>
      </c>
      <c r="C83" s="246">
        <f>'Exp1a Dom'!G139</f>
        <v>0.95106382978723403</v>
      </c>
      <c r="D83" s="250">
        <f>'Exp1b Rec'!G139</f>
        <v>1</v>
      </c>
      <c r="E83" s="249">
        <f>'Exp1c Inc Dom'!G139</f>
        <v>1</v>
      </c>
      <c r="F83" s="246">
        <f>'Exp1d Heterosis'!G139</f>
        <v>0.64292411057437271</v>
      </c>
      <c r="G83" s="219">
        <v>78</v>
      </c>
      <c r="H83" s="282">
        <f t="shared" si="6"/>
        <v>7.2860965060883576E-4</v>
      </c>
      <c r="I83" s="284">
        <f t="shared" si="3"/>
        <v>0</v>
      </c>
      <c r="J83" s="284">
        <f t="shared" si="4"/>
        <v>0</v>
      </c>
      <c r="K83" s="284">
        <f t="shared" si="5"/>
        <v>4.9986025325576833E-6</v>
      </c>
      <c r="L83" s="231"/>
      <c r="M83" s="263"/>
      <c r="N83" s="263"/>
      <c r="O83" s="267"/>
      <c r="P83" s="267"/>
      <c r="Q83" s="267"/>
      <c r="R83" s="267"/>
      <c r="S83" s="267"/>
      <c r="T83" s="267"/>
      <c r="U83" s="272"/>
      <c r="W83" s="209"/>
      <c r="X83" s="209"/>
      <c r="Z83"/>
      <c r="AA83"/>
    </row>
    <row r="84" spans="1:27">
      <c r="A84" s="225"/>
      <c r="B84" s="219">
        <v>79</v>
      </c>
      <c r="C84" s="246">
        <f>'Exp1a Dom'!G140</f>
        <v>0.95179243943784286</v>
      </c>
      <c r="D84" s="250">
        <f>'Exp1b Rec'!G140</f>
        <v>1</v>
      </c>
      <c r="E84" s="249">
        <f>'Exp1c Inc Dom'!G140</f>
        <v>1</v>
      </c>
      <c r="F84" s="246">
        <f>'Exp1d Heterosis'!G140</f>
        <v>0.64292910917690527</v>
      </c>
      <c r="G84" s="219">
        <v>79</v>
      </c>
      <c r="H84" s="282">
        <f t="shared" si="6"/>
        <v>6.9729462278889098E-4</v>
      </c>
      <c r="I84" s="284">
        <f t="shared" si="3"/>
        <v>0</v>
      </c>
      <c r="J84" s="284">
        <f t="shared" si="4"/>
        <v>0</v>
      </c>
      <c r="K84" s="284">
        <f t="shared" si="5"/>
        <v>-1.0231509183122878E-4</v>
      </c>
      <c r="L84" s="231"/>
      <c r="M84" s="263"/>
      <c r="N84" s="263"/>
      <c r="O84" s="267"/>
      <c r="P84" s="267"/>
      <c r="Q84" s="267"/>
      <c r="R84" s="267"/>
      <c r="S84" s="267"/>
      <c r="T84" s="267"/>
      <c r="U84" s="272"/>
      <c r="W84" s="209"/>
      <c r="X84" s="209"/>
      <c r="Z84"/>
      <c r="AA84"/>
    </row>
    <row r="85" spans="1:27">
      <c r="A85" s="225"/>
      <c r="B85" s="219">
        <v>80</v>
      </c>
      <c r="C85" s="246">
        <f>'Exp1a Dom'!G141</f>
        <v>0.95248973406063175</v>
      </c>
      <c r="D85" s="250">
        <f>'Exp1b Rec'!G141</f>
        <v>1</v>
      </c>
      <c r="E85" s="249">
        <f>'Exp1c Inc Dom'!G141</f>
        <v>1</v>
      </c>
      <c r="F85" s="246">
        <f>'Exp1d Heterosis'!G141</f>
        <v>0.64282679408507404</v>
      </c>
      <c r="G85" s="219">
        <v>80</v>
      </c>
      <c r="H85" s="282">
        <f t="shared" si="6"/>
        <v>5.8666589923395129E-4</v>
      </c>
      <c r="I85" s="284">
        <f t="shared" si="3"/>
        <v>0</v>
      </c>
      <c r="J85" s="284">
        <f t="shared" si="4"/>
        <v>0</v>
      </c>
      <c r="K85" s="284">
        <f t="shared" si="5"/>
        <v>3.8893392821370831E-5</v>
      </c>
      <c r="L85" s="231"/>
      <c r="M85" s="263"/>
      <c r="N85" s="263"/>
      <c r="O85" s="267"/>
      <c r="P85" s="267"/>
      <c r="Q85" s="267"/>
      <c r="R85" s="267"/>
      <c r="S85" s="267"/>
      <c r="T85" s="267"/>
      <c r="U85" s="272"/>
      <c r="W85" s="209"/>
      <c r="X85" s="209"/>
      <c r="Z85"/>
      <c r="AA85"/>
    </row>
    <row r="86" spans="1:27">
      <c r="A86" s="225"/>
      <c r="B86" s="219">
        <v>81</v>
      </c>
      <c r="C86" s="246">
        <f>'Exp1a Dom'!G142</f>
        <v>0.95307639995986571</v>
      </c>
      <c r="D86" s="250">
        <f>'Exp1b Rec'!G142</f>
        <v>1</v>
      </c>
      <c r="E86" s="249">
        <f>'Exp1c Inc Dom'!G142</f>
        <v>1</v>
      </c>
      <c r="F86" s="246">
        <f>'Exp1d Heterosis'!G142</f>
        <v>0.64286568747789541</v>
      </c>
      <c r="G86" s="219">
        <v>81</v>
      </c>
      <c r="H86" s="282">
        <f t="shared" si="6"/>
        <v>5.6730954404948797E-4</v>
      </c>
      <c r="I86" s="284">
        <f t="shared" ref="I86:I106" si="7">D87-D86</f>
        <v>0</v>
      </c>
      <c r="J86" s="284">
        <f t="shared" ref="J86:J106" si="8">E87-E86</f>
        <v>0</v>
      </c>
      <c r="K86" s="284">
        <f t="shared" ref="K86:K106" si="9">F87-F86</f>
        <v>2.0030358884315369E-5</v>
      </c>
      <c r="L86" s="231"/>
      <c r="M86" s="263"/>
      <c r="N86" s="263"/>
      <c r="O86" s="267"/>
      <c r="P86" s="267"/>
      <c r="Q86" s="267"/>
      <c r="R86" s="267"/>
      <c r="S86" s="267"/>
      <c r="T86" s="267"/>
      <c r="U86" s="272"/>
      <c r="W86" s="209"/>
      <c r="X86" s="209"/>
      <c r="Z86"/>
      <c r="AA86"/>
    </row>
    <row r="87" spans="1:27">
      <c r="A87" s="225"/>
      <c r="B87" s="219">
        <v>82</v>
      </c>
      <c r="C87" s="246">
        <f>'Exp1a Dom'!G143</f>
        <v>0.95364370950391519</v>
      </c>
      <c r="D87" s="250">
        <f>'Exp1b Rec'!G143</f>
        <v>1</v>
      </c>
      <c r="E87" s="249">
        <f>'Exp1c Inc Dom'!G143</f>
        <v>1</v>
      </c>
      <c r="F87" s="246">
        <f>'Exp1d Heterosis'!G143</f>
        <v>0.64288571783677972</v>
      </c>
      <c r="G87" s="219">
        <v>82</v>
      </c>
      <c r="H87" s="282">
        <f t="shared" si="6"/>
        <v>5.2928493876769345E-4</v>
      </c>
      <c r="I87" s="284">
        <f t="shared" si="7"/>
        <v>0</v>
      </c>
      <c r="J87" s="284">
        <f t="shared" si="8"/>
        <v>0</v>
      </c>
      <c r="K87" s="284">
        <f t="shared" si="9"/>
        <v>3.0251644630441277E-5</v>
      </c>
      <c r="L87" s="231"/>
      <c r="M87" s="263"/>
      <c r="N87" s="263"/>
      <c r="O87" s="267"/>
      <c r="P87" s="267"/>
      <c r="Q87" s="267"/>
      <c r="R87" s="267"/>
      <c r="S87" s="267"/>
      <c r="T87" s="267"/>
      <c r="U87" s="272"/>
      <c r="W87" s="209"/>
      <c r="X87" s="209"/>
      <c r="Z87"/>
      <c r="AA87"/>
    </row>
    <row r="88" spans="1:27">
      <c r="A88" s="225"/>
      <c r="B88" s="219">
        <v>83</v>
      </c>
      <c r="C88" s="246">
        <f>'Exp1a Dom'!G144</f>
        <v>0.95417299444268289</v>
      </c>
      <c r="D88" s="250">
        <f>'Exp1b Rec'!G144</f>
        <v>1</v>
      </c>
      <c r="E88" s="249">
        <f>'Exp1c Inc Dom'!G144</f>
        <v>1</v>
      </c>
      <c r="F88" s="246">
        <f>'Exp1d Heterosis'!G144</f>
        <v>0.64291596948141017</v>
      </c>
      <c r="G88" s="219">
        <v>83</v>
      </c>
      <c r="H88" s="282">
        <f t="shared" si="6"/>
        <v>6.7893391280049453E-4</v>
      </c>
      <c r="I88" s="284">
        <f t="shared" si="7"/>
        <v>0</v>
      </c>
      <c r="J88" s="284">
        <f t="shared" si="8"/>
        <v>0</v>
      </c>
      <c r="K88" s="284">
        <f t="shared" si="9"/>
        <v>8.1410929625436168E-6</v>
      </c>
      <c r="L88" s="231"/>
      <c r="M88" s="263"/>
      <c r="N88" s="263"/>
      <c r="O88" s="267"/>
      <c r="P88" s="267"/>
      <c r="Q88" s="267"/>
      <c r="R88" s="267"/>
      <c r="S88" s="267"/>
      <c r="T88" s="267"/>
      <c r="U88" s="272"/>
      <c r="W88" s="209"/>
      <c r="X88" s="209"/>
      <c r="Z88"/>
      <c r="AA88"/>
    </row>
    <row r="89" spans="1:27">
      <c r="A89" s="225"/>
      <c r="B89" s="219">
        <v>84</v>
      </c>
      <c r="C89" s="246">
        <f>'Exp1a Dom'!G145</f>
        <v>0.95485192835548338</v>
      </c>
      <c r="D89" s="250">
        <f>'Exp1b Rec'!G145</f>
        <v>1</v>
      </c>
      <c r="E89" s="249">
        <f>'Exp1c Inc Dom'!G145</f>
        <v>1</v>
      </c>
      <c r="F89" s="246">
        <f>'Exp1d Heterosis'!G145</f>
        <v>0.64292411057437271</v>
      </c>
      <c r="G89" s="219">
        <v>84</v>
      </c>
      <c r="H89" s="282">
        <f t="shared" si="6"/>
        <v>5.6539594123927728E-4</v>
      </c>
      <c r="I89" s="284">
        <f t="shared" si="7"/>
        <v>0</v>
      </c>
      <c r="J89" s="284">
        <f t="shared" si="8"/>
        <v>0</v>
      </c>
      <c r="K89" s="284">
        <f t="shared" si="9"/>
        <v>4.9986025325576833E-6</v>
      </c>
      <c r="L89" s="231"/>
      <c r="M89" s="263"/>
      <c r="N89" s="263"/>
      <c r="O89" s="267"/>
      <c r="P89" s="267"/>
      <c r="Q89" s="267"/>
      <c r="R89" s="267"/>
      <c r="S89" s="267"/>
      <c r="T89" s="267"/>
      <c r="U89" s="272"/>
      <c r="W89" s="209"/>
      <c r="X89" s="209"/>
      <c r="Z89"/>
      <c r="AA89"/>
    </row>
    <row r="90" spans="1:27">
      <c r="A90" s="225"/>
      <c r="B90" s="219">
        <v>85</v>
      </c>
      <c r="C90" s="246">
        <f>'Exp1a Dom'!G146</f>
        <v>0.95541732429672266</v>
      </c>
      <c r="D90" s="250">
        <f>'Exp1b Rec'!G146</f>
        <v>1</v>
      </c>
      <c r="E90" s="249">
        <f>'Exp1c Inc Dom'!G146</f>
        <v>1</v>
      </c>
      <c r="F90" s="246">
        <f>'Exp1d Heterosis'!G146</f>
        <v>0.64292910917690527</v>
      </c>
      <c r="G90" s="219">
        <v>85</v>
      </c>
      <c r="H90" s="282">
        <f t="shared" si="6"/>
        <v>7.2357540921486052E-4</v>
      </c>
      <c r="I90" s="284">
        <f t="shared" si="7"/>
        <v>0</v>
      </c>
      <c r="J90" s="284">
        <f t="shared" si="8"/>
        <v>0</v>
      </c>
      <c r="K90" s="284">
        <f t="shared" si="9"/>
        <v>-1.0231509183122878E-4</v>
      </c>
      <c r="L90" s="231"/>
      <c r="M90" s="263"/>
      <c r="N90" s="263"/>
      <c r="O90" s="267"/>
      <c r="P90" s="267"/>
      <c r="Q90" s="267"/>
      <c r="R90" s="267"/>
      <c r="S90" s="267"/>
      <c r="T90" s="267"/>
      <c r="U90" s="272"/>
      <c r="W90" s="209"/>
      <c r="X90" s="209"/>
      <c r="Z90"/>
      <c r="AA90"/>
    </row>
    <row r="91" spans="1:27">
      <c r="A91" s="225"/>
      <c r="B91" s="219">
        <v>86</v>
      </c>
      <c r="C91" s="246">
        <f>'Exp1a Dom'!G147</f>
        <v>0.95614089970593752</v>
      </c>
      <c r="D91" s="250">
        <f>'Exp1b Rec'!G147</f>
        <v>1</v>
      </c>
      <c r="E91" s="249">
        <f>'Exp1c Inc Dom'!G147</f>
        <v>1</v>
      </c>
      <c r="F91" s="246">
        <f>'Exp1d Heterosis'!G147</f>
        <v>0.64282679408507404</v>
      </c>
      <c r="G91" s="219">
        <v>86</v>
      </c>
      <c r="H91" s="282">
        <f t="shared" si="6"/>
        <v>4.7301589235304586E-4</v>
      </c>
      <c r="I91" s="284">
        <f t="shared" si="7"/>
        <v>0</v>
      </c>
      <c r="J91" s="284">
        <f t="shared" si="8"/>
        <v>0</v>
      </c>
      <c r="K91" s="284">
        <f t="shared" si="9"/>
        <v>3.8893392821370831E-5</v>
      </c>
      <c r="L91" s="231"/>
      <c r="M91" s="263"/>
      <c r="N91" s="263"/>
      <c r="O91" s="267"/>
      <c r="P91" s="267"/>
      <c r="Q91" s="267"/>
      <c r="R91" s="267"/>
      <c r="S91" s="267"/>
      <c r="T91" s="267"/>
      <c r="U91" s="272"/>
      <c r="W91" s="209"/>
      <c r="X91" s="209"/>
      <c r="Z91"/>
      <c r="AA91"/>
    </row>
    <row r="92" spans="1:27">
      <c r="A92" s="225"/>
      <c r="B92" s="219">
        <v>87</v>
      </c>
      <c r="C92" s="246">
        <f>'Exp1a Dom'!G148</f>
        <v>0.95661391559829057</v>
      </c>
      <c r="D92" s="250">
        <f>'Exp1b Rec'!G148</f>
        <v>1</v>
      </c>
      <c r="E92" s="249">
        <f>'Exp1c Inc Dom'!G148</f>
        <v>1</v>
      </c>
      <c r="F92" s="246">
        <f>'Exp1d Heterosis'!G148</f>
        <v>0.64286568747789541</v>
      </c>
      <c r="G92" s="219">
        <v>87</v>
      </c>
      <c r="H92" s="282">
        <f t="shared" si="6"/>
        <v>4.7279063382421604E-4</v>
      </c>
      <c r="I92" s="284">
        <f t="shared" si="7"/>
        <v>0</v>
      </c>
      <c r="J92" s="284">
        <f t="shared" si="8"/>
        <v>0</v>
      </c>
      <c r="K92" s="284">
        <f t="shared" si="9"/>
        <v>2.0030358884315369E-5</v>
      </c>
      <c r="L92" s="231"/>
      <c r="M92" s="263"/>
      <c r="N92" s="263"/>
      <c r="O92" s="267"/>
      <c r="P92" s="267"/>
      <c r="Q92" s="267"/>
      <c r="R92" s="267"/>
      <c r="S92" s="267"/>
      <c r="T92" s="267"/>
      <c r="U92" s="272"/>
      <c r="W92" s="209"/>
      <c r="X92" s="209"/>
      <c r="Z92"/>
      <c r="AA92"/>
    </row>
    <row r="93" spans="1:27">
      <c r="A93" s="225"/>
      <c r="B93" s="219">
        <v>88</v>
      </c>
      <c r="C93" s="246">
        <f>'Exp1a Dom'!G149</f>
        <v>0.95708670623211478</v>
      </c>
      <c r="D93" s="250">
        <f>'Exp1b Rec'!G149</f>
        <v>1</v>
      </c>
      <c r="E93" s="249">
        <f>'Exp1c Inc Dom'!G149</f>
        <v>1</v>
      </c>
      <c r="F93" s="246">
        <f>'Exp1d Heterosis'!G149</f>
        <v>0.64288571783677972</v>
      </c>
      <c r="G93" s="219">
        <v>88</v>
      </c>
      <c r="H93" s="282">
        <f t="shared" si="6"/>
        <v>5.6279070942333309E-4</v>
      </c>
      <c r="I93" s="284">
        <f t="shared" si="7"/>
        <v>0</v>
      </c>
      <c r="J93" s="284">
        <f t="shared" si="8"/>
        <v>0</v>
      </c>
      <c r="K93" s="284">
        <f t="shared" si="9"/>
        <v>3.0251644630441277E-5</v>
      </c>
      <c r="L93" s="231"/>
      <c r="M93" s="263"/>
      <c r="N93" s="263"/>
      <c r="O93" s="267"/>
      <c r="P93" s="267"/>
      <c r="Q93" s="267"/>
      <c r="R93" s="267"/>
      <c r="S93" s="267"/>
      <c r="T93" s="267"/>
      <c r="U93" s="272"/>
      <c r="W93" s="209"/>
      <c r="X93" s="209"/>
      <c r="Z93"/>
      <c r="AA93"/>
    </row>
    <row r="94" spans="1:27">
      <c r="A94" s="225"/>
      <c r="B94" s="219">
        <v>89</v>
      </c>
      <c r="C94" s="246">
        <f>'Exp1a Dom'!G150</f>
        <v>0.95764949694153811</v>
      </c>
      <c r="D94" s="250">
        <f>'Exp1b Rec'!G150</f>
        <v>1</v>
      </c>
      <c r="E94" s="249">
        <f>'Exp1c Inc Dom'!G150</f>
        <v>1</v>
      </c>
      <c r="F94" s="246">
        <f>'Exp1d Heterosis'!G150</f>
        <v>0.64291596948141017</v>
      </c>
      <c r="G94" s="219">
        <v>89</v>
      </c>
      <c r="H94" s="282">
        <f t="shared" si="6"/>
        <v>6.718453840084404E-4</v>
      </c>
      <c r="I94" s="284">
        <f t="shared" si="7"/>
        <v>0</v>
      </c>
      <c r="J94" s="284">
        <f t="shared" si="8"/>
        <v>0</v>
      </c>
      <c r="K94" s="284">
        <f t="shared" si="9"/>
        <v>8.1410929625436168E-6</v>
      </c>
      <c r="L94" s="231"/>
      <c r="M94" s="263"/>
      <c r="N94" s="263"/>
      <c r="O94" s="267"/>
      <c r="P94" s="267"/>
      <c r="Q94" s="267"/>
      <c r="R94" s="267"/>
      <c r="S94" s="267"/>
      <c r="T94" s="267"/>
      <c r="U94" s="272"/>
      <c r="W94" s="209"/>
      <c r="X94" s="209"/>
      <c r="Z94"/>
      <c r="AA94"/>
    </row>
    <row r="95" spans="1:27">
      <c r="A95" s="225"/>
      <c r="B95" s="219">
        <v>90</v>
      </c>
      <c r="C95" s="246">
        <f>'Exp1a Dom'!G151</f>
        <v>0.95832134232554655</v>
      </c>
      <c r="D95" s="250">
        <f>'Exp1b Rec'!G151</f>
        <v>1</v>
      </c>
      <c r="E95" s="249">
        <f>'Exp1c Inc Dom'!G151</f>
        <v>1</v>
      </c>
      <c r="F95" s="246">
        <f>'Exp1d Heterosis'!G151</f>
        <v>0.64292411057437271</v>
      </c>
      <c r="G95" s="219">
        <v>90</v>
      </c>
      <c r="H95" s="282">
        <f t="shared" si="6"/>
        <v>4.146985377917467E-4</v>
      </c>
      <c r="I95" s="284">
        <f t="shared" si="7"/>
        <v>0</v>
      </c>
      <c r="J95" s="284">
        <f t="shared" si="8"/>
        <v>0</v>
      </c>
      <c r="K95" s="284">
        <f t="shared" si="9"/>
        <v>4.9986025325576833E-6</v>
      </c>
      <c r="L95" s="231"/>
      <c r="M95" s="263"/>
      <c r="N95" s="263"/>
      <c r="O95" s="267"/>
      <c r="P95" s="267"/>
      <c r="Q95" s="267"/>
      <c r="R95" s="267"/>
      <c r="S95" s="267"/>
      <c r="T95" s="267"/>
      <c r="U95" s="272"/>
      <c r="W95" s="209"/>
      <c r="X95" s="209"/>
      <c r="Z95"/>
      <c r="AA95"/>
    </row>
    <row r="96" spans="1:27">
      <c r="A96" s="225"/>
      <c r="B96" s="219">
        <v>91</v>
      </c>
      <c r="C96" s="246">
        <f>'Exp1a Dom'!G152</f>
        <v>0.9587360408633383</v>
      </c>
      <c r="D96" s="250">
        <f>'Exp1b Rec'!G152</f>
        <v>1</v>
      </c>
      <c r="E96" s="249">
        <f>'Exp1c Inc Dom'!G152</f>
        <v>1</v>
      </c>
      <c r="F96" s="246">
        <f>'Exp1d Heterosis'!G152</f>
        <v>0.64292910917690527</v>
      </c>
      <c r="G96" s="219">
        <v>91</v>
      </c>
      <c r="H96" s="282">
        <f t="shared" si="6"/>
        <v>4.2730020652992362E-4</v>
      </c>
      <c r="I96" s="284">
        <f t="shared" si="7"/>
        <v>0</v>
      </c>
      <c r="J96" s="284">
        <f t="shared" si="8"/>
        <v>0</v>
      </c>
      <c r="K96" s="284">
        <f t="shared" si="9"/>
        <v>-1.0231509183122878E-4</v>
      </c>
      <c r="L96" s="231"/>
      <c r="M96" s="263"/>
      <c r="N96" s="263"/>
      <c r="O96" s="267"/>
      <c r="P96" s="267"/>
      <c r="Q96" s="267"/>
      <c r="R96" s="267"/>
      <c r="S96" s="267"/>
      <c r="T96" s="267"/>
      <c r="U96" s="272"/>
      <c r="W96" s="209"/>
      <c r="X96" s="209"/>
      <c r="Z96"/>
      <c r="AA96"/>
    </row>
    <row r="97" spans="1:27">
      <c r="A97" s="225"/>
      <c r="B97" s="219">
        <v>92</v>
      </c>
      <c r="C97" s="246">
        <f>'Exp1a Dom'!G153</f>
        <v>0.95916334106986822</v>
      </c>
      <c r="D97" s="250">
        <f>'Exp1b Rec'!G153</f>
        <v>1</v>
      </c>
      <c r="E97" s="249">
        <f>'Exp1c Inc Dom'!G153</f>
        <v>1</v>
      </c>
      <c r="F97" s="246">
        <f>'Exp1d Heterosis'!G153</f>
        <v>0.64282679408507404</v>
      </c>
      <c r="G97" s="219">
        <v>92</v>
      </c>
      <c r="H97" s="282">
        <f t="shared" si="6"/>
        <v>5.2449771118823207E-4</v>
      </c>
      <c r="I97" s="284">
        <f t="shared" si="7"/>
        <v>0</v>
      </c>
      <c r="J97" s="284">
        <f t="shared" si="8"/>
        <v>0</v>
      </c>
      <c r="K97" s="284">
        <f t="shared" si="9"/>
        <v>3.8893392821370831E-5</v>
      </c>
      <c r="L97" s="231"/>
      <c r="M97" s="263"/>
      <c r="N97" s="263"/>
      <c r="O97" s="267"/>
      <c r="P97" s="267"/>
      <c r="Q97" s="267"/>
      <c r="R97" s="267"/>
      <c r="S97" s="267"/>
      <c r="T97" s="267"/>
      <c r="U97" s="272"/>
      <c r="W97" s="209"/>
      <c r="X97" s="209"/>
      <c r="Z97"/>
      <c r="AA97"/>
    </row>
    <row r="98" spans="1:27">
      <c r="A98" s="225"/>
      <c r="B98" s="219">
        <v>93</v>
      </c>
      <c r="C98" s="246">
        <f>'Exp1a Dom'!G154</f>
        <v>0.95968783878105646</v>
      </c>
      <c r="D98" s="250">
        <f>'Exp1b Rec'!G154</f>
        <v>1</v>
      </c>
      <c r="E98" s="249">
        <f>'Exp1c Inc Dom'!G154</f>
        <v>1</v>
      </c>
      <c r="F98" s="246">
        <f>'Exp1d Heterosis'!G154</f>
        <v>0.64286568747789541</v>
      </c>
      <c r="G98" s="219">
        <v>93</v>
      </c>
      <c r="H98" s="282">
        <f t="shared" si="6"/>
        <v>7.2455299112705873E-4</v>
      </c>
      <c r="I98" s="284">
        <f t="shared" si="7"/>
        <v>0</v>
      </c>
      <c r="J98" s="284">
        <f t="shared" si="8"/>
        <v>0</v>
      </c>
      <c r="K98" s="284">
        <f t="shared" si="9"/>
        <v>2.0030358884315369E-5</v>
      </c>
      <c r="L98" s="231"/>
      <c r="M98" s="263"/>
      <c r="N98" s="263"/>
      <c r="O98" s="267"/>
      <c r="P98" s="267"/>
      <c r="Q98" s="267"/>
      <c r="R98" s="267"/>
      <c r="S98" s="267"/>
      <c r="T98" s="267"/>
      <c r="U98" s="272"/>
      <c r="W98" s="209"/>
      <c r="X98" s="209"/>
      <c r="Z98"/>
      <c r="AA98"/>
    </row>
    <row r="99" spans="1:27">
      <c r="A99" s="225"/>
      <c r="B99" s="219">
        <v>94</v>
      </c>
      <c r="C99" s="246">
        <f>'Exp1a Dom'!G155</f>
        <v>0.96041239177218352</v>
      </c>
      <c r="D99" s="250">
        <f>'Exp1b Rec'!G155</f>
        <v>1</v>
      </c>
      <c r="E99" s="249">
        <f>'Exp1c Inc Dom'!G155</f>
        <v>1</v>
      </c>
      <c r="F99" s="246">
        <f>'Exp1d Heterosis'!G155</f>
        <v>0.64288571783677972</v>
      </c>
      <c r="G99" s="219">
        <v>94</v>
      </c>
      <c r="H99" s="282">
        <f t="shared" si="6"/>
        <v>4.8090350596974307E-4</v>
      </c>
      <c r="I99" s="284">
        <f t="shared" si="7"/>
        <v>0</v>
      </c>
      <c r="J99" s="284">
        <f t="shared" si="8"/>
        <v>0</v>
      </c>
      <c r="K99" s="284">
        <f t="shared" si="9"/>
        <v>3.0251644630441277E-5</v>
      </c>
      <c r="L99" s="231"/>
      <c r="M99" s="263"/>
      <c r="N99" s="263"/>
      <c r="O99" s="267"/>
      <c r="P99" s="267"/>
      <c r="Q99" s="267"/>
      <c r="R99" s="267"/>
      <c r="S99" s="267"/>
      <c r="T99" s="267"/>
      <c r="U99" s="272"/>
      <c r="W99" s="209"/>
      <c r="X99" s="209"/>
      <c r="Z99"/>
      <c r="AA99"/>
    </row>
    <row r="100" spans="1:27">
      <c r="A100" s="225"/>
      <c r="B100" s="219">
        <v>95</v>
      </c>
      <c r="C100" s="246">
        <f>'Exp1a Dom'!G156</f>
        <v>0.96089329527815326</v>
      </c>
      <c r="D100" s="250">
        <f>'Exp1b Rec'!G156</f>
        <v>1</v>
      </c>
      <c r="E100" s="249">
        <f>'Exp1c Inc Dom'!G156</f>
        <v>1</v>
      </c>
      <c r="F100" s="246">
        <f>'Exp1d Heterosis'!G156</f>
        <v>0.64291596948141017</v>
      </c>
      <c r="G100" s="219">
        <v>95</v>
      </c>
      <c r="H100" s="282">
        <f t="shared" si="6"/>
        <v>3.9257484362142936E-4</v>
      </c>
      <c r="I100" s="284">
        <f t="shared" si="7"/>
        <v>0</v>
      </c>
      <c r="J100" s="284">
        <f t="shared" si="8"/>
        <v>0</v>
      </c>
      <c r="K100" s="284">
        <f t="shared" si="9"/>
        <v>8.1410929625436168E-6</v>
      </c>
      <c r="L100" s="231"/>
      <c r="M100" s="263"/>
      <c r="N100" s="263"/>
      <c r="O100" s="267"/>
      <c r="P100" s="267"/>
      <c r="Q100" s="267"/>
      <c r="R100" s="267"/>
      <c r="S100" s="267"/>
      <c r="T100" s="267"/>
      <c r="U100" s="272"/>
      <c r="W100" s="209"/>
      <c r="X100" s="209"/>
      <c r="Z100"/>
      <c r="AA100"/>
    </row>
    <row r="101" spans="1:27">
      <c r="A101" s="225"/>
      <c r="B101" s="219">
        <v>96</v>
      </c>
      <c r="C101" s="246">
        <f>'Exp1a Dom'!G157</f>
        <v>0.96128587012177469</v>
      </c>
      <c r="D101" s="250">
        <f>'Exp1b Rec'!G157</f>
        <v>1</v>
      </c>
      <c r="E101" s="249">
        <f>'Exp1c Inc Dom'!G157</f>
        <v>1</v>
      </c>
      <c r="F101" s="246">
        <f>'Exp1d Heterosis'!G157</f>
        <v>0.64292411057437271</v>
      </c>
      <c r="G101" s="219">
        <v>96</v>
      </c>
      <c r="H101" s="282">
        <f t="shared" si="6"/>
        <v>4.0678021230111661E-4</v>
      </c>
      <c r="I101" s="284">
        <f t="shared" si="7"/>
        <v>0</v>
      </c>
      <c r="J101" s="284">
        <f t="shared" si="8"/>
        <v>0</v>
      </c>
      <c r="K101" s="284">
        <f t="shared" si="9"/>
        <v>4.9986025325576833E-6</v>
      </c>
      <c r="L101" s="231"/>
      <c r="M101" s="263"/>
      <c r="N101" s="263"/>
      <c r="O101" s="267"/>
      <c r="P101" s="267"/>
      <c r="Q101" s="267"/>
      <c r="R101" s="267"/>
      <c r="S101" s="267"/>
      <c r="T101" s="267"/>
      <c r="U101" s="272"/>
      <c r="W101" s="209"/>
      <c r="X101" s="209"/>
      <c r="Z101"/>
      <c r="AA101"/>
    </row>
    <row r="102" spans="1:27">
      <c r="A102" s="225"/>
      <c r="B102" s="219">
        <v>97</v>
      </c>
      <c r="C102" s="246">
        <f>'Exp1a Dom'!G158</f>
        <v>0.9616926503340758</v>
      </c>
      <c r="D102" s="250">
        <f>'Exp1b Rec'!G158</f>
        <v>1</v>
      </c>
      <c r="E102" s="249">
        <f>'Exp1c Inc Dom'!G158</f>
        <v>1</v>
      </c>
      <c r="F102" s="246">
        <f>'Exp1d Heterosis'!G158</f>
        <v>0.64292910917690527</v>
      </c>
      <c r="G102" s="219">
        <v>97</v>
      </c>
      <c r="H102" s="282">
        <f t="shared" si="6"/>
        <v>4.5423525623022876E-4</v>
      </c>
      <c r="I102" s="284">
        <f t="shared" si="7"/>
        <v>0</v>
      </c>
      <c r="J102" s="284">
        <f t="shared" si="8"/>
        <v>0</v>
      </c>
      <c r="K102" s="284">
        <f t="shared" si="9"/>
        <v>-1.0231509183122878E-4</v>
      </c>
      <c r="L102" s="231"/>
      <c r="M102" s="263"/>
      <c r="N102" s="263"/>
      <c r="O102" s="267"/>
      <c r="P102" s="267"/>
      <c r="Q102" s="267"/>
      <c r="R102" s="267"/>
      <c r="S102" s="267"/>
      <c r="T102" s="267"/>
      <c r="U102" s="272"/>
      <c r="W102" s="209"/>
      <c r="X102" s="209"/>
      <c r="Z102"/>
      <c r="AA102"/>
    </row>
    <row r="103" spans="1:27">
      <c r="A103" s="225"/>
      <c r="B103" s="219">
        <v>98</v>
      </c>
      <c r="C103" s="246">
        <f>'Exp1a Dom'!G159</f>
        <v>0.96214688559030603</v>
      </c>
      <c r="D103" s="250">
        <f>'Exp1b Rec'!G159</f>
        <v>1</v>
      </c>
      <c r="E103" s="249">
        <f>'Exp1c Inc Dom'!G159</f>
        <v>1</v>
      </c>
      <c r="F103" s="246">
        <f>'Exp1d Heterosis'!G159</f>
        <v>0.64282679408507404</v>
      </c>
      <c r="G103" s="219">
        <v>98</v>
      </c>
      <c r="H103" s="282">
        <f t="shared" si="6"/>
        <v>6.1765142818659413E-4</v>
      </c>
      <c r="I103" s="284">
        <f t="shared" si="7"/>
        <v>0</v>
      </c>
      <c r="J103" s="284">
        <f t="shared" si="8"/>
        <v>0</v>
      </c>
      <c r="K103" s="284">
        <f t="shared" si="9"/>
        <v>3.8893392821370831E-5</v>
      </c>
      <c r="L103" s="231"/>
      <c r="M103" s="263"/>
      <c r="N103" s="263"/>
      <c r="O103" s="267"/>
      <c r="P103" s="267"/>
      <c r="Q103" s="267"/>
      <c r="R103" s="267"/>
      <c r="S103" s="267"/>
      <c r="T103" s="267"/>
      <c r="U103" s="272"/>
      <c r="W103" s="209"/>
      <c r="X103" s="209"/>
      <c r="Z103"/>
      <c r="AA103"/>
    </row>
    <row r="104" spans="1:27">
      <c r="A104" s="225"/>
      <c r="B104" s="219">
        <v>99</v>
      </c>
      <c r="C104" s="246">
        <f>'Exp1a Dom'!G160</f>
        <v>0.96276453701849263</v>
      </c>
      <c r="D104" s="250">
        <f>'Exp1b Rec'!G160</f>
        <v>1</v>
      </c>
      <c r="E104" s="249">
        <f>'Exp1c Inc Dom'!G160</f>
        <v>1</v>
      </c>
      <c r="F104" s="246">
        <f>'Exp1d Heterosis'!G160</f>
        <v>0.64286568747789541</v>
      </c>
      <c r="G104" s="219">
        <v>99</v>
      </c>
      <c r="H104" s="282">
        <f t="shared" si="6"/>
        <v>2.7838482746944671E-4</v>
      </c>
      <c r="I104" s="284">
        <f t="shared" si="7"/>
        <v>0</v>
      </c>
      <c r="J104" s="284">
        <f t="shared" si="8"/>
        <v>0</v>
      </c>
      <c r="K104" s="284">
        <f t="shared" si="9"/>
        <v>2.0030358884315369E-5</v>
      </c>
      <c r="L104" s="231"/>
      <c r="M104" s="263"/>
      <c r="N104" s="263"/>
      <c r="O104" s="267"/>
      <c r="P104" s="267"/>
      <c r="Q104" s="267"/>
      <c r="R104" s="267"/>
      <c r="S104" s="267"/>
      <c r="T104" s="267"/>
      <c r="U104" s="272"/>
      <c r="W104" s="209"/>
      <c r="X104" s="209"/>
      <c r="Z104"/>
      <c r="AA104"/>
    </row>
    <row r="105" spans="1:27">
      <c r="A105" s="225"/>
      <c r="B105" s="219">
        <v>100</v>
      </c>
      <c r="C105" s="246">
        <f>'Exp1a Dom'!G161</f>
        <v>0.96304292184596207</v>
      </c>
      <c r="D105" s="250">
        <f>'Exp1b Rec'!G161</f>
        <v>1</v>
      </c>
      <c r="E105" s="249">
        <f>'Exp1c Inc Dom'!G161</f>
        <v>1</v>
      </c>
      <c r="F105" s="246">
        <f>'Exp1d Heterosis'!G161</f>
        <v>0.64288571783677972</v>
      </c>
      <c r="G105" s="219">
        <v>100</v>
      </c>
      <c r="H105" s="282">
        <f t="shared" si="6"/>
        <v>3.7302463051758217E-4</v>
      </c>
      <c r="I105" s="284">
        <f t="shared" si="7"/>
        <v>0</v>
      </c>
      <c r="J105" s="284">
        <f t="shared" si="8"/>
        <v>0</v>
      </c>
      <c r="K105" s="284">
        <f t="shared" si="9"/>
        <v>3.0251644630441277E-5</v>
      </c>
      <c r="L105" s="231"/>
      <c r="M105" s="22"/>
      <c r="N105" s="22"/>
      <c r="O105" s="225"/>
      <c r="P105" s="225"/>
      <c r="Q105" s="225"/>
      <c r="R105" s="225"/>
      <c r="S105" s="225"/>
      <c r="T105" s="225"/>
      <c r="W105" s="209"/>
      <c r="X105" s="209"/>
      <c r="Z105"/>
      <c r="AA105"/>
    </row>
    <row r="106" spans="1:27" ht="14" thickBot="1">
      <c r="A106" s="225"/>
      <c r="B106" s="256">
        <v>101</v>
      </c>
      <c r="C106" s="257">
        <f>'Exp1a Dom'!G162</f>
        <v>0.96341594647647966</v>
      </c>
      <c r="D106" s="258">
        <f>'Exp1b Rec'!G162</f>
        <v>1</v>
      </c>
      <c r="E106" s="259">
        <f>'Exp1c Inc Dom'!G162</f>
        <v>1</v>
      </c>
      <c r="F106" s="257">
        <f>'Exp1d Heterosis'!G162</f>
        <v>0.64291596948141017</v>
      </c>
      <c r="G106" s="256">
        <v>101</v>
      </c>
      <c r="H106" s="260">
        <f t="shared" si="6"/>
        <v>-0.86341594647647968</v>
      </c>
      <c r="I106" s="285">
        <f t="shared" si="7"/>
        <v>-0.9</v>
      </c>
      <c r="J106" s="285">
        <f t="shared" si="8"/>
        <v>-0.9</v>
      </c>
      <c r="K106" s="285">
        <f t="shared" si="9"/>
        <v>-0.54291596948141019</v>
      </c>
      <c r="L106" s="231"/>
      <c r="M106" s="22"/>
      <c r="N106" s="22"/>
      <c r="O106" s="225"/>
      <c r="P106" s="225"/>
      <c r="Q106" s="225"/>
      <c r="R106" s="225"/>
      <c r="S106" s="225"/>
      <c r="T106" s="225"/>
      <c r="W106" s="209"/>
      <c r="X106" s="209"/>
      <c r="Z106"/>
      <c r="AA106"/>
    </row>
    <row r="107" spans="1:27">
      <c r="B107" s="223" t="s">
        <v>176</v>
      </c>
      <c r="C107" s="254">
        <f>MIN(C6:C105)</f>
        <v>0.1</v>
      </c>
      <c r="D107" s="254">
        <f t="shared" ref="D107:K107" si="10">MIN(D6:D105)</f>
        <v>0.1</v>
      </c>
      <c r="E107" s="254">
        <f t="shared" si="10"/>
        <v>0.1</v>
      </c>
      <c r="F107" s="254">
        <f t="shared" si="10"/>
        <v>0.1</v>
      </c>
      <c r="G107" s="254"/>
      <c r="H107" s="254">
        <f t="shared" si="10"/>
        <v>2.7838482746944671E-4</v>
      </c>
      <c r="I107" s="254">
        <f t="shared" si="10"/>
        <v>0</v>
      </c>
      <c r="J107" s="254">
        <f t="shared" si="10"/>
        <v>0</v>
      </c>
      <c r="K107" s="254">
        <f t="shared" si="10"/>
        <v>-1.0231509183122878E-4</v>
      </c>
      <c r="L107" s="22"/>
      <c r="M107" s="225"/>
      <c r="N107" s="225"/>
      <c r="O107" s="225"/>
      <c r="P107" s="225"/>
      <c r="Q107" s="225"/>
      <c r="R107" s="225"/>
    </row>
    <row r="108" spans="1:27">
      <c r="B108" s="211" t="s">
        <v>177</v>
      </c>
      <c r="C108" s="255">
        <f>MAX(C7:C106)</f>
        <v>0.96341594647647966</v>
      </c>
      <c r="D108" s="255">
        <f t="shared" ref="D108:K108" si="11">MAX(D7:D106)</f>
        <v>1</v>
      </c>
      <c r="E108" s="255">
        <f t="shared" si="11"/>
        <v>1</v>
      </c>
      <c r="F108" s="255">
        <f t="shared" si="11"/>
        <v>0.64292910917690527</v>
      </c>
      <c r="G108" s="255"/>
      <c r="H108" s="255">
        <f t="shared" si="11"/>
        <v>5.1451085868066293E-2</v>
      </c>
      <c r="I108" s="255">
        <f t="shared" si="11"/>
        <v>5.3647042291656177E-2</v>
      </c>
      <c r="J108" s="255">
        <f t="shared" si="11"/>
        <v>4.4607691042519326E-2</v>
      </c>
      <c r="K108" s="255">
        <f t="shared" si="11"/>
        <v>4.1806745380734534E-2</v>
      </c>
      <c r="L108" s="22"/>
      <c r="M108" s="225"/>
      <c r="N108" s="225"/>
      <c r="O108" s="225"/>
      <c r="P108" s="225"/>
      <c r="Q108" s="225"/>
      <c r="R108" s="225"/>
    </row>
  </sheetData>
  <mergeCells count="9">
    <mergeCell ref="N34:P34"/>
    <mergeCell ref="R34:T34"/>
    <mergeCell ref="N42:O42"/>
    <mergeCell ref="Q42:S42"/>
    <mergeCell ref="B3:H3"/>
    <mergeCell ref="Q29:S29"/>
    <mergeCell ref="N29:O29"/>
    <mergeCell ref="C4:F4"/>
    <mergeCell ref="H4:K4"/>
  </mergeCells>
  <pageMargins left="0.75" right="0.75" top="1" bottom="1" header="0.5" footer="0.5"/>
  <pageSetup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baseColWidth="10" defaultRowHeight="13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topLeftCell="E1" workbookViewId="0">
      <selection activeCell="X21" sqref="X21"/>
    </sheetView>
  </sheetViews>
  <sheetFormatPr baseColWidth="10" defaultRowHeight="13" x14ac:dyDescent="0"/>
  <cols>
    <col min="11" max="14" width="11.83203125" bestFit="1" customWidth="1"/>
  </cols>
  <sheetData>
    <row r="1" spans="1:39" ht="14">
      <c r="A1" s="154"/>
      <c r="B1" s="89" t="s">
        <v>120</v>
      </c>
      <c r="C1" s="172" t="s">
        <v>133</v>
      </c>
      <c r="D1" s="173"/>
      <c r="E1" s="173"/>
      <c r="F1" s="89" t="s">
        <v>121</v>
      </c>
      <c r="G1" s="172" t="s">
        <v>134</v>
      </c>
      <c r="H1" s="2"/>
      <c r="I1" s="5"/>
    </row>
    <row r="2" spans="1:39" ht="14">
      <c r="A2" s="176" t="s">
        <v>119</v>
      </c>
      <c r="B2" s="177"/>
      <c r="C2" s="177"/>
      <c r="D2" s="177"/>
      <c r="E2" s="177"/>
      <c r="F2" s="177"/>
      <c r="G2" s="177"/>
      <c r="H2" s="177"/>
      <c r="I2" s="178"/>
    </row>
    <row r="3" spans="1:39" ht="14">
      <c r="A3" s="156"/>
      <c r="B3" s="89" t="s">
        <v>83</v>
      </c>
      <c r="C3" s="89" t="s">
        <v>84</v>
      </c>
      <c r="D3" s="2"/>
      <c r="E3" s="89" t="s">
        <v>80</v>
      </c>
      <c r="F3" s="89" t="s">
        <v>81</v>
      </c>
      <c r="G3" s="89" t="s">
        <v>82</v>
      </c>
      <c r="H3" s="89" t="s">
        <v>106</v>
      </c>
      <c r="I3" s="5"/>
      <c r="AB3" s="204"/>
      <c r="AD3" s="204"/>
      <c r="AF3" s="204"/>
      <c r="AH3" s="204"/>
      <c r="AJ3" s="204"/>
      <c r="AL3" s="204"/>
    </row>
    <row r="4" spans="1:39" ht="14">
      <c r="A4" s="156"/>
      <c r="B4" s="192">
        <v>0.1</v>
      </c>
      <c r="C4" s="192">
        <v>0.9</v>
      </c>
      <c r="D4" s="2"/>
      <c r="E4" s="86">
        <v>60</v>
      </c>
      <c r="F4" s="86">
        <v>1080</v>
      </c>
      <c r="G4" s="86">
        <v>4860</v>
      </c>
      <c r="H4" s="86">
        <v>6000</v>
      </c>
      <c r="I4" s="5"/>
      <c r="W4" s="202"/>
      <c r="X4" s="202"/>
      <c r="Y4" s="202"/>
      <c r="Z4" s="202"/>
      <c r="AB4" s="204"/>
      <c r="AC4" s="203"/>
      <c r="AD4" s="204"/>
      <c r="AE4" s="203"/>
      <c r="AF4" s="204"/>
      <c r="AG4" s="203"/>
      <c r="AH4" s="204"/>
      <c r="AI4" s="203"/>
      <c r="AJ4" s="204"/>
      <c r="AK4" s="203"/>
      <c r="AL4" s="204"/>
      <c r="AM4" s="203"/>
    </row>
    <row r="5" spans="1:39" ht="14">
      <c r="A5" s="154"/>
      <c r="B5" s="89" t="s">
        <v>122</v>
      </c>
      <c r="C5" s="2" t="s">
        <v>141</v>
      </c>
      <c r="D5" s="2"/>
      <c r="E5" s="2"/>
      <c r="F5" s="89" t="s">
        <v>100</v>
      </c>
      <c r="G5" s="89" t="s">
        <v>101</v>
      </c>
      <c r="H5" s="89" t="s">
        <v>102</v>
      </c>
      <c r="I5" s="5"/>
      <c r="Q5" s="202"/>
      <c r="R5" s="202"/>
      <c r="S5" s="202"/>
      <c r="T5" s="202"/>
      <c r="U5" s="202"/>
      <c r="W5" s="202"/>
      <c r="X5" s="202"/>
      <c r="Y5" s="202"/>
      <c r="Z5" s="202"/>
      <c r="AB5" s="204"/>
      <c r="AC5" s="203"/>
      <c r="AD5" s="204"/>
      <c r="AE5" s="203"/>
      <c r="AF5" s="204"/>
      <c r="AG5" s="203"/>
      <c r="AH5" s="204"/>
      <c r="AI5" s="203"/>
      <c r="AJ5" s="204"/>
      <c r="AK5" s="203"/>
      <c r="AL5" s="204"/>
      <c r="AM5" s="203"/>
    </row>
    <row r="6" spans="1:39" ht="14">
      <c r="A6" s="154"/>
      <c r="B6" s="185">
        <v>10000</v>
      </c>
      <c r="C6" s="185">
        <v>2000</v>
      </c>
      <c r="D6" s="2"/>
      <c r="E6" s="2"/>
      <c r="F6" s="89" t="s">
        <v>133</v>
      </c>
      <c r="G6" s="89" t="s">
        <v>133</v>
      </c>
      <c r="H6" s="89" t="s">
        <v>134</v>
      </c>
      <c r="I6" s="5"/>
      <c r="Q6" s="202"/>
      <c r="R6" s="202"/>
      <c r="S6" s="202"/>
      <c r="T6" s="202"/>
      <c r="U6" s="202"/>
      <c r="W6" s="202"/>
      <c r="X6" s="202"/>
      <c r="Y6" s="202"/>
      <c r="Z6" s="202"/>
      <c r="AB6" s="204"/>
      <c r="AC6" s="203"/>
      <c r="AD6" s="204"/>
      <c r="AE6" s="203"/>
      <c r="AF6" s="204"/>
      <c r="AG6" s="203"/>
      <c r="AH6" s="204"/>
      <c r="AI6" s="203"/>
      <c r="AJ6" s="204"/>
      <c r="AK6" s="203"/>
      <c r="AL6" s="204"/>
      <c r="AM6" s="203"/>
    </row>
    <row r="7" spans="1:39" ht="14">
      <c r="A7" s="154"/>
      <c r="B7" s="2"/>
      <c r="C7" s="2"/>
      <c r="D7" s="2"/>
      <c r="E7" s="89" t="s">
        <v>123</v>
      </c>
      <c r="F7" s="192">
        <v>0.4</v>
      </c>
      <c r="G7" s="192">
        <v>0.4</v>
      </c>
      <c r="H7" s="192">
        <v>0</v>
      </c>
      <c r="I7" s="5"/>
      <c r="Q7" s="202"/>
      <c r="R7" s="202"/>
      <c r="S7" s="202"/>
      <c r="T7" s="202"/>
      <c r="U7" s="202"/>
      <c r="W7" s="202"/>
      <c r="X7" s="202"/>
      <c r="Y7" s="202"/>
      <c r="Z7" s="202"/>
      <c r="AB7" s="204"/>
      <c r="AC7" s="203"/>
      <c r="AD7" s="204"/>
      <c r="AE7" s="203"/>
      <c r="AF7" s="204"/>
      <c r="AG7" s="203"/>
      <c r="AH7" s="204"/>
      <c r="AI7" s="203"/>
      <c r="AJ7" s="204"/>
      <c r="AK7" s="203"/>
      <c r="AL7" s="204"/>
      <c r="AM7" s="203"/>
    </row>
    <row r="8" spans="1:39" ht="14">
      <c r="A8" s="154"/>
      <c r="B8" s="2"/>
      <c r="C8" s="2"/>
      <c r="D8" s="2"/>
      <c r="E8" s="89" t="s">
        <v>124</v>
      </c>
      <c r="F8" s="192">
        <v>2.7</v>
      </c>
      <c r="G8" s="192">
        <v>2.7</v>
      </c>
      <c r="H8" s="192">
        <v>2.7</v>
      </c>
      <c r="I8" s="5"/>
      <c r="Q8" s="202"/>
      <c r="R8" s="202"/>
      <c r="S8" s="202"/>
      <c r="T8" s="202"/>
      <c r="U8" s="202"/>
    </row>
    <row r="9" spans="1:39" ht="14">
      <c r="A9" s="154"/>
      <c r="B9" s="2"/>
      <c r="C9" s="2"/>
      <c r="D9" s="2"/>
      <c r="E9" s="89" t="s">
        <v>125</v>
      </c>
      <c r="F9" s="192">
        <v>1.08</v>
      </c>
      <c r="G9" s="192">
        <v>1.08</v>
      </c>
      <c r="H9" s="192">
        <v>0</v>
      </c>
      <c r="I9" s="5"/>
    </row>
    <row r="10" spans="1:39" ht="14">
      <c r="A10" s="154"/>
      <c r="B10" s="2"/>
      <c r="C10" s="2"/>
      <c r="D10" s="2"/>
      <c r="E10" s="89" t="s">
        <v>126</v>
      </c>
      <c r="F10" s="192">
        <v>1</v>
      </c>
      <c r="G10" s="192">
        <v>1</v>
      </c>
      <c r="H10" s="192">
        <v>0</v>
      </c>
      <c r="I10" s="5"/>
      <c r="K10" t="s">
        <v>155</v>
      </c>
      <c r="P10" s="206"/>
    </row>
    <row r="11" spans="1:39" ht="14">
      <c r="A11" s="176" t="s">
        <v>118</v>
      </c>
      <c r="B11" s="177"/>
      <c r="C11" s="177"/>
      <c r="D11" s="177"/>
      <c r="E11" s="177"/>
      <c r="F11" s="177"/>
      <c r="G11" s="177"/>
      <c r="H11" s="177"/>
      <c r="I11" s="178"/>
      <c r="J11" s="207" t="s">
        <v>96</v>
      </c>
      <c r="K11" s="207">
        <v>0</v>
      </c>
      <c r="L11" s="207">
        <v>10</v>
      </c>
      <c r="M11" s="207">
        <v>20</v>
      </c>
      <c r="N11" s="207">
        <v>30</v>
      </c>
      <c r="O11" s="207">
        <v>40</v>
      </c>
      <c r="P11" s="207">
        <v>50</v>
      </c>
      <c r="Q11" s="207">
        <v>60</v>
      </c>
      <c r="R11" s="207">
        <v>70</v>
      </c>
      <c r="S11" s="207">
        <v>80</v>
      </c>
      <c r="T11" s="207">
        <v>90</v>
      </c>
      <c r="U11" s="207">
        <v>100</v>
      </c>
      <c r="W11" s="199"/>
      <c r="X11" s="199"/>
      <c r="Y11" s="199"/>
      <c r="Z11" s="199"/>
    </row>
    <row r="12" spans="1:39" ht="14">
      <c r="A12" s="154"/>
      <c r="B12" s="89" t="s">
        <v>80</v>
      </c>
      <c r="C12" s="89" t="s">
        <v>81</v>
      </c>
      <c r="D12" s="89" t="s">
        <v>82</v>
      </c>
      <c r="E12" s="2"/>
      <c r="F12" s="2"/>
      <c r="G12" s="89" t="s">
        <v>83</v>
      </c>
      <c r="H12" s="89" t="s">
        <v>84</v>
      </c>
      <c r="I12" s="5"/>
      <c r="J12" t="s">
        <v>144</v>
      </c>
      <c r="K12" s="200">
        <v>0</v>
      </c>
      <c r="L12" s="200">
        <v>0.1</v>
      </c>
      <c r="M12" s="200">
        <v>0.2</v>
      </c>
      <c r="N12" s="200">
        <v>0.30000000000000004</v>
      </c>
      <c r="O12" s="200">
        <v>0.4</v>
      </c>
      <c r="P12" s="200">
        <v>0.5</v>
      </c>
      <c r="Q12" s="200">
        <v>0.60000000000000009</v>
      </c>
      <c r="R12" s="200">
        <v>0.70000000000000007</v>
      </c>
      <c r="S12" s="200">
        <v>0.8</v>
      </c>
      <c r="T12" s="200">
        <v>0.9</v>
      </c>
      <c r="U12" s="200">
        <v>1</v>
      </c>
      <c r="W12" s="199"/>
      <c r="X12" s="199"/>
      <c r="Y12" s="199"/>
      <c r="Z12" s="199"/>
    </row>
    <row r="13" spans="1:39" ht="14">
      <c r="A13" s="154"/>
      <c r="B13" s="89" t="s">
        <v>133</v>
      </c>
      <c r="C13" s="89" t="s">
        <v>133</v>
      </c>
      <c r="D13" s="89" t="s">
        <v>134</v>
      </c>
      <c r="E13" s="2" t="s">
        <v>106</v>
      </c>
      <c r="F13" s="2"/>
      <c r="G13" s="89" t="s">
        <v>133</v>
      </c>
      <c r="H13" s="186" t="s">
        <v>134</v>
      </c>
      <c r="I13" s="5"/>
      <c r="J13" t="s">
        <v>145</v>
      </c>
      <c r="K13" s="200">
        <f>1-K12</f>
        <v>1</v>
      </c>
      <c r="L13" s="200">
        <f t="shared" ref="L13:U13" si="0">1-L12</f>
        <v>0.9</v>
      </c>
      <c r="M13" s="200">
        <f t="shared" si="0"/>
        <v>0.8</v>
      </c>
      <c r="N13" s="200">
        <f t="shared" si="0"/>
        <v>0.7</v>
      </c>
      <c r="O13" s="200">
        <f t="shared" si="0"/>
        <v>0.6</v>
      </c>
      <c r="P13" s="200">
        <f t="shared" si="0"/>
        <v>0.5</v>
      </c>
      <c r="Q13" s="200">
        <f t="shared" si="0"/>
        <v>0.39999999999999991</v>
      </c>
      <c r="R13" s="200">
        <f t="shared" si="0"/>
        <v>0.29999999999999993</v>
      </c>
      <c r="S13" s="200">
        <f t="shared" si="0"/>
        <v>0.19999999999999996</v>
      </c>
      <c r="T13" s="200">
        <f t="shared" si="0"/>
        <v>9.9999999999999978E-2</v>
      </c>
      <c r="U13" s="200">
        <f t="shared" si="0"/>
        <v>0</v>
      </c>
      <c r="W13" s="199"/>
      <c r="X13" s="199"/>
      <c r="Y13" s="199"/>
      <c r="Z13" s="199"/>
    </row>
    <row r="14" spans="1:39" ht="14">
      <c r="A14" s="154"/>
      <c r="B14" s="87">
        <v>9113.3100000000013</v>
      </c>
      <c r="C14" s="87">
        <v>182.52000000000004</v>
      </c>
      <c r="D14" s="87">
        <v>0</v>
      </c>
      <c r="E14" s="87">
        <v>9295.8300000000017</v>
      </c>
      <c r="F14" s="2"/>
      <c r="G14" s="21">
        <v>0.99018269482122623</v>
      </c>
      <c r="H14" s="21">
        <v>9.8173051787737078E-3</v>
      </c>
      <c r="I14" s="5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Y14" s="199"/>
      <c r="Z14" s="199"/>
      <c r="AA14" s="199"/>
      <c r="AB14" s="199"/>
    </row>
    <row r="15" spans="1:39" ht="14">
      <c r="A15" s="154"/>
      <c r="B15" s="2"/>
      <c r="C15" s="2"/>
      <c r="D15" s="2"/>
      <c r="E15" s="2"/>
      <c r="F15" s="2"/>
      <c r="G15" s="2"/>
      <c r="H15" s="110"/>
      <c r="I15" s="5"/>
      <c r="J15" t="s">
        <v>156</v>
      </c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</row>
    <row r="16" spans="1:39" ht="14">
      <c r="A16" s="154"/>
      <c r="B16" s="114" t="s">
        <v>142</v>
      </c>
      <c r="C16" s="115"/>
      <c r="D16" s="116"/>
      <c r="E16" s="2"/>
      <c r="F16" s="114" t="s">
        <v>143</v>
      </c>
      <c r="G16" s="115"/>
      <c r="H16" s="116"/>
      <c r="I16" s="5"/>
      <c r="J16" t="s">
        <v>96</v>
      </c>
      <c r="K16" s="200">
        <f>K12</f>
        <v>0</v>
      </c>
      <c r="L16" s="200">
        <f t="shared" ref="L16:U16" si="1">L12</f>
        <v>0.1</v>
      </c>
      <c r="M16" s="200">
        <f t="shared" si="1"/>
        <v>0.2</v>
      </c>
      <c r="N16" s="200">
        <f t="shared" si="1"/>
        <v>0.30000000000000004</v>
      </c>
      <c r="O16" s="200">
        <f t="shared" si="1"/>
        <v>0.4</v>
      </c>
      <c r="P16" s="200">
        <f t="shared" si="1"/>
        <v>0.5</v>
      </c>
      <c r="Q16" s="200">
        <f t="shared" si="1"/>
        <v>0.60000000000000009</v>
      </c>
      <c r="R16" s="200">
        <f t="shared" si="1"/>
        <v>0.70000000000000007</v>
      </c>
      <c r="S16" s="200">
        <f t="shared" si="1"/>
        <v>0.8</v>
      </c>
      <c r="T16" s="200">
        <f t="shared" si="1"/>
        <v>0.9</v>
      </c>
      <c r="U16" s="200">
        <f t="shared" si="1"/>
        <v>1</v>
      </c>
      <c r="Y16" s="204"/>
      <c r="AA16" s="204"/>
      <c r="AC16" s="204"/>
      <c r="AE16" s="204"/>
      <c r="AG16" s="204"/>
      <c r="AI16" s="204"/>
    </row>
    <row r="17" spans="1:36" ht="14">
      <c r="A17" s="154"/>
      <c r="B17" s="194" t="s">
        <v>96</v>
      </c>
      <c r="C17" s="113" t="s">
        <v>144</v>
      </c>
      <c r="D17" s="117" t="s">
        <v>145</v>
      </c>
      <c r="E17" s="2"/>
      <c r="F17" s="194" t="s">
        <v>96</v>
      </c>
      <c r="G17" s="113" t="s">
        <v>144</v>
      </c>
      <c r="H17" s="117" t="s">
        <v>145</v>
      </c>
      <c r="I17" s="5"/>
      <c r="J17" t="s">
        <v>146</v>
      </c>
      <c r="K17" s="200">
        <f>K12^2</f>
        <v>0</v>
      </c>
      <c r="L17" s="200">
        <f t="shared" ref="L17:U17" si="2">L12^2</f>
        <v>1.0000000000000002E-2</v>
      </c>
      <c r="M17" s="200">
        <f t="shared" si="2"/>
        <v>4.0000000000000008E-2</v>
      </c>
      <c r="N17" s="200">
        <f t="shared" si="2"/>
        <v>9.0000000000000024E-2</v>
      </c>
      <c r="O17" s="200">
        <f t="shared" si="2"/>
        <v>0.16000000000000003</v>
      </c>
      <c r="P17" s="200">
        <f t="shared" si="2"/>
        <v>0.25</v>
      </c>
      <c r="Q17" s="200">
        <f t="shared" si="2"/>
        <v>0.3600000000000001</v>
      </c>
      <c r="R17" s="200">
        <f t="shared" si="2"/>
        <v>0.4900000000000001</v>
      </c>
      <c r="S17" s="200">
        <f t="shared" si="2"/>
        <v>0.64000000000000012</v>
      </c>
      <c r="T17" s="200">
        <f t="shared" si="2"/>
        <v>0.81</v>
      </c>
      <c r="U17" s="200">
        <f t="shared" si="2"/>
        <v>1</v>
      </c>
      <c r="Y17" s="204"/>
      <c r="Z17" s="203"/>
      <c r="AA17" s="204"/>
      <c r="AB17" s="203"/>
      <c r="AC17" s="204"/>
      <c r="AD17" s="203"/>
      <c r="AE17" s="204"/>
      <c r="AF17" s="203"/>
      <c r="AG17" s="204"/>
      <c r="AH17" s="203"/>
      <c r="AI17" s="204"/>
      <c r="AJ17" s="203"/>
    </row>
    <row r="18" spans="1:36" ht="14">
      <c r="A18" s="154"/>
      <c r="B18" s="195">
        <v>1</v>
      </c>
      <c r="C18" s="112">
        <v>0.1</v>
      </c>
      <c r="D18" s="111">
        <v>0.9</v>
      </c>
      <c r="E18" s="2"/>
      <c r="F18" s="195">
        <v>1</v>
      </c>
      <c r="G18" s="112">
        <v>0.1</v>
      </c>
      <c r="H18" s="111">
        <v>0.9</v>
      </c>
      <c r="I18" s="5"/>
      <c r="J18" t="s">
        <v>147</v>
      </c>
      <c r="K18" s="200">
        <f>2*K12*K13</f>
        <v>0</v>
      </c>
      <c r="L18" s="200">
        <f t="shared" ref="L18:U18" si="3">2*L12*L13</f>
        <v>0.18000000000000002</v>
      </c>
      <c r="M18" s="200">
        <f t="shared" si="3"/>
        <v>0.32000000000000006</v>
      </c>
      <c r="N18" s="200">
        <f t="shared" si="3"/>
        <v>0.42000000000000004</v>
      </c>
      <c r="O18" s="200">
        <f t="shared" si="3"/>
        <v>0.48</v>
      </c>
      <c r="P18" s="200">
        <f t="shared" si="3"/>
        <v>0.5</v>
      </c>
      <c r="Q18" s="200">
        <f t="shared" si="3"/>
        <v>0.48</v>
      </c>
      <c r="R18" s="200">
        <f t="shared" si="3"/>
        <v>0.41999999999999993</v>
      </c>
      <c r="S18" s="200">
        <f t="shared" si="3"/>
        <v>0.31999999999999995</v>
      </c>
      <c r="T18" s="200">
        <f t="shared" si="3"/>
        <v>0.17999999999999997</v>
      </c>
      <c r="U18" s="200">
        <f t="shared" si="3"/>
        <v>0</v>
      </c>
      <c r="Y18" s="204"/>
      <c r="Z18" s="203"/>
      <c r="AA18" s="204"/>
      <c r="AB18" s="203"/>
      <c r="AC18" s="204"/>
      <c r="AD18" s="203"/>
      <c r="AE18" s="204"/>
      <c r="AF18" s="203"/>
      <c r="AG18" s="204"/>
      <c r="AH18" s="203"/>
      <c r="AI18" s="204"/>
      <c r="AJ18" s="203"/>
    </row>
    <row r="19" spans="1:36" ht="14">
      <c r="A19" s="154"/>
      <c r="B19" s="195">
        <v>5</v>
      </c>
      <c r="C19" s="112">
        <v>0.80435359702681175</v>
      </c>
      <c r="D19" s="111">
        <v>0.19564640297318819</v>
      </c>
      <c r="E19" s="2"/>
      <c r="F19" s="195">
        <v>2</v>
      </c>
      <c r="G19" s="112">
        <v>0.52652345462516448</v>
      </c>
      <c r="H19" s="111">
        <v>0.47347654537483563</v>
      </c>
      <c r="I19" s="5"/>
      <c r="J19" t="s">
        <v>148</v>
      </c>
      <c r="K19" s="200">
        <f>K13^2</f>
        <v>1</v>
      </c>
      <c r="L19" s="200">
        <f t="shared" ref="L19:U19" si="4">L13^2</f>
        <v>0.81</v>
      </c>
      <c r="M19" s="200">
        <f t="shared" si="4"/>
        <v>0.64000000000000012</v>
      </c>
      <c r="N19" s="200">
        <f t="shared" si="4"/>
        <v>0.48999999999999994</v>
      </c>
      <c r="O19" s="200">
        <f t="shared" si="4"/>
        <v>0.36</v>
      </c>
      <c r="P19" s="200">
        <f t="shared" si="4"/>
        <v>0.25</v>
      </c>
      <c r="Q19" s="200">
        <f t="shared" si="4"/>
        <v>0.15999999999999992</v>
      </c>
      <c r="R19" s="200">
        <f t="shared" si="4"/>
        <v>8.9999999999999955E-2</v>
      </c>
      <c r="S19" s="200">
        <f t="shared" si="4"/>
        <v>3.999999999999998E-2</v>
      </c>
      <c r="T19" s="200">
        <f t="shared" si="4"/>
        <v>9.999999999999995E-3</v>
      </c>
      <c r="U19" s="200">
        <f t="shared" si="4"/>
        <v>0</v>
      </c>
      <c r="Y19" s="204"/>
      <c r="Z19" s="203"/>
      <c r="AA19" s="204"/>
      <c r="AB19" s="203"/>
      <c r="AC19" s="204"/>
      <c r="AD19" s="203"/>
      <c r="AE19" s="204"/>
      <c r="AF19" s="203"/>
      <c r="AG19" s="204"/>
      <c r="AH19" s="203"/>
      <c r="AI19" s="204"/>
      <c r="AJ19" s="203"/>
    </row>
    <row r="20" spans="1:36" ht="14">
      <c r="A20" s="154"/>
      <c r="B20" s="195">
        <v>10</v>
      </c>
      <c r="C20" s="112">
        <v>0.90121457489878543</v>
      </c>
      <c r="D20" s="111">
        <v>9.8785425101214575E-2</v>
      </c>
      <c r="E20" s="2"/>
      <c r="F20" s="195">
        <v>3</v>
      </c>
      <c r="G20" s="112">
        <v>0.67852471880721954</v>
      </c>
      <c r="H20" s="111">
        <v>0.32147528119278057</v>
      </c>
      <c r="I20" s="5"/>
      <c r="K20" s="201">
        <f>SUM(K17:K19)</f>
        <v>1</v>
      </c>
      <c r="L20" s="201">
        <f t="shared" ref="L20:U20" si="5">SUM(L17:L19)</f>
        <v>1</v>
      </c>
      <c r="M20" s="201">
        <f t="shared" si="5"/>
        <v>1.0000000000000002</v>
      </c>
      <c r="N20" s="201">
        <f t="shared" si="5"/>
        <v>1</v>
      </c>
      <c r="O20" s="201">
        <f t="shared" si="5"/>
        <v>1</v>
      </c>
      <c r="P20" s="201">
        <f t="shared" si="5"/>
        <v>1</v>
      </c>
      <c r="Q20" s="201">
        <f t="shared" si="5"/>
        <v>1</v>
      </c>
      <c r="R20" s="201">
        <f t="shared" si="5"/>
        <v>1</v>
      </c>
      <c r="S20" s="201">
        <f t="shared" si="5"/>
        <v>1</v>
      </c>
      <c r="T20" s="201">
        <f t="shared" si="5"/>
        <v>1</v>
      </c>
      <c r="U20" s="201">
        <f t="shared" si="5"/>
        <v>1</v>
      </c>
      <c r="Y20" s="204"/>
      <c r="Z20" s="203"/>
      <c r="AA20" s="204"/>
      <c r="AB20" s="203"/>
      <c r="AC20" s="204"/>
      <c r="AD20" s="203"/>
      <c r="AE20" s="204"/>
      <c r="AF20" s="203"/>
      <c r="AG20" s="204"/>
      <c r="AH20" s="203"/>
      <c r="AI20" s="204"/>
      <c r="AJ20" s="203"/>
    </row>
    <row r="21" spans="1:36" ht="14">
      <c r="A21" s="154"/>
      <c r="B21" s="195">
        <v>15</v>
      </c>
      <c r="C21" s="112">
        <v>0.93390435403283367</v>
      </c>
      <c r="D21" s="111">
        <v>6.6095645967166314E-2</v>
      </c>
      <c r="E21" s="2"/>
      <c r="F21" s="195">
        <v>4</v>
      </c>
      <c r="G21" s="112">
        <v>0.75681511470985163</v>
      </c>
      <c r="H21" s="111">
        <v>0.24318488529014845</v>
      </c>
      <c r="I21" s="5"/>
      <c r="K21" s="205" t="s">
        <v>158</v>
      </c>
      <c r="L21" s="205"/>
      <c r="M21" s="205"/>
      <c r="N21" s="205"/>
    </row>
    <row r="22" spans="1:36" ht="14">
      <c r="A22" s="154"/>
      <c r="B22" s="195">
        <v>20</v>
      </c>
      <c r="C22" s="112">
        <v>0.95025712025316456</v>
      </c>
      <c r="D22" s="111">
        <v>4.9742879746835438E-2</v>
      </c>
      <c r="E22" s="2"/>
      <c r="F22" s="195">
        <v>5</v>
      </c>
      <c r="G22" s="112">
        <v>0.80435359702681175</v>
      </c>
      <c r="H22" s="111">
        <v>0.19564640297318819</v>
      </c>
      <c r="I22" s="5"/>
      <c r="J22" t="s">
        <v>157</v>
      </c>
      <c r="K22">
        <f>K16</f>
        <v>0</v>
      </c>
      <c r="L22">
        <f t="shared" ref="L22:U22" si="6">L16</f>
        <v>0.1</v>
      </c>
      <c r="M22">
        <f t="shared" si="6"/>
        <v>0.2</v>
      </c>
      <c r="N22">
        <f t="shared" si="6"/>
        <v>0.30000000000000004</v>
      </c>
      <c r="O22">
        <f t="shared" si="6"/>
        <v>0.4</v>
      </c>
      <c r="P22">
        <f t="shared" si="6"/>
        <v>0.5</v>
      </c>
      <c r="Q22">
        <f t="shared" si="6"/>
        <v>0.60000000000000009</v>
      </c>
      <c r="R22">
        <f t="shared" si="6"/>
        <v>0.70000000000000007</v>
      </c>
      <c r="S22">
        <f t="shared" si="6"/>
        <v>0.8</v>
      </c>
      <c r="T22">
        <f t="shared" si="6"/>
        <v>0.9</v>
      </c>
      <c r="U22">
        <f t="shared" si="6"/>
        <v>1</v>
      </c>
    </row>
    <row r="23" spans="1:36" ht="14">
      <c r="A23" s="154"/>
      <c r="B23" s="195">
        <v>25</v>
      </c>
      <c r="C23" s="112">
        <v>0.9601441882608992</v>
      </c>
      <c r="D23" s="111">
        <v>3.9855811739100862E-2</v>
      </c>
      <c r="E23" s="2"/>
      <c r="F23" s="195">
        <v>6</v>
      </c>
      <c r="G23" s="112">
        <v>0.83631256384065367</v>
      </c>
      <c r="H23" s="111">
        <v>0.16368743615934628</v>
      </c>
      <c r="I23" s="5"/>
      <c r="J23" t="s">
        <v>149</v>
      </c>
      <c r="K23" s="200">
        <f>K17^2</f>
        <v>0</v>
      </c>
      <c r="L23" s="200">
        <f t="shared" ref="L23:U23" si="7">L17^2</f>
        <v>1.0000000000000005E-4</v>
      </c>
      <c r="M23" s="200">
        <f t="shared" si="7"/>
        <v>1.6000000000000007E-3</v>
      </c>
      <c r="N23" s="200">
        <f t="shared" si="7"/>
        <v>8.1000000000000048E-3</v>
      </c>
      <c r="O23" s="200">
        <f t="shared" si="7"/>
        <v>2.5600000000000012E-2</v>
      </c>
      <c r="P23" s="200">
        <f t="shared" si="7"/>
        <v>6.25E-2</v>
      </c>
      <c r="Q23" s="200">
        <f t="shared" si="7"/>
        <v>0.12960000000000008</v>
      </c>
      <c r="R23" s="200">
        <f t="shared" si="7"/>
        <v>0.24010000000000009</v>
      </c>
      <c r="S23" s="200">
        <f t="shared" si="7"/>
        <v>0.40960000000000019</v>
      </c>
      <c r="T23" s="200">
        <f t="shared" si="7"/>
        <v>0.65610000000000013</v>
      </c>
      <c r="U23" s="200">
        <f t="shared" si="7"/>
        <v>1</v>
      </c>
      <c r="Y23" s="203"/>
      <c r="Z23" s="203"/>
      <c r="AA23" s="203"/>
      <c r="AB23" s="203"/>
      <c r="AC23" s="203"/>
      <c r="AD23" s="203"/>
      <c r="AE23" s="199"/>
    </row>
    <row r="24" spans="1:36" ht="14">
      <c r="A24" s="154"/>
      <c r="B24" s="195">
        <v>30</v>
      </c>
      <c r="C24" s="112">
        <v>0.96684232616704768</v>
      </c>
      <c r="D24" s="111">
        <v>3.3157673832952483E-2</v>
      </c>
      <c r="E24" s="2"/>
      <c r="F24" s="195">
        <v>7</v>
      </c>
      <c r="G24" s="112">
        <v>0.85929526123936828</v>
      </c>
      <c r="H24" s="111">
        <v>0.14070473876063186</v>
      </c>
      <c r="I24" s="5"/>
      <c r="J24" t="s">
        <v>151</v>
      </c>
      <c r="K24" s="200">
        <f>K17*K18*2</f>
        <v>0</v>
      </c>
      <c r="L24" s="200">
        <f t="shared" ref="L24:U24" si="8">L17*L18*2</f>
        <v>3.6000000000000012E-3</v>
      </c>
      <c r="M24" s="200">
        <f t="shared" si="8"/>
        <v>2.5600000000000012E-2</v>
      </c>
      <c r="N24" s="200">
        <f t="shared" si="8"/>
        <v>7.5600000000000028E-2</v>
      </c>
      <c r="O24" s="200">
        <f t="shared" si="8"/>
        <v>0.15360000000000001</v>
      </c>
      <c r="P24" s="200">
        <f t="shared" si="8"/>
        <v>0.25</v>
      </c>
      <c r="Q24" s="200">
        <f t="shared" si="8"/>
        <v>0.34560000000000007</v>
      </c>
      <c r="R24" s="200">
        <f t="shared" si="8"/>
        <v>0.41160000000000002</v>
      </c>
      <c r="S24" s="200">
        <f t="shared" si="8"/>
        <v>0.40960000000000002</v>
      </c>
      <c r="T24" s="200">
        <f t="shared" si="8"/>
        <v>0.29159999999999997</v>
      </c>
      <c r="U24" s="200">
        <f t="shared" si="8"/>
        <v>0</v>
      </c>
      <c r="Y24" s="203"/>
      <c r="Z24" s="203"/>
      <c r="AA24" s="203"/>
      <c r="AB24" s="203"/>
      <c r="AC24" s="203"/>
      <c r="AD24" s="203"/>
      <c r="AE24" s="199"/>
    </row>
    <row r="25" spans="1:36" ht="14">
      <c r="A25" s="154"/>
      <c r="B25" s="195">
        <v>35</v>
      </c>
      <c r="C25" s="112">
        <v>0.97158529196032783</v>
      </c>
      <c r="D25" s="111">
        <v>2.8414708039672169E-2</v>
      </c>
      <c r="E25" s="2"/>
      <c r="F25" s="195">
        <v>8</v>
      </c>
      <c r="G25" s="112">
        <v>0.87672176308539929</v>
      </c>
      <c r="H25" s="111">
        <v>0.12327823691460052</v>
      </c>
      <c r="I25" s="5"/>
      <c r="J25" t="s">
        <v>154</v>
      </c>
      <c r="K25" s="200">
        <f>K17*K19*2</f>
        <v>0</v>
      </c>
      <c r="L25" s="200">
        <f t="shared" ref="L25:U25" si="9">L17*L19*2</f>
        <v>1.6200000000000003E-2</v>
      </c>
      <c r="M25" s="200">
        <f t="shared" si="9"/>
        <v>5.1200000000000023E-2</v>
      </c>
      <c r="N25" s="200">
        <f t="shared" si="9"/>
        <v>8.8200000000000014E-2</v>
      </c>
      <c r="O25" s="200">
        <f t="shared" si="9"/>
        <v>0.11520000000000002</v>
      </c>
      <c r="P25" s="200">
        <f t="shared" si="9"/>
        <v>0.125</v>
      </c>
      <c r="Q25" s="200">
        <f t="shared" si="9"/>
        <v>0.11519999999999997</v>
      </c>
      <c r="R25" s="200">
        <f t="shared" si="9"/>
        <v>8.8199999999999973E-2</v>
      </c>
      <c r="S25" s="200">
        <f t="shared" si="9"/>
        <v>5.1199999999999982E-2</v>
      </c>
      <c r="T25" s="200">
        <f t="shared" si="9"/>
        <v>1.6199999999999992E-2</v>
      </c>
      <c r="U25" s="200">
        <f t="shared" si="9"/>
        <v>0</v>
      </c>
      <c r="Y25" s="203"/>
      <c r="Z25" s="203"/>
      <c r="AA25" s="203"/>
      <c r="AB25" s="203"/>
      <c r="AC25" s="203"/>
      <c r="AD25" s="203"/>
      <c r="AE25" s="199"/>
    </row>
    <row r="26" spans="1:36" ht="14">
      <c r="A26" s="154"/>
      <c r="B26" s="195">
        <v>40</v>
      </c>
      <c r="C26" s="112">
        <v>0.97508690614136739</v>
      </c>
      <c r="D26" s="111">
        <v>2.4913093858632683E-2</v>
      </c>
      <c r="E26" s="2"/>
      <c r="F26" s="195">
        <v>9</v>
      </c>
      <c r="G26" s="112">
        <v>0.890351823872221</v>
      </c>
      <c r="H26" s="111">
        <v>0.10964817612777897</v>
      </c>
      <c r="I26" s="5"/>
      <c r="J26" t="s">
        <v>152</v>
      </c>
      <c r="K26" s="200">
        <f>K18^2</f>
        <v>0</v>
      </c>
      <c r="L26" s="200">
        <f t="shared" ref="L26:U26" si="10">L18^2</f>
        <v>3.2400000000000005E-2</v>
      </c>
      <c r="M26" s="200">
        <f t="shared" si="10"/>
        <v>0.10240000000000005</v>
      </c>
      <c r="N26" s="200">
        <f t="shared" si="10"/>
        <v>0.17640000000000003</v>
      </c>
      <c r="O26" s="200">
        <f t="shared" si="10"/>
        <v>0.23039999999999999</v>
      </c>
      <c r="P26" s="200">
        <f t="shared" si="10"/>
        <v>0.25</v>
      </c>
      <c r="Q26" s="200">
        <f t="shared" si="10"/>
        <v>0.23039999999999999</v>
      </c>
      <c r="R26" s="200">
        <f t="shared" si="10"/>
        <v>0.17639999999999995</v>
      </c>
      <c r="S26" s="200">
        <f t="shared" si="10"/>
        <v>0.10239999999999996</v>
      </c>
      <c r="T26" s="200">
        <f t="shared" si="10"/>
        <v>3.2399999999999984E-2</v>
      </c>
      <c r="U26" s="200">
        <f t="shared" si="10"/>
        <v>0</v>
      </c>
      <c r="Y26" s="203"/>
      <c r="Z26" s="203"/>
      <c r="AA26" s="203"/>
      <c r="AB26" s="203"/>
      <c r="AC26" s="203"/>
      <c r="AD26" s="203"/>
      <c r="AE26" s="199"/>
    </row>
    <row r="27" spans="1:36" ht="14">
      <c r="A27" s="154"/>
      <c r="B27" s="195">
        <v>45</v>
      </c>
      <c r="C27" s="112">
        <v>0.97779182802497422</v>
      </c>
      <c r="D27" s="111">
        <v>2.2208171975025684E-2</v>
      </c>
      <c r="E27" s="2"/>
      <c r="F27" s="195">
        <v>10</v>
      </c>
      <c r="G27" s="112">
        <v>0.90121457489878543</v>
      </c>
      <c r="H27" s="111">
        <v>9.8785425101214575E-2</v>
      </c>
      <c r="I27" s="5"/>
      <c r="J27" t="s">
        <v>153</v>
      </c>
      <c r="K27" s="200">
        <f>K18*K19*2</f>
        <v>0</v>
      </c>
      <c r="L27" s="200">
        <f t="shared" ref="L27:U27" si="11">L18*L19*2</f>
        <v>0.29160000000000003</v>
      </c>
      <c r="M27" s="200">
        <f t="shared" si="11"/>
        <v>0.40960000000000019</v>
      </c>
      <c r="N27" s="200">
        <f t="shared" si="11"/>
        <v>0.41159999999999997</v>
      </c>
      <c r="O27" s="200">
        <f t="shared" si="11"/>
        <v>0.34559999999999996</v>
      </c>
      <c r="P27" s="200">
        <f t="shared" si="11"/>
        <v>0.25</v>
      </c>
      <c r="Q27" s="200">
        <f t="shared" si="11"/>
        <v>0.15359999999999993</v>
      </c>
      <c r="R27" s="200">
        <f t="shared" si="11"/>
        <v>7.5599999999999945E-2</v>
      </c>
      <c r="S27" s="200">
        <f t="shared" si="11"/>
        <v>2.5599999999999984E-2</v>
      </c>
      <c r="T27" s="200">
        <f t="shared" si="11"/>
        <v>3.5999999999999973E-3</v>
      </c>
      <c r="U27" s="200">
        <f t="shared" si="11"/>
        <v>0</v>
      </c>
    </row>
    <row r="28" spans="1:36" ht="14">
      <c r="A28" s="154"/>
      <c r="B28" s="195">
        <v>50</v>
      </c>
      <c r="C28" s="112">
        <v>0.97995689655172402</v>
      </c>
      <c r="D28" s="111">
        <v>2.0043103448275864E-2</v>
      </c>
      <c r="E28" s="2"/>
      <c r="F28" s="195">
        <v>11</v>
      </c>
      <c r="G28" s="112">
        <v>0.91010598031794099</v>
      </c>
      <c r="H28" s="111">
        <v>8.9894019682059068E-2</v>
      </c>
      <c r="I28" s="5"/>
      <c r="J28" t="s">
        <v>150</v>
      </c>
      <c r="K28" s="200">
        <f>K19^2</f>
        <v>1</v>
      </c>
      <c r="L28" s="200">
        <f t="shared" ref="L28:U28" si="12">L19^2</f>
        <v>0.65610000000000013</v>
      </c>
      <c r="M28" s="200">
        <f t="shared" si="12"/>
        <v>0.40960000000000019</v>
      </c>
      <c r="N28" s="200">
        <f t="shared" si="12"/>
        <v>0.24009999999999992</v>
      </c>
      <c r="O28" s="200">
        <f t="shared" si="12"/>
        <v>0.12959999999999999</v>
      </c>
      <c r="P28" s="200">
        <f t="shared" si="12"/>
        <v>6.25E-2</v>
      </c>
      <c r="Q28" s="200">
        <f t="shared" si="12"/>
        <v>2.5599999999999973E-2</v>
      </c>
      <c r="R28" s="200">
        <f t="shared" si="12"/>
        <v>8.0999999999999926E-3</v>
      </c>
      <c r="S28" s="200">
        <f t="shared" si="12"/>
        <v>1.5999999999999983E-3</v>
      </c>
      <c r="T28" s="200">
        <f t="shared" si="12"/>
        <v>9.9999999999999896E-5</v>
      </c>
      <c r="U28" s="200">
        <f t="shared" si="12"/>
        <v>0</v>
      </c>
    </row>
    <row r="29" spans="1:36" ht="14">
      <c r="A29" s="154"/>
      <c r="B29" s="195">
        <v>55</v>
      </c>
      <c r="C29" s="112">
        <v>0.98178011240495167</v>
      </c>
      <c r="D29" s="111">
        <v>1.8219887595048303E-2</v>
      </c>
      <c r="E29" s="2"/>
      <c r="F29" s="195">
        <v>12</v>
      </c>
      <c r="G29" s="112">
        <v>0.91752031084422458</v>
      </c>
      <c r="H29" s="111">
        <v>8.2479689155775346E-2</v>
      </c>
      <c r="I29" s="5"/>
      <c r="K29" s="201">
        <f>SUM(K23:K28)</f>
        <v>1</v>
      </c>
      <c r="L29" s="201">
        <f t="shared" ref="L29:U29" si="13">SUM(L23:L28)</f>
        <v>1.0000000000000002</v>
      </c>
      <c r="M29" s="201">
        <f t="shared" si="13"/>
        <v>1.0000000000000004</v>
      </c>
      <c r="N29" s="201">
        <f t="shared" si="13"/>
        <v>1</v>
      </c>
      <c r="O29" s="201">
        <f t="shared" si="13"/>
        <v>1</v>
      </c>
      <c r="P29" s="201">
        <f t="shared" si="13"/>
        <v>1</v>
      </c>
      <c r="Q29" s="201">
        <f t="shared" si="13"/>
        <v>1.0000000000000002</v>
      </c>
      <c r="R29" s="201">
        <f t="shared" si="13"/>
        <v>1</v>
      </c>
      <c r="S29" s="201">
        <f t="shared" si="13"/>
        <v>1</v>
      </c>
      <c r="T29" s="201">
        <f t="shared" si="13"/>
        <v>1.0000000000000002</v>
      </c>
      <c r="U29" s="201">
        <f t="shared" si="13"/>
        <v>1</v>
      </c>
      <c r="Y29" s="203"/>
      <c r="Z29" s="203"/>
      <c r="AA29" s="203"/>
      <c r="AB29" s="203"/>
    </row>
    <row r="30" spans="1:36" ht="14">
      <c r="A30" s="154"/>
      <c r="B30" s="195">
        <v>60</v>
      </c>
      <c r="C30" s="112">
        <v>0.98329660422718623</v>
      </c>
      <c r="D30" s="111">
        <v>1.6703395772813785E-2</v>
      </c>
      <c r="E30" s="2"/>
      <c r="F30" s="195">
        <v>13</v>
      </c>
      <c r="G30" s="112">
        <v>0.9237734606519592</v>
      </c>
      <c r="H30" s="111">
        <v>7.6226539348040842E-2</v>
      </c>
      <c r="I30" s="5"/>
      <c r="Z30" s="203"/>
      <c r="AA30" s="203"/>
      <c r="AB30" s="203"/>
      <c r="AC30" s="203"/>
    </row>
    <row r="31" spans="1:36" ht="14">
      <c r="A31" s="154"/>
      <c r="B31" s="195">
        <v>65</v>
      </c>
      <c r="C31" s="112">
        <v>0.98463520103045366</v>
      </c>
      <c r="D31" s="111">
        <v>1.5364798969546418E-2</v>
      </c>
      <c r="E31" s="2"/>
      <c r="F31" s="195">
        <v>14</v>
      </c>
      <c r="G31" s="112">
        <v>0.92916283348666051</v>
      </c>
      <c r="H31" s="111">
        <v>7.0837166513339461E-2</v>
      </c>
      <c r="I31" s="5"/>
      <c r="Z31" s="203"/>
      <c r="AA31" s="203"/>
      <c r="AB31" s="203"/>
      <c r="AC31" s="203"/>
    </row>
    <row r="32" spans="1:36" ht="14">
      <c r="A32" s="154"/>
      <c r="B32" s="195">
        <v>70</v>
      </c>
      <c r="C32" s="112">
        <v>0.98577070143546675</v>
      </c>
      <c r="D32" s="111">
        <v>1.4229298564533319E-2</v>
      </c>
      <c r="E32" s="2"/>
      <c r="F32" s="195">
        <v>15</v>
      </c>
      <c r="G32" s="112">
        <v>0.93390435403283367</v>
      </c>
      <c r="H32" s="111">
        <v>6.6095645967166314E-2</v>
      </c>
      <c r="I32" s="5"/>
      <c r="L32" s="203"/>
      <c r="M32" s="203"/>
      <c r="Z32" s="203"/>
      <c r="AA32" s="203"/>
      <c r="AB32" s="203"/>
      <c r="AC32" s="203"/>
    </row>
    <row r="33" spans="1:29" ht="14">
      <c r="A33" s="154"/>
      <c r="B33" s="195">
        <v>75</v>
      </c>
      <c r="C33" s="112">
        <v>0.98672075149444927</v>
      </c>
      <c r="D33" s="111">
        <v>1.327924850555081E-2</v>
      </c>
      <c r="E33" s="2"/>
      <c r="F33" s="195">
        <v>16</v>
      </c>
      <c r="G33" s="112">
        <v>0.93798964280971975</v>
      </c>
      <c r="H33" s="111">
        <v>6.2010357190280176E-2</v>
      </c>
      <c r="I33" s="5"/>
      <c r="L33" s="203"/>
      <c r="M33" s="203"/>
      <c r="Z33" s="203"/>
      <c r="AA33" s="203"/>
      <c r="AB33" s="203"/>
      <c r="AC33" s="203"/>
    </row>
    <row r="34" spans="1:29" ht="14">
      <c r="A34" s="154"/>
      <c r="B34" s="195">
        <v>80</v>
      </c>
      <c r="C34" s="112">
        <v>0.98758107204141587</v>
      </c>
      <c r="D34" s="111">
        <v>1.2418927958584186E-2</v>
      </c>
      <c r="E34" s="2"/>
      <c r="F34" s="195">
        <v>17</v>
      </c>
      <c r="G34" s="112">
        <v>0.94161214664856185</v>
      </c>
      <c r="H34" s="111">
        <v>5.8387853351438104E-2</v>
      </c>
      <c r="I34" s="5"/>
      <c r="L34" s="203"/>
      <c r="M34" s="203"/>
      <c r="Z34" s="203"/>
      <c r="AA34" s="203"/>
      <c r="AB34" s="203"/>
      <c r="AC34" s="203"/>
    </row>
    <row r="35" spans="1:29" ht="14">
      <c r="A35" s="154"/>
      <c r="B35" s="195">
        <v>85</v>
      </c>
      <c r="C35" s="112">
        <v>0.98838248436103671</v>
      </c>
      <c r="D35" s="111">
        <v>1.161751563896336E-2</v>
      </c>
      <c r="E35" s="2"/>
      <c r="F35" s="195">
        <v>18</v>
      </c>
      <c r="G35" s="112">
        <v>0.94482679513649903</v>
      </c>
      <c r="H35" s="111">
        <v>5.5173204863500788E-2</v>
      </c>
      <c r="I35" s="5"/>
      <c r="L35" s="203"/>
      <c r="M35" s="203"/>
      <c r="Z35" s="199"/>
      <c r="AA35" s="199"/>
      <c r="AB35" s="199"/>
      <c r="AC35" s="199"/>
    </row>
    <row r="36" spans="1:29" ht="14">
      <c r="A36" s="154"/>
      <c r="B36" s="195">
        <v>90</v>
      </c>
      <c r="C36" s="112">
        <v>0.98897605843365355</v>
      </c>
      <c r="D36" s="111">
        <v>1.1023941566346543E-2</v>
      </c>
      <c r="E36" s="2"/>
      <c r="F36" s="195">
        <v>19</v>
      </c>
      <c r="G36" s="112">
        <v>0.94769361883455849</v>
      </c>
      <c r="H36" s="111">
        <v>5.2306381165441583E-2</v>
      </c>
      <c r="I36" s="5"/>
      <c r="L36" s="203"/>
      <c r="M36" s="203"/>
    </row>
    <row r="37" spans="1:29" ht="14">
      <c r="A37" s="154"/>
      <c r="B37" s="195">
        <v>95</v>
      </c>
      <c r="C37" s="112">
        <v>0.98959005066789507</v>
      </c>
      <c r="D37" s="111">
        <v>1.0409949332105021E-2</v>
      </c>
      <c r="E37" s="2"/>
      <c r="F37" s="195">
        <v>20</v>
      </c>
      <c r="G37" s="112">
        <v>0.95025712025316456</v>
      </c>
      <c r="H37" s="111">
        <v>4.9742879746835438E-2</v>
      </c>
      <c r="I37" s="5"/>
      <c r="L37" s="203"/>
      <c r="M37" s="203"/>
      <c r="Q37" s="208"/>
    </row>
    <row r="38" spans="1:29" ht="14">
      <c r="A38" s="154"/>
      <c r="B38" s="196">
        <v>100</v>
      </c>
      <c r="C38" s="118">
        <v>0.99008814027163516</v>
      </c>
      <c r="D38" s="119">
        <v>9.9118597283648566E-3</v>
      </c>
      <c r="E38" s="2"/>
      <c r="F38" s="195">
        <v>21</v>
      </c>
      <c r="G38" s="112">
        <v>0.95263012944092551</v>
      </c>
      <c r="H38" s="111">
        <v>4.7369870559074635E-2</v>
      </c>
      <c r="I38" s="5"/>
      <c r="L38" s="199"/>
      <c r="M38" s="19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Exp1a Dom</vt:lpstr>
      <vt:lpstr>Exp1b Rec</vt:lpstr>
      <vt:lpstr>Exp1c Inc Dom</vt:lpstr>
      <vt:lpstr>Exp1d Heterosis</vt:lpstr>
      <vt:lpstr>Exp't 1 Results</vt:lpstr>
      <vt:lpstr>——-</vt:lpstr>
      <vt:lpstr>Genot. &amp; Mating Freq.s</vt:lpstr>
    </vt:vector>
  </TitlesOfParts>
  <Company>BioQUEST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Price</dc:creator>
  <cp:lastModifiedBy>Frank Price</cp:lastModifiedBy>
  <cp:lastPrinted>2007-04-19T18:31:01Z</cp:lastPrinted>
  <dcterms:created xsi:type="dcterms:W3CDTF">2002-08-11T13:32:02Z</dcterms:created>
  <dcterms:modified xsi:type="dcterms:W3CDTF">2016-08-25T19:13:00Z</dcterms:modified>
</cp:coreProperties>
</file>