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esteb\Documents\GitHub\ProyectoFSS\Requerimientos\"/>
    </mc:Choice>
  </mc:AlternateContent>
  <xr:revisionPtr revIDLastSave="0" documentId="13_ncr:1_{917F8848-2288-4C46-B0E0-814D62543BB6}" xr6:coauthVersionLast="46" xr6:coauthVersionMax="46" xr10:uidLastSave="{00000000-0000-0000-0000-000000000000}"/>
  <bookViews>
    <workbookView xWindow="-120" yWindow="-120" windowWidth="24240" windowHeight="13140" tabRatio="500" activeTab="2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</sheets>
  <calcPr calcId="181029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4" l="1"/>
  <c r="L10" i="4"/>
  <c r="O9" i="4"/>
  <c r="B12" i="4"/>
  <c r="E12" i="4"/>
  <c r="I12" i="4"/>
  <c r="L12" i="4"/>
  <c r="M12" i="4" l="1"/>
  <c r="O12" i="4" s="1"/>
  <c r="C22" i="5"/>
  <c r="D22" i="5"/>
  <c r="E22" i="5" l="1"/>
  <c r="F22" i="5"/>
  <c r="G22" i="5"/>
  <c r="G12" i="1"/>
  <c r="G13" i="1"/>
  <c r="G14" i="1"/>
  <c r="G15" i="1"/>
  <c r="G16" i="1"/>
  <c r="G17" i="1"/>
  <c r="G18" i="1"/>
  <c r="G19" i="1"/>
  <c r="G20" i="1"/>
  <c r="G21" i="1"/>
  <c r="J13" i="1" l="1"/>
  <c r="J12" i="1"/>
  <c r="D17" i="5" l="1"/>
  <c r="E17" i="5"/>
  <c r="F17" i="5"/>
  <c r="G17" i="5"/>
  <c r="C17" i="5"/>
  <c r="C16" i="5" l="1"/>
  <c r="E16" i="5"/>
  <c r="F16" i="5"/>
  <c r="B17" i="4" l="1"/>
  <c r="G11" i="1"/>
  <c r="G10" i="1"/>
  <c r="B25" i="5"/>
  <c r="L28" i="4" l="1"/>
  <c r="L27" i="4"/>
  <c r="L25" i="4"/>
  <c r="L24" i="4"/>
  <c r="L16" i="4"/>
  <c r="L17" i="4"/>
  <c r="L18" i="4"/>
  <c r="L19" i="4"/>
  <c r="L20" i="4"/>
  <c r="L21" i="4"/>
  <c r="L22" i="4"/>
  <c r="L15" i="4"/>
  <c r="L11" i="4"/>
  <c r="L13" i="4"/>
  <c r="L9" i="4"/>
  <c r="I28" i="4"/>
  <c r="I27" i="4"/>
  <c r="I25" i="4"/>
  <c r="I24" i="4"/>
  <c r="I16" i="4"/>
  <c r="I17" i="4"/>
  <c r="I18" i="4"/>
  <c r="I19" i="4"/>
  <c r="I20" i="4"/>
  <c r="I21" i="4"/>
  <c r="I22" i="4"/>
  <c r="I15" i="4"/>
  <c r="I11" i="4"/>
  <c r="I13" i="4"/>
  <c r="G16" i="5" l="1"/>
  <c r="D16" i="5"/>
  <c r="F30" i="1" l="1"/>
  <c r="E30" i="1"/>
  <c r="B18" i="5"/>
  <c r="B19" i="5"/>
  <c r="B20" i="5"/>
  <c r="B21" i="5"/>
  <c r="B22" i="5"/>
  <c r="B23" i="5"/>
  <c r="B24" i="5"/>
  <c r="B26" i="5"/>
  <c r="B27" i="5"/>
  <c r="B28" i="5"/>
  <c r="B29" i="5"/>
  <c r="B30" i="5"/>
  <c r="B31" i="5"/>
  <c r="B32" i="5"/>
  <c r="B33" i="5"/>
  <c r="B34" i="5"/>
  <c r="B35" i="5"/>
  <c r="B17" i="5"/>
  <c r="G30" i="1" l="1"/>
  <c r="O29" i="4"/>
  <c r="L23" i="4"/>
  <c r="L26" i="4"/>
  <c r="I23" i="4"/>
  <c r="E11" i="4"/>
  <c r="M11" i="4" s="1"/>
  <c r="E13" i="4"/>
  <c r="M13" i="4" s="1"/>
  <c r="O13" i="4" s="1"/>
  <c r="E15" i="4"/>
  <c r="M15" i="4" s="1"/>
  <c r="O15" i="4" s="1"/>
  <c r="E16" i="4"/>
  <c r="M16" i="4" s="1"/>
  <c r="O16" i="4" s="1"/>
  <c r="E17" i="4"/>
  <c r="M17" i="4" s="1"/>
  <c r="O17" i="4" s="1"/>
  <c r="E18" i="4"/>
  <c r="M18" i="4" s="1"/>
  <c r="O18" i="4" s="1"/>
  <c r="E19" i="4"/>
  <c r="M19" i="4" s="1"/>
  <c r="O19" i="4" s="1"/>
  <c r="E20" i="4"/>
  <c r="M20" i="4" s="1"/>
  <c r="O20" i="4" s="1"/>
  <c r="E21" i="4"/>
  <c r="M21" i="4" s="1"/>
  <c r="O21" i="4" s="1"/>
  <c r="E22" i="4"/>
  <c r="M22" i="4" s="1"/>
  <c r="O22" i="4" s="1"/>
  <c r="E24" i="4"/>
  <c r="M24" i="4" s="1"/>
  <c r="O24" i="4" s="1"/>
  <c r="E25" i="4"/>
  <c r="M25" i="4" s="1"/>
  <c r="O25" i="4" s="1"/>
  <c r="E27" i="4"/>
  <c r="M27" i="4" s="1"/>
  <c r="O27" i="4" s="1"/>
  <c r="E28" i="4"/>
  <c r="M28" i="4" s="1"/>
  <c r="O28" i="4" s="1"/>
  <c r="E9" i="4"/>
  <c r="M9" i="4" s="1"/>
  <c r="I26" i="4" l="1"/>
  <c r="I14" i="4"/>
  <c r="L14" i="4"/>
  <c r="L8" i="4"/>
  <c r="I8" i="4"/>
  <c r="E23" i="4"/>
  <c r="M23" i="4" s="1"/>
  <c r="O23" i="4" s="1"/>
  <c r="E26" i="4"/>
  <c r="E14" i="4"/>
  <c r="B9" i="4"/>
  <c r="B11" i="4"/>
  <c r="B13" i="4"/>
  <c r="B14" i="4"/>
  <c r="B15" i="4"/>
  <c r="B16" i="4"/>
  <c r="B18" i="4"/>
  <c r="B19" i="4"/>
  <c r="B20" i="4"/>
  <c r="B21" i="4"/>
  <c r="B22" i="4"/>
  <c r="B23" i="4"/>
  <c r="B24" i="4"/>
  <c r="B25" i="4"/>
  <c r="B26" i="4"/>
  <c r="B27" i="4"/>
  <c r="B28" i="4"/>
  <c r="B8" i="4"/>
  <c r="K30" i="4"/>
  <c r="O11" i="4"/>
  <c r="M26" i="4" l="1"/>
  <c r="M14" i="4"/>
  <c r="O14" i="4" s="1"/>
  <c r="I30" i="4"/>
  <c r="M8" i="4"/>
  <c r="O26" i="4"/>
  <c r="E30" i="4"/>
  <c r="N7" i="4"/>
  <c r="N30" i="4" l="1"/>
  <c r="M7" i="4"/>
  <c r="M30" i="4"/>
  <c r="O30" i="4" s="1"/>
  <c r="O7" i="4"/>
  <c r="J28" i="1"/>
  <c r="J27" i="1"/>
  <c r="J25" i="1"/>
  <c r="J24" i="1"/>
  <c r="J17" i="1"/>
  <c r="J16" i="1"/>
  <c r="I9" i="1" l="1"/>
  <c r="I23" i="1"/>
  <c r="I26" i="1"/>
  <c r="I15" i="1"/>
  <c r="G24" i="1"/>
  <c r="G25" i="1"/>
  <c r="G22" i="1"/>
  <c r="G27" i="1"/>
  <c r="G28" i="1"/>
</calcChain>
</file>

<file path=xl/sharedStrings.xml><?xml version="1.0" encoding="utf-8"?>
<sst xmlns="http://schemas.openxmlformats.org/spreadsheetml/2006/main" count="96" uniqueCount="85">
  <si>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</si>
  <si>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</si>
  <si>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</si>
  <si>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</si>
  <si>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</si>
  <si>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</si>
  <si>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</si>
  <si>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</si>
  <si>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</si>
  <si>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</si>
  <si>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</si>
  <si>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</si>
  <si>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</si>
  <si>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</si>
  <si>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</si>
  <si>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</si>
  <si>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</si>
  <si>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</si>
  <si>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</si>
  <si>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</si>
  <si>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</si>
  <si>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</si>
  <si>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</si>
  <si>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</si>
  <si>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</si>
  <si>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</si>
  <si>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</si>
  <si>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</si>
  <si>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</si>
  <si>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</si>
  <si>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</si>
  <si>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</si>
  <si>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</si>
  <si>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</si>
  <si>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</si>
  <si>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</si>
  <si>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</si>
  <si>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</si>
  <si>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</si>
  <si>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</si>
  <si>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</si>
  <si>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</si>
  <si>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</si>
  <si>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</si>
  <si>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</si>
  <si>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</si>
  <si>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</si>
  <si>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</si>
  <si>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</si>
  <si>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</si>
  <si>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</si>
  <si>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</si>
  <si>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</si>
  <si>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</si>
  <si>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</si>
  <si>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</si>
  <si>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</si>
  <si>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</si>
  <si>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</si>
  <si>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</si>
  <si>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</si>
  <si>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</si>
  <si>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</si>
  <si>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</si>
  <si>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</si>
  <si>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Valores</t>
  </si>
  <si>
    <t>CONCEPTO</t>
  </si>
  <si>
    <t>Levantamiento de información</t>
  </si>
  <si>
    <t>Diagrama Gantt/ costos / Recursos</t>
  </si>
  <si>
    <t>Diagrama Relacional</t>
  </si>
  <si>
    <t>Inform Requerimientos</t>
  </si>
  <si>
    <t>Cesar Esteban Garzon Contreras</t>
  </si>
  <si>
    <t>Sharol Nayibe Saenz Salgado</t>
  </si>
  <si>
    <t>Isabela Tapias Jimenez</t>
  </si>
  <si>
    <t>Suma de Sharol Nayibe Saenz Salgado</t>
  </si>
  <si>
    <t>Suma de Isabela Tapias Jimenez</t>
  </si>
  <si>
    <t>Jhon Sebastian Zamudio Avila</t>
  </si>
  <si>
    <t>Brayan Stiven Epalza Guerrero</t>
  </si>
  <si>
    <t>Suma de Brayan Stiven Epalza Guerrero</t>
  </si>
  <si>
    <t>Suma de Jhon Sebastian Zamudio Avila</t>
  </si>
  <si>
    <t>Suma de Cesar Esteban Garzon Contreras</t>
  </si>
  <si>
    <t>GANTT del proyecto</t>
  </si>
  <si>
    <t>Fitness Steel System</t>
  </si>
  <si>
    <t>trasnporte</t>
  </si>
  <si>
    <t>almuerzo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</si>
</sst>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164" fontId="3" fillId="0" borderId="9" xfId="1" applyNumberFormat="1" applyFont="1" applyFill="1" applyBorder="1" applyAlignment="1" applyProtection="1">
      <alignment wrapText="1"/>
      <protection locked="0"/>
    </xf>
    <xf numFmtId="0" fontId="10" fillId="3" borderId="9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2" fillId="3" borderId="0" xfId="0" applyFont="1" applyFill="1" applyBorder="1" applyAlignment="1" applyProtection="1">
      <alignment horizontal="centerContinuous"/>
    </xf>
    <xf numFmtId="0" fontId="12" fillId="3" borderId="1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6" xfId="0" applyFont="1" applyFill="1" applyBorder="1" applyAlignment="1" applyProtection="1">
      <alignment horizontal="center" wrapText="1"/>
    </xf>
    <xf numFmtId="0" fontId="12" fillId="3" borderId="7" xfId="0" applyFont="1" applyFill="1" applyBorder="1" applyAlignment="1" applyProtection="1">
      <alignment horizontal="center" wrapText="1"/>
    </xf>
    <xf numFmtId="0" fontId="12" fillId="3" borderId="8" xfId="0" applyFont="1" applyFill="1" applyBorder="1" applyAlignment="1" applyProtection="1">
      <alignment horizont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167" fontId="10" fillId="2" borderId="15" xfId="0" applyNumberFormat="1" applyFont="1" applyFill="1" applyBorder="1" applyAlignment="1" applyProtection="1">
      <alignment horizontal="left" vertical="center"/>
      <protection locked="0"/>
    </xf>
    <xf numFmtId="167" fontId="10" fillId="2" borderId="16" xfId="0" applyNumberFormat="1" applyFont="1" applyFill="1" applyBorder="1" applyAlignment="1" applyProtection="1">
      <alignment horizontal="left" vertical="center"/>
      <protection locked="0"/>
    </xf>
    <xf numFmtId="14" fontId="16" fillId="0" borderId="9" xfId="0" applyNumberFormat="1" applyFont="1" applyFill="1" applyBorder="1" applyAlignment="1" applyProtection="1">
      <alignment horizontal="center" wrapText="1"/>
      <protection locked="0"/>
    </xf>
    <xf numFmtId="41" fontId="16" fillId="0" borderId="9" xfId="7" applyFont="1" applyFill="1" applyBorder="1" applyAlignment="1" applyProtection="1">
      <alignment horizontal="center" wrapText="1"/>
      <protection locked="0"/>
    </xf>
    <xf numFmtId="41" fontId="16" fillId="0" borderId="18" xfId="7" applyFont="1" applyFill="1" applyBorder="1" applyAlignment="1" applyProtection="1">
      <alignment horizontal="center" wrapText="1"/>
      <protection locked="0"/>
    </xf>
    <xf numFmtId="9" fontId="16" fillId="0" borderId="18" xfId="7" applyNumberFormat="1" applyFont="1" applyFill="1" applyBorder="1" applyAlignment="1" applyProtection="1">
      <alignment horizontal="center" wrapText="1"/>
      <protection locked="0"/>
    </xf>
    <xf numFmtId="9" fontId="16" fillId="0" borderId="18" xfId="8" applyFont="1" applyFill="1" applyBorder="1" applyAlignment="1" applyProtection="1">
      <alignment horizontal="center" wrapText="1"/>
      <protection locked="0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8" fontId="16" fillId="3" borderId="2" xfId="0" applyNumberFormat="1" applyFont="1" applyFill="1" applyBorder="1" applyAlignment="1" applyProtection="1">
      <alignment wrapText="1"/>
      <protection locked="0"/>
    </xf>
    <xf numFmtId="164" fontId="16" fillId="3" borderId="2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7" fillId="0" borderId="18" xfId="7" applyNumberFormat="1" applyFont="1" applyFill="1" applyBorder="1" applyAlignment="1" applyProtection="1">
      <alignment horizontal="center" wrapText="1"/>
      <protection locked="0"/>
    </xf>
    <xf numFmtId="169" fontId="17" fillId="0" borderId="18" xfId="8" applyNumberFormat="1" applyFont="1" applyFill="1" applyBorder="1" applyAlignment="1" applyProtection="1">
      <alignment horizontal="center" wrapText="1"/>
      <protection locked="0"/>
    </xf>
    <xf numFmtId="170" fontId="16" fillId="0" borderId="9" xfId="0" applyNumberFormat="1" applyFont="1" applyFill="1" applyBorder="1" applyAlignment="1" applyProtection="1">
      <alignment horizontal="center" wrapText="1"/>
      <protection locked="0"/>
    </xf>
    <xf numFmtId="4" fontId="2" fillId="5" borderId="25" xfId="0" applyNumberFormat="1" applyFont="1" applyFill="1" applyBorder="1" applyAlignment="1" applyProtection="1">
      <alignment horizontal="center"/>
      <protection locked="0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/>
    </xf>
    <xf numFmtId="0" fontId="12" fillId="5" borderId="26" xfId="0" applyFont="1" applyFill="1" applyBorder="1" applyAlignment="1" applyProtection="1">
      <alignment horizontal="center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11" fillId="3" borderId="28" xfId="0" applyFont="1" applyFill="1" applyBorder="1" applyAlignment="1" applyProtection="1">
      <alignment horizontal="center" wrapText="1"/>
    </xf>
    <xf numFmtId="0" fontId="11" fillId="3" borderId="29" xfId="0" applyFont="1" applyFill="1" applyBorder="1" applyAlignment="1" applyProtection="1">
      <alignment horizontal="center" wrapText="1"/>
    </xf>
    <xf numFmtId="0" fontId="11" fillId="3" borderId="30" xfId="0" applyFont="1" applyFill="1" applyBorder="1" applyAlignment="1" applyProtection="1">
      <alignment horizontal="center" wrapText="1"/>
    </xf>
    <xf numFmtId="168" fontId="3" fillId="4" borderId="27" xfId="0" applyNumberFormat="1" applyFont="1" applyFill="1" applyBorder="1" applyAlignment="1" applyProtection="1">
      <alignment wrapText="1"/>
      <protection locked="0"/>
    </xf>
    <xf numFmtId="164" fontId="5" fillId="4" borderId="27" xfId="1" applyNumberFormat="1" applyFont="1" applyFill="1" applyBorder="1" applyAlignment="1" applyProtection="1">
      <alignment wrapText="1"/>
      <protection locked="0"/>
    </xf>
    <xf numFmtId="167" fontId="6" fillId="2" borderId="14" xfId="0" applyNumberFormat="1" applyFont="1" applyFill="1" applyBorder="1" applyAlignment="1" applyProtection="1">
      <alignment horizontal="left" vertical="center"/>
      <protection locked="0"/>
    </xf>
    <xf numFmtId="165" fontId="6" fillId="2" borderId="15" xfId="1" applyFont="1" applyFill="1" applyBorder="1" applyAlignment="1" applyProtection="1">
      <alignment horizontal="left" vertical="center"/>
      <protection locked="0"/>
    </xf>
    <xf numFmtId="165" fontId="6" fillId="2" borderId="16" xfId="1" applyFont="1" applyFill="1" applyBorder="1" applyAlignment="1" applyProtection="1">
      <alignment horizontal="left" vertical="center"/>
      <protection locked="0"/>
    </xf>
    <xf numFmtId="168" fontId="3" fillId="0" borderId="17" xfId="0" applyNumberFormat="1" applyFont="1" applyFill="1" applyBorder="1" applyAlignment="1" applyProtection="1">
      <alignment wrapText="1"/>
      <protection locked="0"/>
    </xf>
    <xf numFmtId="164" fontId="3" fillId="0" borderId="18" xfId="1" applyNumberFormat="1" applyFont="1" applyFill="1" applyBorder="1" applyAlignment="1" applyProtection="1">
      <alignment wrapText="1"/>
      <protection locked="0"/>
    </xf>
    <xf numFmtId="168" fontId="3" fillId="0" borderId="21" xfId="0" applyNumberFormat="1" applyFont="1" applyFill="1" applyBorder="1" applyAlignment="1" applyProtection="1">
      <alignment wrapText="1"/>
      <protection locked="0"/>
    </xf>
    <xf numFmtId="164" fontId="3" fillId="0" borderId="22" xfId="1" applyNumberFormat="1" applyFont="1" applyFill="1" applyBorder="1" applyAlignment="1" applyProtection="1">
      <alignment wrapText="1"/>
      <protection locked="0"/>
    </xf>
    <xf numFmtId="164" fontId="3" fillId="0" borderId="23" xfId="1" applyNumberFormat="1" applyFont="1" applyFill="1" applyBorder="1" applyAlignment="1" applyProtection="1">
      <alignment wrapText="1"/>
      <protection locked="0"/>
    </xf>
    <xf numFmtId="167" fontId="6" fillId="2" borderId="0" xfId="0" applyNumberFormat="1" applyFont="1" applyFill="1" applyBorder="1" applyAlignment="1" applyProtection="1">
      <alignment horizontal="left" vertical="center"/>
      <protection locked="0"/>
    </xf>
    <xf numFmtId="165" fontId="6" fillId="2" borderId="0" xfId="1" applyFont="1" applyFill="1" applyBorder="1" applyAlignment="1" applyProtection="1">
      <alignment horizontal="left" vertical="center"/>
      <protection locked="0"/>
    </xf>
    <xf numFmtId="168" fontId="5" fillId="4" borderId="27" xfId="0" applyNumberFormat="1" applyFont="1" applyFill="1" applyBorder="1" applyAlignment="1" applyProtection="1">
      <alignment wrapText="1"/>
      <protection locked="0"/>
    </xf>
    <xf numFmtId="0" fontId="11" fillId="3" borderId="29" xfId="0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  <protection locked="0"/>
    </xf>
    <xf numFmtId="164" fontId="18" fillId="0" borderId="16" xfId="1" applyNumberFormat="1" applyFont="1" applyFill="1" applyBorder="1" applyAlignment="1" applyProtection="1">
      <alignment wrapText="1"/>
      <protection locked="0"/>
    </xf>
    <xf numFmtId="165" fontId="4" fillId="2" borderId="0" xfId="1" applyFont="1" applyFill="1" applyBorder="1" applyAlignment="1" applyProtection="1">
      <alignment horizontal="left" vertical="center"/>
    </xf>
    <xf numFmtId="166" fontId="5" fillId="4" borderId="27" xfId="1" applyNumberFormat="1" applyFont="1" applyFill="1" applyBorder="1" applyProtection="1"/>
    <xf numFmtId="166" fontId="3" fillId="3" borderId="33" xfId="1" applyNumberFormat="1" applyFont="1" applyFill="1" applyBorder="1" applyProtection="1"/>
    <xf numFmtId="166" fontId="3" fillId="6" borderId="34" xfId="1" applyNumberFormat="1" applyFont="1" applyFill="1" applyBorder="1" applyProtection="1"/>
    <xf numFmtId="166" fontId="3" fillId="0" borderId="33" xfId="1" applyNumberFormat="1" applyFont="1" applyFill="1" applyBorder="1" applyAlignment="1" applyProtection="1">
      <alignment wrapText="1"/>
      <protection locked="0"/>
    </xf>
    <xf numFmtId="166" fontId="3" fillId="0" borderId="34" xfId="1" applyNumberFormat="1" applyFont="1" applyFill="1" applyBorder="1" applyAlignment="1" applyProtection="1">
      <alignment wrapText="1"/>
      <protection locked="0"/>
    </xf>
    <xf numFmtId="166" fontId="3" fillId="0" borderId="35" xfId="1" applyNumberFormat="1" applyFont="1" applyFill="1" applyBorder="1" applyAlignment="1" applyProtection="1">
      <alignment wrapText="1"/>
      <protection locked="0"/>
    </xf>
    <xf numFmtId="166" fontId="12" fillId="4" borderId="27" xfId="0" applyNumberFormat="1" applyFont="1" applyFill="1" applyBorder="1" applyAlignment="1" applyProtection="1">
      <alignment horizontal="left" vertical="top" wrapText="1"/>
      <protection locked="0"/>
    </xf>
    <xf numFmtId="0" fontId="0" fillId="0" borderId="31" xfId="0" applyBorder="1"/>
    <xf numFmtId="166" fontId="3" fillId="6" borderId="34" xfId="1" applyNumberFormat="1" applyFont="1" applyFill="1" applyBorder="1" applyAlignment="1" applyProtection="1">
      <alignment horizontal="right"/>
    </xf>
    <xf numFmtId="166" fontId="3" fillId="3" borderId="34" xfId="1" applyNumberFormat="1" applyFont="1" applyFill="1" applyBorder="1" applyProtection="1"/>
    <xf numFmtId="14" fontId="19" fillId="0" borderId="9" xfId="0" applyNumberFormat="1" applyFont="1" applyFill="1" applyBorder="1" applyAlignment="1" applyProtection="1">
      <alignment horizontal="center" wrapText="1"/>
      <protection locked="0"/>
    </xf>
    <xf numFmtId="41" fontId="19" fillId="0" borderId="9" xfId="7" applyFont="1" applyFill="1" applyBorder="1" applyAlignment="1" applyProtection="1">
      <alignment horizontal="center" wrapText="1"/>
      <protection locked="0"/>
    </xf>
    <xf numFmtId="0" fontId="10" fillId="7" borderId="11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5" fillId="2" borderId="33" xfId="0" applyFont="1" applyFill="1" applyBorder="1" applyAlignment="1" applyProtection="1">
      <alignment horizontal="left" vertical="center" wrapText="1"/>
      <protection locked="0"/>
    </xf>
    <xf numFmtId="0" fontId="9" fillId="0" borderId="34" xfId="0" applyFont="1" applyFill="1" applyBorder="1" applyAlignment="1" applyProtection="1">
      <alignment horizontal="left" vertical="top" wrapText="1"/>
      <protection locked="0"/>
    </xf>
    <xf numFmtId="0" fontId="0" fillId="0" borderId="34" xfId="0" applyFont="1" applyFill="1" applyBorder="1" applyAlignment="1" applyProtection="1">
      <alignment horizontal="left" vertical="top" wrapText="1" indent="1"/>
      <protection locked="0"/>
    </xf>
    <xf numFmtId="0" fontId="9" fillId="0" borderId="35" xfId="0" applyFont="1" applyFill="1" applyBorder="1" applyAlignment="1" applyProtection="1">
      <alignment horizontal="left" vertical="top" wrapText="1"/>
      <protection locked="0"/>
    </xf>
    <xf numFmtId="0" fontId="8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20" fillId="4" borderId="22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3" fillId="0" borderId="40" xfId="1" applyNumberFormat="1" applyFont="1" applyFill="1" applyBorder="1" applyAlignment="1" applyProtection="1">
      <alignment wrapText="1"/>
      <protection locked="0"/>
    </xf>
    <xf numFmtId="164" fontId="3" fillId="0" borderId="41" xfId="1" applyNumberFormat="1" applyFont="1" applyFill="1" applyBorder="1" applyAlignment="1" applyProtection="1">
      <alignment wrapText="1"/>
      <protection locked="0"/>
    </xf>
    <xf numFmtId="164" fontId="3" fillId="3" borderId="40" xfId="1" applyNumberFormat="1" applyFont="1" applyFill="1" applyBorder="1" applyAlignment="1" applyProtection="1">
      <alignment wrapText="1"/>
      <protection locked="0"/>
    </xf>
    <xf numFmtId="168" fontId="3" fillId="0" borderId="0" xfId="0" applyNumberFormat="1" applyFont="1" applyFill="1" applyBorder="1" applyAlignment="1" applyProtection="1">
      <alignment wrapText="1"/>
      <protection locked="0"/>
    </xf>
    <xf numFmtId="168" fontId="3" fillId="0" borderId="40" xfId="0" applyNumberFormat="1" applyFont="1" applyFill="1" applyBorder="1" applyAlignment="1" applyProtection="1">
      <alignment wrapText="1"/>
      <protection locked="0"/>
    </xf>
    <xf numFmtId="168" fontId="3" fillId="0" borderId="41" xfId="0" applyNumberFormat="1" applyFont="1" applyFill="1" applyBorder="1" applyAlignment="1" applyProtection="1">
      <alignment wrapText="1"/>
      <protection locked="0"/>
    </xf>
    <xf numFmtId="165" fontId="6" fillId="2" borderId="24" xfId="1" applyFont="1" applyFill="1" applyBorder="1" applyAlignment="1" applyProtection="1">
      <alignment horizontal="left" vertical="center"/>
      <protection locked="0"/>
    </xf>
    <xf numFmtId="165" fontId="6" fillId="2" borderId="37" xfId="1" applyFont="1" applyFill="1" applyBorder="1" applyAlignment="1" applyProtection="1">
      <alignment horizontal="left" vertical="center"/>
      <protection locked="0"/>
    </xf>
    <xf numFmtId="164" fontId="18" fillId="0" borderId="44" xfId="1" applyNumberFormat="1" applyFont="1" applyFill="1" applyBorder="1" applyAlignment="1" applyProtection="1">
      <alignment wrapText="1"/>
      <protection locked="0"/>
    </xf>
    <xf numFmtId="164" fontId="3" fillId="0" borderId="38" xfId="1" applyNumberFormat="1" applyFont="1" applyFill="1" applyBorder="1" applyAlignment="1" applyProtection="1">
      <alignment wrapText="1"/>
      <protection locked="0"/>
    </xf>
    <xf numFmtId="164" fontId="3" fillId="0" borderId="44" xfId="1" applyNumberFormat="1" applyFont="1" applyFill="1" applyBorder="1" applyAlignment="1" applyProtection="1">
      <alignment wrapText="1"/>
      <protection locked="0"/>
    </xf>
    <xf numFmtId="164" fontId="3" fillId="0" borderId="45" xfId="1" applyNumberFormat="1" applyFont="1" applyFill="1" applyBorder="1" applyAlignment="1" applyProtection="1">
      <alignment wrapText="1"/>
      <protection locked="0"/>
    </xf>
    <xf numFmtId="168" fontId="3" fillId="0" borderId="29" xfId="0" applyNumberFormat="1" applyFont="1" applyFill="1" applyBorder="1" applyAlignment="1" applyProtection="1">
      <alignment wrapText="1"/>
      <protection locked="0"/>
    </xf>
    <xf numFmtId="164" fontId="3" fillId="0" borderId="46" xfId="1" applyNumberFormat="1" applyFont="1" applyFill="1" applyBorder="1" applyAlignment="1" applyProtection="1">
      <alignment wrapText="1"/>
      <protection locked="0"/>
    </xf>
    <xf numFmtId="41" fontId="16" fillId="0" borderId="40" xfId="7" applyFont="1" applyFill="1" applyBorder="1" applyAlignment="1" applyProtection="1">
      <alignment horizontal="center" wrapText="1"/>
      <protection locked="0"/>
    </xf>
    <xf numFmtId="170" fontId="19" fillId="0" borderId="40" xfId="0" applyNumberFormat="1" applyFont="1" applyFill="1" applyBorder="1" applyAlignment="1" applyProtection="1">
      <alignment horizontal="center" wrapText="1"/>
      <protection locked="0"/>
    </xf>
    <xf numFmtId="9" fontId="0" fillId="0" borderId="0" xfId="0" applyNumberFormat="1" applyAlignment="1">
      <alignment horizontal="center"/>
    </xf>
    <xf numFmtId="168" fontId="3" fillId="0" borderId="38" xfId="0" applyNumberFormat="1" applyFont="1" applyFill="1" applyBorder="1" applyAlignment="1" applyProtection="1">
      <alignment wrapText="1"/>
      <protection locked="0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9" xfId="0" applyFont="1" applyFill="1" applyBorder="1" applyAlignment="1" applyProtection="1">
      <alignment horizontal="left" vertical="top" wrapText="1"/>
      <protection locked="0"/>
    </xf>
    <xf numFmtId="0" fontId="13" fillId="0" borderId="2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9" xfId="0" applyFont="1" applyFill="1" applyBorder="1" applyAlignment="1" applyProtection="1">
      <alignment horizontal="center" vertical="top" wrapText="1"/>
      <protection locked="0"/>
    </xf>
    <xf numFmtId="0" fontId="12" fillId="3" borderId="3" xfId="0" applyFont="1" applyFill="1" applyBorder="1" applyAlignment="1" applyProtection="1">
      <alignment horizontal="center" vertical="top"/>
    </xf>
    <xf numFmtId="0" fontId="12" fillId="3" borderId="4" xfId="0" applyFont="1" applyFill="1" applyBorder="1" applyAlignment="1" applyProtection="1">
      <alignment horizontal="center" vertical="top"/>
    </xf>
    <xf numFmtId="0" fontId="12" fillId="3" borderId="5" xfId="0" applyFont="1" applyFill="1" applyBorder="1" applyAlignment="1" applyProtection="1">
      <alignment horizontal="center" vertical="top"/>
    </xf>
    <xf numFmtId="0" fontId="12" fillId="3" borderId="10" xfId="0" applyFont="1" applyFill="1" applyBorder="1" applyAlignment="1" applyProtection="1">
      <alignment horizontal="center" vertical="top"/>
    </xf>
    <xf numFmtId="0" fontId="12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16" fillId="0" borderId="47" xfId="0" applyNumberFormat="1" applyFont="1" applyBorder="1" applyAlignment="1" applyProtection="1">
      <alignment horizontal="left"/>
    </xf>
    <xf numFmtId="14" fontId="16" fillId="0" borderId="0" xfId="0" applyNumberFormat="1" applyFont="1" applyBorder="1" applyAlignment="1" applyProtection="1">
      <alignment horizontal="left"/>
    </xf>
    <xf numFmtId="0" fontId="9" fillId="8" borderId="24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 applyProtection="1">
      <alignment horizontal="center"/>
    </xf>
    <xf numFmtId="0" fontId="12" fillId="3" borderId="13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31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/>
    </xf>
    <xf numFmtId="168" fontId="3" fillId="9" borderId="38" xfId="0" applyNumberFormat="1" applyFont="1" applyFill="1" applyBorder="1" applyAlignment="1" applyProtection="1">
      <alignment horizontal="center" wrapText="1"/>
      <protection locked="0"/>
    </xf>
    <xf numFmtId="168" fontId="3" fillId="9" borderId="40" xfId="0" applyNumberFormat="1" applyFont="1" applyFill="1" applyBorder="1" applyAlignment="1" applyProtection="1">
      <alignment horizontal="center" wrapText="1"/>
      <protection locked="0"/>
    </xf>
    <xf numFmtId="168" fontId="3" fillId="0" borderId="14" xfId="0" applyNumberFormat="1" applyFont="1" applyFill="1" applyBorder="1" applyAlignment="1" applyProtection="1">
      <alignment horizontal="center" wrapText="1"/>
      <protection locked="0"/>
    </xf>
    <xf numFmtId="168" fontId="3" fillId="0" borderId="15" xfId="0" applyNumberFormat="1" applyFont="1" applyFill="1" applyBorder="1" applyAlignment="1" applyProtection="1">
      <alignment horizontal="center" wrapText="1"/>
      <protection locked="0"/>
    </xf>
    <xf numFmtId="168" fontId="3" fillId="0" borderId="38" xfId="0" applyNumberFormat="1" applyFont="1" applyFill="1" applyBorder="1" applyAlignment="1" applyProtection="1">
      <alignment horizontal="center" wrapText="1"/>
      <protection locked="0"/>
    </xf>
    <xf numFmtId="168" fontId="3" fillId="0" borderId="40" xfId="0" applyNumberFormat="1" applyFont="1" applyFill="1" applyBorder="1" applyAlignment="1" applyProtection="1">
      <alignment horizontal="center" wrapText="1"/>
      <protection locked="0"/>
    </xf>
    <xf numFmtId="164" fontId="21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1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42" xfId="0" applyFont="1" applyFill="1" applyBorder="1" applyAlignment="1" applyProtection="1">
      <alignment horizontal="center"/>
    </xf>
    <xf numFmtId="0" fontId="2" fillId="3" borderId="39" xfId="0" applyFont="1" applyFill="1" applyBorder="1" applyAlignment="1" applyProtection="1">
      <alignment horizontal="center"/>
    </xf>
    <xf numFmtId="0" fontId="2" fillId="3" borderId="43" xfId="0" applyFont="1" applyFill="1" applyBorder="1" applyAlignment="1" applyProtection="1">
      <alignment horizontal="center"/>
    </xf>
    <xf numFmtId="0" fontId="9" fillId="8" borderId="42" xfId="0" applyFont="1" applyFill="1" applyBorder="1" applyAlignment="1">
      <alignment horizontal="center" vertical="center" wrapText="1"/>
    </xf>
    <xf numFmtId="0" fontId="9" fillId="8" borderId="47" xfId="0" applyFont="1" applyFill="1" applyBorder="1" applyAlignment="1">
      <alignment horizontal="center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167" fontId="10" fillId="2" borderId="47" xfId="0" applyNumberFormat="1" applyFont="1" applyFill="1" applyBorder="1" applyAlignment="1" applyProtection="1">
      <alignment horizontal="center" vertical="center"/>
      <protection locked="0"/>
    </xf>
    <xf numFmtId="167" fontId="10" fillId="2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48" xfId="0" applyFont="1" applyFill="1" applyBorder="1" applyAlignment="1" applyProtection="1">
      <alignment horizontal="center" vertical="top" wrapText="1"/>
      <protection locked="0"/>
    </xf>
    <xf numFmtId="9" fontId="22" fillId="0" borderId="48" xfId="0" applyNumberFormat="1" applyFont="1" applyBorder="1" applyAlignment="1">
      <alignment horizontal="center"/>
    </xf>
    <xf numFmtId="0" fontId="0" fillId="0" borderId="48" xfId="0" applyFont="1" applyFill="1" applyBorder="1" applyAlignment="1" applyProtection="1">
      <alignment horizontal="left" vertical="top" wrapText="1"/>
      <protection locked="0"/>
    </xf>
    <xf numFmtId="9" fontId="0" fillId="0" borderId="48" xfId="8" applyFont="1" applyBorder="1" applyAlignment="1">
      <alignment horizontal="center"/>
    </xf>
    <xf numFmtId="9" fontId="22" fillId="0" borderId="48" xfId="8" applyFont="1" applyBorder="1" applyAlignment="1">
      <alignment horizontal="center"/>
    </xf>
    <xf numFmtId="0" fontId="0" fillId="0" borderId="48" xfId="0" applyBorder="1" applyAlignment="1">
      <alignment horizontal="center"/>
    </xf>
    <xf numFmtId="9" fontId="0" fillId="0" borderId="48" xfId="0" applyNumberFormat="1" applyBorder="1" applyAlignment="1">
      <alignment horizontal="center"/>
    </xf>
    <xf numFmtId="3" fontId="0" fillId="0" borderId="48" xfId="0" applyNumberFormat="1" applyBorder="1"/>
    <xf numFmtId="0" fontId="8" fillId="7" borderId="48" xfId="0" applyFont="1" applyFill="1" applyBorder="1" applyAlignment="1">
      <alignment horizontal="center"/>
    </xf>
    <xf numFmtId="0" fontId="0" fillId="0" borderId="49" xfId="0" applyBorder="1"/>
    <xf numFmtId="0" fontId="8" fillId="7" borderId="31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0" fillId="0" borderId="0" xfId="0" applyBorder="1"/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2">
    <dxf>
      <alignment horizontal="center"/>
    </dxf>
    <dxf>
      <numFmt numFmtId="13" formatCode="0%"/>
    </dxf>
  </dxfs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4" formatCode="m/d/yyyy">
                  <c:v>43748</c:v>
                </c:pt>
                <c:pt idx="5" formatCode="m/d/yyyy">
                  <c:v>43960</c:v>
                </c:pt>
                <c:pt idx="7" formatCode="m/d/yyyy">
                  <c:v>43974</c:v>
                </c:pt>
                <c:pt idx="9" formatCode="m/d/yyyy">
                  <c:v>44004</c:v>
                </c:pt>
                <c:pt idx="10" formatCode="m/d/yyyy">
                  <c:v>44002</c:v>
                </c:pt>
                <c:pt idx="12" formatCode="m/d/yyyy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-43748</c:v>
                </c:pt>
                <c:pt idx="5">
                  <c:v>-43960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0.7</c:v>
                </c:pt>
                <c:pt idx="1">
                  <c:v>0.47142857142857142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cat>
            <c:strRef>
              <c:f>(Presupuesto!$B$8,Presupuesto!$B$14,Presupuesto!$B$23,Presupuesto!$B$26)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(Presupuesto!$M$8,Presupuesto!$M$14,Presupuesto!$M$23,Presupuesto!$M$26)</c:f>
              <c:numCache>
                <c:formatCode>_(* #,##0.00_);_(* \(#,##0.00\);_(* "-"??_);_(@_)</c:formatCode>
                <c:ptCount val="4"/>
                <c:pt idx="0">
                  <c:v>20000</c:v>
                </c:pt>
                <c:pt idx="1">
                  <c:v>367500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 steel system diagrama de gantt.xlsx]Informes!Tabla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FASE  DE ANALISIS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Informes!$B$40:$B$44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B-4FD8-8FF6-91F8CCA83E55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Informes!$C$40:$C$44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B-4FD8-8FF6-91F8CCA83E55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Informes!$D$40:$D$44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0-46DF-BBFB-5F58138C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426244</xdr:colOff>
      <xdr:row>0</xdr:row>
      <xdr:rowOff>195262</xdr:rowOff>
    </xdr:from>
    <xdr:to>
      <xdr:col>8</xdr:col>
      <xdr:colOff>381000</xdr:colOff>
      <xdr:row>14</xdr:row>
      <xdr:rowOff>140493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361950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tapias jimenez" refreshedDate="43976.618543634257" createdVersion="6" refreshedVersion="6" minRefreshableVersion="3" recordCount="7" xr:uid="{EBB2D120-9693-45CE-8047-B3DE0CA9A5F3}">
  <cacheSource type="worksheet">
    <worksheetSource ref="B16:G23" sheet="Recursos"/>
  </cacheSource>
  <cacheFields count="7">
    <cacheField name="Actividades" numFmtId="0">
      <sharedItems count="7">
        <s v="FASE  DE ANALISIS"/>
        <s v="Requerimientos"/>
        <s v="Mapa de Procesos"/>
        <s v="Calidad Software"/>
        <s v="Diagrama Gantt/ costos / Recursos"/>
        <s v="FASE DE DISEÑO"/>
        <s v="Casos de Uso"/>
      </sharedItems>
    </cacheField>
    <cacheField name="Cesar Esteban Garzon Contreras" numFmtId="9">
      <sharedItems containsString="0" containsBlank="1" containsNumber="1" minValue="0.2" maxValue="0.8"/>
    </cacheField>
    <cacheField name="Sharol Nayibe Saenz Salgado" numFmtId="9">
      <sharedItems containsString="0" containsBlank="1" containsNumber="1" minValue="0.2" maxValue="0.8"/>
    </cacheField>
    <cacheField name="Isabela Tapias Jimenez" numFmtId="9">
      <sharedItems containsString="0" containsBlank="1" containsNumber="1" minValue="0.2" maxValue="0.8"/>
    </cacheField>
    <cacheField name="Jhon Sebastian Zamudio Avila" numFmtId="9">
      <sharedItems containsString="0" containsBlank="1" containsNumber="1" minValue="0.2" maxValue="0.8"/>
    </cacheField>
    <cacheField name="Brayan Stiven Epalza Guerrero" numFmtId="9">
      <sharedItems containsString="0" containsBlank="1" containsNumber="1" minValue="0.2" maxValue="0.8"/>
    </cacheField>
    <cacheField name="jhon sebastian zamudio 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8"/>
    <n v="0.8"/>
    <n v="0.8"/>
    <n v="0.8"/>
    <n v="0.8"/>
  </r>
  <r>
    <x v="1"/>
    <n v="0.2"/>
    <n v="0.2"/>
    <n v="0.2"/>
    <n v="0.2"/>
    <n v="0.2"/>
  </r>
  <r>
    <x v="2"/>
    <n v="0.2"/>
    <n v="0.2"/>
    <n v="0.2"/>
    <n v="0.2"/>
    <n v="0.2"/>
  </r>
  <r>
    <x v="3"/>
    <n v="0.2"/>
    <n v="0.2"/>
    <n v="0.2"/>
    <n v="0.2"/>
    <n v="0.2"/>
  </r>
  <r>
    <x v="4"/>
    <n v="0.2"/>
    <n v="0.2"/>
    <n v="0.2"/>
    <n v="0.2"/>
    <n v="0.2"/>
  </r>
  <r>
    <x v="5"/>
    <m/>
    <m/>
    <m/>
    <m/>
    <m/>
  </r>
  <r>
    <x v="6"/>
    <n v="0.2"/>
    <n v="0.2"/>
    <n v="0.2"/>
    <n v="0.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8751-1AFA-450B-91CC-855446EAD7FF}" name="Tabla dinámica6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38:E44" firstHeaderRow="1" firstDataRow="2" firstDataCol="1"/>
  <pivotFields count="7">
    <pivotField axis="axisCol" showAll="0">
      <items count="8">
        <item h="1" x="3"/>
        <item x="0"/>
        <item x="2"/>
        <item x="1"/>
        <item h="1" x="4"/>
        <item h="1" x="5"/>
        <item h="1" x="6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5">
    <dataField name="Suma de Brayan Stiven Epalza Guerrero" fld="5" baseField="0" baseItem="0"/>
    <dataField name="Suma de Jhon Sebastian Zamudio Avila" fld="4" baseField="0" baseItem="0"/>
    <dataField name="Suma de Isabela Tapias Jimenez" fld="3" baseField="0" baseItem="0"/>
    <dataField name="Suma de Sharol Nayibe Saenz Salgado" fld="2" baseField="0" baseItem="0"/>
    <dataField name="Suma de Cesar Esteban Garzon Contreras" fld="1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3"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zoomScale="80" zoomScaleNormal="80" workbookViewId="0">
      <selection activeCell="F21" sqref="F21"/>
    </sheetView>
  </sheetViews>
  <sheetFormatPr baseColWidth="10" defaultColWidth="11" defaultRowHeight="15.75" x14ac:dyDescent="0.25"/>
  <cols>
    <col min="1" max="1" width="3.375" style="3" customWidth="1"/>
    <col min="2" max="2" width="6.375" style="3" customWidth="1"/>
    <col min="3" max="3" width="17.625" style="3" customWidth="1"/>
    <col min="4" max="4" width="23" style="3" bestFit="1" customWidth="1"/>
    <col min="5" max="5" width="13.625" style="3" customWidth="1"/>
    <col min="6" max="6" width="14.625" style="3" customWidth="1"/>
    <col min="7" max="7" width="13.75" style="3" customWidth="1"/>
    <col min="8" max="8" width="24.75" style="3" customWidth="1"/>
    <col min="9" max="9" width="16.375" style="3" customWidth="1"/>
    <col min="10" max="10" width="5.25" style="3" hidden="1" customWidth="1"/>
    <col min="11" max="13" width="11" style="3"/>
    <col min="14" max="14" width="14.75" style="3" customWidth="1"/>
    <col min="15" max="16" width="11" style="3"/>
    <col min="17" max="17" width="10.75" style="3" bestFit="1" customWidth="1"/>
    <col min="18" max="16384" width="11" style="3"/>
  </cols>
  <sheetData>
    <row r="1" spans="2:40" ht="22.15" customHeight="1" x14ac:dyDescent="0.25">
      <c r="C1" s="123" t="s">
        <v>4</v>
      </c>
      <c r="D1" s="123"/>
      <c r="E1" s="123"/>
      <c r="F1" s="123"/>
      <c r="G1" s="123"/>
      <c r="H1" s="123"/>
      <c r="I1" s="123"/>
      <c r="J1" s="12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0" x14ac:dyDescent="0.25">
      <c r="C2" s="123"/>
      <c r="D2" s="123"/>
      <c r="E2" s="123"/>
      <c r="F2" s="123"/>
      <c r="G2" s="123"/>
      <c r="H2" s="123"/>
      <c r="I2" s="123"/>
      <c r="J2" s="12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0" x14ac:dyDescent="0.25">
      <c r="C3" s="7" t="s">
        <v>5</v>
      </c>
      <c r="D3" s="8" t="s">
        <v>82</v>
      </c>
      <c r="E3" s="8"/>
      <c r="F3" s="8"/>
      <c r="G3" s="8"/>
      <c r="H3" s="9"/>
      <c r="I3" s="9"/>
      <c r="J3" s="10"/>
      <c r="K3" s="10"/>
      <c r="L3" s="10"/>
      <c r="M3" s="2"/>
      <c r="N3" s="2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25">
      <c r="C4" s="7" t="s">
        <v>6</v>
      </c>
      <c r="D4" s="133">
        <v>43748</v>
      </c>
      <c r="E4" s="133"/>
      <c r="F4" s="133"/>
      <c r="G4" s="133"/>
      <c r="H4" s="133"/>
      <c r="I4" s="133"/>
      <c r="J4" s="11"/>
      <c r="K4" s="11"/>
      <c r="L4" s="12"/>
      <c r="M4" s="2"/>
      <c r="N4" s="2"/>
      <c r="O4" s="1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25">
      <c r="C5" s="13"/>
      <c r="D5" s="134"/>
      <c r="E5" s="134"/>
      <c r="F5" s="134"/>
      <c r="G5" s="134"/>
      <c r="H5" s="134"/>
      <c r="I5" s="134"/>
      <c r="J5" s="13"/>
      <c r="K5" s="13"/>
      <c r="L5" s="13"/>
      <c r="M5" s="2"/>
      <c r="N5" s="2"/>
      <c r="O5" s="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ht="20.25" customHeight="1" x14ac:dyDescent="0.25">
      <c r="C6" s="13"/>
      <c r="D6" s="14"/>
      <c r="E6" s="126" t="s">
        <v>17</v>
      </c>
      <c r="F6" s="127"/>
      <c r="G6" s="128"/>
      <c r="H6" s="129" t="s">
        <v>20</v>
      </c>
      <c r="I6" s="130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ht="13.9" customHeight="1" x14ac:dyDescent="0.25">
      <c r="C7" s="15" t="s">
        <v>7</v>
      </c>
      <c r="D7" s="16"/>
      <c r="E7" s="17" t="s">
        <v>14</v>
      </c>
      <c r="F7" s="18" t="s">
        <v>15</v>
      </c>
      <c r="G7" s="19" t="s">
        <v>16</v>
      </c>
      <c r="H7" s="17" t="s">
        <v>18</v>
      </c>
      <c r="I7" s="19" t="s">
        <v>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25">
      <c r="B8" s="86"/>
      <c r="C8" s="20" t="s">
        <v>8</v>
      </c>
      <c r="D8" s="21"/>
      <c r="E8" s="21"/>
      <c r="F8" s="21"/>
      <c r="G8" s="21"/>
      <c r="H8" s="21"/>
      <c r="I8" s="2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25">
      <c r="B9" s="87" t="s">
        <v>60</v>
      </c>
      <c r="C9" s="124" t="s">
        <v>27</v>
      </c>
      <c r="D9" s="125"/>
      <c r="E9" s="38"/>
      <c r="F9" s="38"/>
      <c r="G9" s="24"/>
      <c r="H9" s="24"/>
      <c r="I9" s="37">
        <f>J12/J13</f>
        <v>0.7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25">
      <c r="B10" s="87">
        <v>1</v>
      </c>
      <c r="C10" s="115" t="s">
        <v>67</v>
      </c>
      <c r="D10" s="116"/>
      <c r="E10" s="110">
        <v>43748</v>
      </c>
      <c r="F10" s="110">
        <v>43774</v>
      </c>
      <c r="G10" s="79">
        <f>F10-E10</f>
        <v>26</v>
      </c>
      <c r="H10" s="109" t="s">
        <v>70</v>
      </c>
      <c r="I10" s="26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25">
      <c r="B11" s="87">
        <v>2</v>
      </c>
      <c r="C11" s="115" t="s">
        <v>21</v>
      </c>
      <c r="D11" s="116"/>
      <c r="E11" s="78">
        <v>43775</v>
      </c>
      <c r="F11" s="78">
        <v>43784</v>
      </c>
      <c r="G11" s="79">
        <f>F11-E11</f>
        <v>9</v>
      </c>
      <c r="H11" s="24" t="s">
        <v>22</v>
      </c>
      <c r="I11" s="26">
        <v>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25">
      <c r="B12" s="87">
        <v>3</v>
      </c>
      <c r="C12" s="131" t="s">
        <v>23</v>
      </c>
      <c r="D12" s="132"/>
      <c r="E12" s="78">
        <v>43785</v>
      </c>
      <c r="F12" s="78">
        <v>43831</v>
      </c>
      <c r="G12" s="79">
        <f t="shared" ref="G12:G21" si="0">F12-E12</f>
        <v>46</v>
      </c>
      <c r="H12" s="24" t="s">
        <v>26</v>
      </c>
      <c r="I12" s="26">
        <v>1</v>
      </c>
      <c r="J12" s="35">
        <f>SUM(I10:I14)</f>
        <v>3.5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ht="16.5" customHeight="1" x14ac:dyDescent="0.25">
      <c r="B13" s="87">
        <v>4</v>
      </c>
      <c r="C13" s="115" t="s">
        <v>24</v>
      </c>
      <c r="D13" s="116"/>
      <c r="E13" s="78">
        <v>43748</v>
      </c>
      <c r="F13" s="78"/>
      <c r="G13" s="79">
        <f t="shared" si="0"/>
        <v>-43748</v>
      </c>
      <c r="H13" s="24" t="s">
        <v>25</v>
      </c>
      <c r="I13" s="26">
        <v>0.4</v>
      </c>
      <c r="J13" s="3">
        <f>COUNT(I10:I14)</f>
        <v>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25">
      <c r="B14" s="87">
        <v>5</v>
      </c>
      <c r="C14" s="131" t="s">
        <v>68</v>
      </c>
      <c r="D14" s="132"/>
      <c r="E14" s="78">
        <v>43960</v>
      </c>
      <c r="F14" s="78"/>
      <c r="G14" s="79">
        <f t="shared" si="0"/>
        <v>-43960</v>
      </c>
      <c r="H14" s="24" t="s">
        <v>81</v>
      </c>
      <c r="I14" s="26">
        <v>0.1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25">
      <c r="B15" s="87"/>
      <c r="C15" s="124" t="s">
        <v>28</v>
      </c>
      <c r="D15" s="125"/>
      <c r="E15" s="78"/>
      <c r="F15" s="78"/>
      <c r="G15" s="79">
        <f t="shared" si="0"/>
        <v>0</v>
      </c>
      <c r="H15" s="24"/>
      <c r="I15" s="36">
        <f>J16/J17</f>
        <v>0.47142857142857142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2:40" x14ac:dyDescent="0.25">
      <c r="B16" s="87">
        <v>6</v>
      </c>
      <c r="C16" s="115" t="s">
        <v>29</v>
      </c>
      <c r="D16" s="116"/>
      <c r="E16" s="78">
        <v>43974</v>
      </c>
      <c r="F16" s="78">
        <v>43979</v>
      </c>
      <c r="G16" s="79">
        <f t="shared" si="0"/>
        <v>5</v>
      </c>
      <c r="H16" s="24" t="s">
        <v>29</v>
      </c>
      <c r="I16" s="26">
        <v>0.9</v>
      </c>
      <c r="J16" s="35">
        <f>SUM(I16:I22)</f>
        <v>3.3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ht="15.75" customHeight="1" x14ac:dyDescent="0.25">
      <c r="B17" s="87">
        <v>7</v>
      </c>
      <c r="C17" s="115" t="s">
        <v>30</v>
      </c>
      <c r="D17" s="116"/>
      <c r="E17" s="78"/>
      <c r="F17" s="78"/>
      <c r="G17" s="79">
        <f t="shared" si="0"/>
        <v>0</v>
      </c>
      <c r="H17" s="24" t="s">
        <v>41</v>
      </c>
      <c r="I17" s="26">
        <v>0</v>
      </c>
      <c r="J17" s="3">
        <f>COUNT(I16:I22)</f>
        <v>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ht="15.75" customHeight="1" x14ac:dyDescent="0.25">
      <c r="B18" s="87">
        <v>8</v>
      </c>
      <c r="C18" s="115" t="s">
        <v>31</v>
      </c>
      <c r="D18" s="116"/>
      <c r="E18" s="78">
        <v>44004</v>
      </c>
      <c r="F18" s="78">
        <v>44008</v>
      </c>
      <c r="G18" s="79">
        <f t="shared" si="0"/>
        <v>4</v>
      </c>
      <c r="H18" s="24" t="s">
        <v>43</v>
      </c>
      <c r="I18" s="26">
        <v>0.5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ht="15.75" customHeight="1" x14ac:dyDescent="0.25">
      <c r="B19" s="87">
        <v>9</v>
      </c>
      <c r="C19" s="115" t="s">
        <v>69</v>
      </c>
      <c r="D19" s="116"/>
      <c r="E19" s="78">
        <v>44002</v>
      </c>
      <c r="F19" s="78">
        <v>44004</v>
      </c>
      <c r="G19" s="79">
        <f t="shared" si="0"/>
        <v>2</v>
      </c>
      <c r="H19" s="24" t="s">
        <v>33</v>
      </c>
      <c r="I19" s="27">
        <v>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25">
      <c r="B20" s="87">
        <v>10</v>
      </c>
      <c r="C20" s="117" t="s">
        <v>34</v>
      </c>
      <c r="D20" s="118"/>
      <c r="E20" s="78"/>
      <c r="F20" s="78"/>
      <c r="G20" s="79">
        <f t="shared" si="0"/>
        <v>0</v>
      </c>
      <c r="H20" s="24" t="s">
        <v>34</v>
      </c>
      <c r="I20" s="27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ht="15.75" customHeight="1" x14ac:dyDescent="0.25">
      <c r="B21" s="87">
        <v>11</v>
      </c>
      <c r="C21" s="117" t="s">
        <v>35</v>
      </c>
      <c r="D21" s="118"/>
      <c r="E21" s="78">
        <v>43996</v>
      </c>
      <c r="F21" s="78">
        <v>44004</v>
      </c>
      <c r="G21" s="79">
        <f t="shared" si="0"/>
        <v>8</v>
      </c>
      <c r="H21" s="24" t="s">
        <v>35</v>
      </c>
      <c r="I21" s="27">
        <v>0.9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ht="15.75" customHeight="1" x14ac:dyDescent="0.25">
      <c r="B22" s="87">
        <v>12</v>
      </c>
      <c r="C22" s="115" t="s">
        <v>32</v>
      </c>
      <c r="D22" s="116"/>
      <c r="E22" s="78"/>
      <c r="F22" s="78"/>
      <c r="G22" s="79">
        <f t="shared" ref="G22:G30" si="1">F22-E22</f>
        <v>0</v>
      </c>
      <c r="H22" s="24" t="s">
        <v>42</v>
      </c>
      <c r="I22" s="27">
        <v>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25">
      <c r="B23" s="87"/>
      <c r="C23" s="121" t="s">
        <v>36</v>
      </c>
      <c r="D23" s="122"/>
      <c r="E23" s="78"/>
      <c r="F23" s="78"/>
      <c r="G23" s="79"/>
      <c r="H23" s="24"/>
      <c r="I23" s="37">
        <f>J24/J25</f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ht="15.75" customHeight="1" x14ac:dyDescent="0.25">
      <c r="B24" s="87">
        <v>13</v>
      </c>
      <c r="C24" s="115" t="s">
        <v>37</v>
      </c>
      <c r="D24" s="116"/>
      <c r="E24" s="78"/>
      <c r="F24" s="78"/>
      <c r="G24" s="79">
        <f t="shared" si="1"/>
        <v>0</v>
      </c>
      <c r="H24" s="24" t="s">
        <v>44</v>
      </c>
      <c r="I24" s="27">
        <v>0</v>
      </c>
      <c r="J24" s="35">
        <f>SUM(I24:I25)</f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ht="15.75" customHeight="1" x14ac:dyDescent="0.25">
      <c r="B25" s="87">
        <v>14</v>
      </c>
      <c r="C25" s="115" t="s">
        <v>38</v>
      </c>
      <c r="D25" s="116"/>
      <c r="E25" s="78"/>
      <c r="F25" s="78"/>
      <c r="G25" s="79">
        <f t="shared" si="1"/>
        <v>0</v>
      </c>
      <c r="H25" s="24" t="s">
        <v>45</v>
      </c>
      <c r="I25" s="27">
        <v>0</v>
      </c>
      <c r="J25" s="3">
        <f>COUNT(I24:I25)</f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25">
      <c r="B26" s="87"/>
      <c r="C26" s="124" t="s">
        <v>48</v>
      </c>
      <c r="D26" s="125"/>
      <c r="E26" s="78"/>
      <c r="F26" s="78"/>
      <c r="G26" s="79"/>
      <c r="H26" s="24"/>
      <c r="I26" s="37">
        <f>J27/J28</f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ht="15.75" customHeight="1" x14ac:dyDescent="0.25">
      <c r="B27" s="87">
        <v>15</v>
      </c>
      <c r="C27" s="115" t="s">
        <v>39</v>
      </c>
      <c r="D27" s="116"/>
      <c r="E27" s="78"/>
      <c r="F27" s="78"/>
      <c r="G27" s="79">
        <f t="shared" si="1"/>
        <v>0</v>
      </c>
      <c r="H27" s="24" t="s">
        <v>46</v>
      </c>
      <c r="I27" s="27">
        <v>0</v>
      </c>
      <c r="J27" s="35">
        <f>SUM(I27:I28)</f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ht="15.75" customHeight="1" x14ac:dyDescent="0.25">
      <c r="B28" s="87">
        <v>16</v>
      </c>
      <c r="C28" s="115" t="s">
        <v>40</v>
      </c>
      <c r="D28" s="116"/>
      <c r="E28" s="78"/>
      <c r="F28" s="78"/>
      <c r="G28" s="79">
        <f t="shared" si="1"/>
        <v>0</v>
      </c>
      <c r="H28" s="24" t="s">
        <v>47</v>
      </c>
      <c r="I28" s="27">
        <v>0</v>
      </c>
      <c r="J28" s="3">
        <f>COUNT(I27:I28)</f>
        <v>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25">
      <c r="B29" s="88"/>
      <c r="C29" s="119"/>
      <c r="D29" s="120"/>
      <c r="E29" s="23"/>
      <c r="F29" s="23"/>
      <c r="G29" s="79"/>
      <c r="H29" s="24"/>
      <c r="I29" s="25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25">
      <c r="B30" s="89"/>
      <c r="C30" s="113" t="s">
        <v>3</v>
      </c>
      <c r="D30" s="114"/>
      <c r="E30" s="90">
        <f>E11</f>
        <v>43775</v>
      </c>
      <c r="F30" s="90">
        <f>F28</f>
        <v>0</v>
      </c>
      <c r="G30" s="28">
        <f t="shared" si="1"/>
        <v>-43775</v>
      </c>
      <c r="H30" s="28"/>
      <c r="I30" s="2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25">
      <c r="C31" s="30"/>
      <c r="D31" s="30"/>
      <c r="E31" s="30"/>
      <c r="F31" s="30"/>
      <c r="G31" s="30"/>
      <c r="H31" s="30"/>
      <c r="I31" s="30"/>
      <c r="J31" s="32"/>
      <c r="K31" s="31"/>
      <c r="L31" s="32"/>
      <c r="M31" s="31"/>
      <c r="N31" s="31"/>
      <c r="O31" s="32"/>
      <c r="P31" s="31"/>
      <c r="Q31" s="3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s="2" customFormat="1" x14ac:dyDescent="0.25">
      <c r="C32" s="4"/>
      <c r="D32" s="4"/>
      <c r="E32" s="4"/>
      <c r="F32" s="4"/>
      <c r="G32" s="4"/>
      <c r="H32" s="4"/>
      <c r="I32" s="4"/>
      <c r="J32" s="34"/>
      <c r="K32" s="33"/>
      <c r="L32" s="34"/>
      <c r="M32" s="33"/>
      <c r="N32" s="33"/>
      <c r="O32" s="34"/>
      <c r="P32" s="33"/>
      <c r="Q32" s="34"/>
    </row>
    <row r="33" spans="3:4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3:40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3:40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3:40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3:4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3:4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3:4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3:4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3:4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3:4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3:4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3:4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3:4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3:4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3:4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3:4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3:4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3:4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3:4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3:4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3:4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3:4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3:4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3:4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3:4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3:4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3:4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3:4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3:4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3:4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3:4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3:4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3:4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3:4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3:4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3:4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3:4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3:4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3:4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3:4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3:4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3:4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3:4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3:4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3:4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3:4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3:4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3:4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3:4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3:4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3:4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3:4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3:4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3:4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3:4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3:4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3:4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3:4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3:4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3:4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3:4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3:4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3:4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3:4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3:4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4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</sheetData>
  <mergeCells count="26"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  <mergeCell ref="D4:I5"/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</mergeCells>
  <pageMargins left="0.75" right="0.75" top="1" bottom="1" header="0.5" footer="0.5"/>
  <pageSetup orientation="portrait" horizontalDpi="4294967292" verticalDpi="4294967292" r:id="rId1"/>
  <ignoredErrors>
    <ignoredError sqref="G27:G28 G24:G25 I9 I15 G30 G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1" zoomScaleNormal="91" workbookViewId="0">
      <selection activeCell="B30" sqref="B30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5"/>
  <sheetViews>
    <sheetView tabSelected="1" zoomScale="80" zoomScaleNormal="80" workbookViewId="0">
      <selection activeCell="G9" sqref="G9"/>
    </sheetView>
  </sheetViews>
  <sheetFormatPr baseColWidth="10" defaultRowHeight="15.75" x14ac:dyDescent="0.25"/>
  <cols>
    <col min="1" max="1" width="3" customWidth="1"/>
    <col min="2" max="2" width="31.375" customWidth="1"/>
    <col min="3" max="3" width="29" bestFit="1" customWidth="1"/>
    <col min="4" max="4" width="26.125" bestFit="1" customWidth="1"/>
    <col min="5" max="5" width="20.875" customWidth="1"/>
    <col min="6" max="6" width="27" bestFit="1" customWidth="1"/>
    <col min="7" max="7" width="27.375" bestFit="1" customWidth="1"/>
    <col min="8" max="8" width="24.375" customWidth="1"/>
    <col min="9" max="9" width="22.125" customWidth="1"/>
    <col min="10" max="10" width="14.625" customWidth="1"/>
    <col min="11" max="11" width="16.875" customWidth="1"/>
    <col min="12" max="12" width="14.5" customWidth="1"/>
    <col min="13" max="14" width="12.375" customWidth="1"/>
    <col min="15" max="15" width="12" customWidth="1"/>
    <col min="16" max="16" width="14.625" customWidth="1"/>
    <col min="17" max="17" width="21.875" customWidth="1"/>
    <col min="18" max="18" width="20.625" customWidth="1"/>
    <col min="19" max="19" width="19.375" customWidth="1"/>
    <col min="20" max="20" width="25.125" customWidth="1"/>
    <col min="21" max="21" width="15.875" customWidth="1"/>
    <col min="22" max="22" width="14.5" customWidth="1"/>
    <col min="23" max="23" width="29.375" bestFit="1" customWidth="1"/>
    <col min="24" max="24" width="16.375" customWidth="1"/>
    <col min="25" max="25" width="16.875" customWidth="1"/>
    <col min="26" max="26" width="18.375" customWidth="1"/>
    <col min="27" max="27" width="18.625" customWidth="1"/>
    <col min="28" max="28" width="14.5" customWidth="1"/>
    <col min="29" max="29" width="12.375" customWidth="1"/>
    <col min="30" max="47" width="29.375" bestFit="1" customWidth="1"/>
    <col min="48" max="48" width="29.375" customWidth="1"/>
    <col min="49" max="67" width="29.375" bestFit="1" customWidth="1"/>
    <col min="68" max="68" width="29.375" customWidth="1"/>
    <col min="69" max="87" width="29.375" bestFit="1" customWidth="1"/>
    <col min="88" max="88" width="30.625" bestFit="1" customWidth="1"/>
    <col min="89" max="89" width="22.5" bestFit="1" customWidth="1"/>
    <col min="90" max="90" width="27" bestFit="1" customWidth="1"/>
    <col min="91" max="91" width="26.5" bestFit="1" customWidth="1"/>
  </cols>
  <sheetData>
    <row r="2" spans="2:8" ht="60" customHeight="1" x14ac:dyDescent="0.25">
      <c r="B2" s="164" t="s">
        <v>61</v>
      </c>
      <c r="C2" s="165"/>
      <c r="D2" s="165"/>
      <c r="E2" s="165"/>
      <c r="F2" s="165"/>
      <c r="G2" s="165"/>
      <c r="H2" s="166"/>
    </row>
    <row r="3" spans="2:8" ht="9.75" customHeight="1" x14ac:dyDescent="0.25">
      <c r="B3" s="135"/>
      <c r="C3" s="136"/>
      <c r="D3" s="136"/>
      <c r="E3" s="136"/>
      <c r="F3" s="136"/>
      <c r="G3" s="136"/>
      <c r="H3" s="137"/>
    </row>
    <row r="4" spans="2:8" ht="18.75" hidden="1" customHeight="1" x14ac:dyDescent="0.25">
      <c r="B4" s="135"/>
      <c r="C4" s="136"/>
      <c r="D4" s="136"/>
      <c r="E4" s="136"/>
      <c r="F4" s="136"/>
      <c r="G4" s="136"/>
      <c r="H4" s="137"/>
    </row>
    <row r="5" spans="2:8" hidden="1" x14ac:dyDescent="0.25">
      <c r="B5" s="135"/>
      <c r="C5" s="136"/>
      <c r="D5" s="136"/>
      <c r="E5" s="136"/>
      <c r="F5" s="136"/>
      <c r="G5" s="136"/>
      <c r="H5" s="137"/>
    </row>
    <row r="6" spans="2:8" hidden="1" x14ac:dyDescent="0.25">
      <c r="B6" s="138"/>
      <c r="C6" s="139"/>
      <c r="D6" s="139"/>
      <c r="E6" s="139"/>
      <c r="F6" s="139"/>
      <c r="G6" s="139"/>
      <c r="H6" s="140"/>
    </row>
    <row r="7" spans="2:8" x14ac:dyDescent="0.25">
      <c r="B7" s="180" t="s">
        <v>56</v>
      </c>
      <c r="C7" s="180"/>
      <c r="D7" s="178"/>
    </row>
    <row r="8" spans="2:8" x14ac:dyDescent="0.25">
      <c r="B8" s="183"/>
      <c r="C8" s="183"/>
      <c r="D8" s="179"/>
    </row>
    <row r="9" spans="2:8" x14ac:dyDescent="0.25">
      <c r="B9" s="181" t="s">
        <v>57</v>
      </c>
      <c r="C9" s="182" t="s">
        <v>58</v>
      </c>
      <c r="D9" s="80" t="s">
        <v>59</v>
      </c>
    </row>
    <row r="10" spans="2:8" ht="24" customHeight="1" x14ac:dyDescent="0.25">
      <c r="B10" s="175" t="s">
        <v>71</v>
      </c>
      <c r="C10" s="176">
        <v>1</v>
      </c>
      <c r="D10" s="177">
        <v>3500</v>
      </c>
    </row>
    <row r="11" spans="2:8" x14ac:dyDescent="0.25">
      <c r="B11" s="175" t="s">
        <v>72</v>
      </c>
      <c r="C11" s="176">
        <v>1</v>
      </c>
      <c r="D11" s="177">
        <v>3500</v>
      </c>
    </row>
    <row r="12" spans="2:8" ht="15.75" customHeight="1" x14ac:dyDescent="0.25">
      <c r="B12" s="175" t="s">
        <v>73</v>
      </c>
      <c r="C12" s="176">
        <v>1</v>
      </c>
      <c r="D12" s="177">
        <v>3500</v>
      </c>
    </row>
    <row r="13" spans="2:8" x14ac:dyDescent="0.25">
      <c r="B13" s="175" t="s">
        <v>76</v>
      </c>
      <c r="C13" s="176">
        <v>1</v>
      </c>
      <c r="D13" s="177">
        <v>3500</v>
      </c>
    </row>
    <row r="14" spans="2:8" x14ac:dyDescent="0.25">
      <c r="B14" s="175" t="s">
        <v>77</v>
      </c>
      <c r="C14" s="176">
        <v>1</v>
      </c>
      <c r="D14" s="177">
        <v>3500</v>
      </c>
    </row>
    <row r="16" spans="2:8" x14ac:dyDescent="0.25">
      <c r="B16" s="167" t="s">
        <v>64</v>
      </c>
      <c r="C16" s="168" t="str">
        <f>B10</f>
        <v>Cesar Esteban Garzon Contreras</v>
      </c>
      <c r="D16" s="168" t="str">
        <f>B11</f>
        <v>Sharol Nayibe Saenz Salgado</v>
      </c>
      <c r="E16" s="168" t="str">
        <f>B12</f>
        <v>Isabela Tapias Jimenez</v>
      </c>
      <c r="F16" s="168" t="str">
        <f>B13</f>
        <v>Jhon Sebastian Zamudio Avila</v>
      </c>
      <c r="G16" s="169" t="str">
        <f>B14</f>
        <v>Brayan Stiven Epalza Guerrero</v>
      </c>
    </row>
    <row r="17" spans="2:13" x14ac:dyDescent="0.25">
      <c r="B17" s="170" t="str">
        <f>Planificación!C9</f>
        <v>FASE  DE ANALISIS</v>
      </c>
      <c r="C17" s="171">
        <f>SUM(C18:C21)</f>
        <v>0.94</v>
      </c>
      <c r="D17" s="171">
        <f t="shared" ref="D17:G17" si="0">SUM(D18:D21)</f>
        <v>0.94</v>
      </c>
      <c r="E17" s="171">
        <f t="shared" si="0"/>
        <v>0.94</v>
      </c>
      <c r="F17" s="171">
        <f t="shared" si="0"/>
        <v>0.94</v>
      </c>
      <c r="G17" s="171">
        <f t="shared" si="0"/>
        <v>0.94</v>
      </c>
    </row>
    <row r="18" spans="2:13" x14ac:dyDescent="0.25">
      <c r="B18" s="172" t="str">
        <f>Planificación!C11</f>
        <v>Requerimientos</v>
      </c>
      <c r="C18" s="173">
        <v>0.2</v>
      </c>
      <c r="D18" s="173">
        <v>0.2</v>
      </c>
      <c r="E18" s="173">
        <v>0.2</v>
      </c>
      <c r="F18" s="173">
        <v>0.2</v>
      </c>
      <c r="G18" s="173">
        <v>0.2</v>
      </c>
      <c r="M18" s="91"/>
    </row>
    <row r="19" spans="2:13" x14ac:dyDescent="0.25">
      <c r="B19" s="172" t="str">
        <f>Planificación!C12</f>
        <v>Mapa de Procesos</v>
      </c>
      <c r="C19" s="173">
        <v>0.25</v>
      </c>
      <c r="D19" s="173">
        <v>0.25</v>
      </c>
      <c r="E19" s="173">
        <v>0.25</v>
      </c>
      <c r="F19" s="173">
        <v>0.25</v>
      </c>
      <c r="G19" s="173">
        <v>0.25</v>
      </c>
    </row>
    <row r="20" spans="2:13" x14ac:dyDescent="0.25">
      <c r="B20" s="172" t="str">
        <f>Planificación!C13</f>
        <v>Calidad Software</v>
      </c>
      <c r="C20" s="173">
        <v>0.24</v>
      </c>
      <c r="D20" s="173">
        <v>0.24</v>
      </c>
      <c r="E20" s="173">
        <v>0.24</v>
      </c>
      <c r="F20" s="173">
        <v>0.24</v>
      </c>
      <c r="G20" s="173">
        <v>0.24</v>
      </c>
    </row>
    <row r="21" spans="2:13" x14ac:dyDescent="0.25">
      <c r="B21" s="172" t="str">
        <f>Planificación!C14</f>
        <v>Diagrama Gantt/ costos / Recursos</v>
      </c>
      <c r="C21" s="173">
        <v>0.25</v>
      </c>
      <c r="D21" s="173">
        <v>0.25</v>
      </c>
      <c r="E21" s="173">
        <v>0.25</v>
      </c>
      <c r="F21" s="173">
        <v>0.25</v>
      </c>
      <c r="G21" s="173">
        <v>0.25</v>
      </c>
    </row>
    <row r="22" spans="2:13" x14ac:dyDescent="0.25">
      <c r="B22" s="170" t="str">
        <f>Planificación!C15</f>
        <v>FASE DE DISEÑO</v>
      </c>
      <c r="C22" s="174">
        <f>SUM(C23:C29)</f>
        <v>0.47</v>
      </c>
      <c r="D22" s="174">
        <f>SUM(D23:D29)</f>
        <v>0.47</v>
      </c>
      <c r="E22" s="174">
        <f>SUM(E23:E29)</f>
        <v>0.47</v>
      </c>
      <c r="F22" s="174">
        <f>SUM(F23:F29)</f>
        <v>0.47</v>
      </c>
      <c r="G22" s="174">
        <f>SUM(G23:G29)</f>
        <v>0.47</v>
      </c>
    </row>
    <row r="23" spans="2:13" x14ac:dyDescent="0.25">
      <c r="B23" s="172" t="str">
        <f>Planificación!C16</f>
        <v>Casos de Uso</v>
      </c>
      <c r="C23" s="173">
        <v>0.12</v>
      </c>
      <c r="D23" s="173">
        <v>0.12</v>
      </c>
      <c r="E23" s="173">
        <v>0.12</v>
      </c>
      <c r="F23" s="173">
        <v>0.12</v>
      </c>
      <c r="G23" s="173">
        <v>0.12</v>
      </c>
    </row>
    <row r="24" spans="2:13" x14ac:dyDescent="0.25">
      <c r="B24" s="172" t="str">
        <f>Planificación!C17</f>
        <v>Diagrama de Clases</v>
      </c>
      <c r="C24" s="173"/>
      <c r="D24" s="173"/>
      <c r="E24" s="173"/>
      <c r="F24" s="173"/>
      <c r="G24" s="173"/>
    </row>
    <row r="25" spans="2:13" x14ac:dyDescent="0.25">
      <c r="B25" s="172" t="str">
        <f>Planificación!C18</f>
        <v>Diagramas Distribución</v>
      </c>
      <c r="C25" s="173">
        <v>0.11</v>
      </c>
      <c r="D25" s="173">
        <v>0.11</v>
      </c>
      <c r="E25" s="173">
        <v>0.11</v>
      </c>
      <c r="F25" s="173">
        <v>0.11</v>
      </c>
      <c r="G25" s="173">
        <v>0.11</v>
      </c>
    </row>
    <row r="26" spans="2:13" x14ac:dyDescent="0.25">
      <c r="B26" s="172" t="str">
        <f>Planificación!C19</f>
        <v>Diagrama Relacional</v>
      </c>
      <c r="C26" s="173">
        <v>0.12</v>
      </c>
      <c r="D26" s="173">
        <v>0.12</v>
      </c>
      <c r="E26" s="173">
        <v>0.12</v>
      </c>
      <c r="F26" s="173">
        <v>0.12</v>
      </c>
      <c r="G26" s="173">
        <v>0.12</v>
      </c>
    </row>
    <row r="27" spans="2:13" x14ac:dyDescent="0.25">
      <c r="B27" s="172" t="str">
        <f>Planificación!C20</f>
        <v>Diccionario de Datos</v>
      </c>
      <c r="C27" s="173"/>
      <c r="D27" s="173"/>
      <c r="E27" s="173"/>
      <c r="F27" s="173"/>
      <c r="G27" s="173"/>
    </row>
    <row r="28" spans="2:13" ht="15.75" customHeight="1" x14ac:dyDescent="0.25">
      <c r="B28" s="172" t="str">
        <f>Planificación!C21</f>
        <v>Mockup del sistema</v>
      </c>
      <c r="C28" s="173">
        <v>0.12</v>
      </c>
      <c r="D28" s="173">
        <v>0.12</v>
      </c>
      <c r="E28" s="173">
        <v>0.12</v>
      </c>
      <c r="F28" s="173">
        <v>0.12</v>
      </c>
      <c r="G28" s="173">
        <v>0.12</v>
      </c>
    </row>
    <row r="29" spans="2:13" x14ac:dyDescent="0.25">
      <c r="B29" s="172" t="str">
        <f>Planificación!C22</f>
        <v>Arquitectura del sistema</v>
      </c>
      <c r="C29" s="173"/>
      <c r="D29" s="173"/>
      <c r="E29" s="173"/>
      <c r="F29" s="173"/>
      <c r="G29" s="173"/>
    </row>
    <row r="30" spans="2:13" x14ac:dyDescent="0.25">
      <c r="B30" s="170" t="str">
        <f>Planificación!C23</f>
        <v>FASE DESARROLLO</v>
      </c>
      <c r="C30" s="173"/>
      <c r="D30" s="173"/>
      <c r="E30" s="173"/>
      <c r="F30" s="173"/>
      <c r="G30" s="173"/>
    </row>
    <row r="31" spans="2:13" x14ac:dyDescent="0.25">
      <c r="B31" s="172" t="str">
        <f>Planificación!C24</f>
        <v>Desarrollo de interfaces</v>
      </c>
      <c r="C31" s="173"/>
      <c r="D31" s="173"/>
      <c r="E31" s="173"/>
      <c r="F31" s="173"/>
      <c r="G31" s="173"/>
    </row>
    <row r="32" spans="2:13" x14ac:dyDescent="0.25">
      <c r="B32" s="172" t="str">
        <f>Planificación!C25</f>
        <v>Desarrollo del sistema</v>
      </c>
      <c r="C32" s="173"/>
      <c r="D32" s="173"/>
      <c r="E32" s="173"/>
      <c r="F32" s="173"/>
      <c r="G32" s="173"/>
    </row>
    <row r="33" spans="2:7" x14ac:dyDescent="0.25">
      <c r="B33" s="170" t="str">
        <f>Planificación!C26</f>
        <v>FASE DE PRUEBAS / INTEGRACIÓN</v>
      </c>
      <c r="C33" s="173"/>
      <c r="D33" s="173"/>
      <c r="E33" s="173"/>
      <c r="F33" s="173"/>
      <c r="G33" s="173"/>
    </row>
    <row r="34" spans="2:7" x14ac:dyDescent="0.25">
      <c r="B34" s="172" t="str">
        <f>Planificación!C27</f>
        <v>Pruebas del sistema</v>
      </c>
      <c r="C34" s="173"/>
      <c r="D34" s="173"/>
      <c r="E34" s="173"/>
      <c r="F34" s="173"/>
      <c r="G34" s="173"/>
    </row>
    <row r="35" spans="2:7" x14ac:dyDescent="0.25">
      <c r="B35" s="172" t="str">
        <f>Planificación!C28</f>
        <v>Documentación / Manuales</v>
      </c>
      <c r="C35" s="173"/>
      <c r="D35" s="173"/>
      <c r="E35" s="173"/>
      <c r="F35" s="173"/>
      <c r="G35" s="173"/>
    </row>
  </sheetData>
  <mergeCells count="2">
    <mergeCell ref="B7:D7"/>
    <mergeCell ref="B2:H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1"/>
  <sheetViews>
    <sheetView zoomScale="80" zoomScaleNormal="80" workbookViewId="0">
      <selection activeCell="C16" sqref="C16"/>
    </sheetView>
  </sheetViews>
  <sheetFormatPr baseColWidth="10" defaultRowHeight="15.75" x14ac:dyDescent="0.25"/>
  <cols>
    <col min="1" max="1" width="3.5" customWidth="1"/>
    <col min="2" max="2" width="28" customWidth="1"/>
    <col min="10" max="10" width="14.625" customWidth="1"/>
    <col min="12" max="12" width="13.125" customWidth="1"/>
    <col min="13" max="13" width="13.125" bestFit="1" customWidth="1"/>
    <col min="15" max="15" width="23.875" bestFit="1" customWidth="1"/>
  </cols>
  <sheetData>
    <row r="2" spans="2:15" x14ac:dyDescent="0.25">
      <c r="L2" s="148" t="s">
        <v>55</v>
      </c>
      <c r="M2" s="144">
        <v>0</v>
      </c>
      <c r="N2" s="145"/>
    </row>
    <row r="3" spans="2:15" x14ac:dyDescent="0.25">
      <c r="L3" s="148"/>
      <c r="M3" s="146"/>
      <c r="N3" s="147"/>
    </row>
    <row r="4" spans="2:15" x14ac:dyDescent="0.25">
      <c r="C4" s="47"/>
      <c r="D4" s="46"/>
      <c r="E4" s="46"/>
      <c r="F4" s="46"/>
      <c r="G4" s="47"/>
      <c r="H4" s="46"/>
      <c r="I4" s="46"/>
      <c r="J4" s="47"/>
      <c r="K4" s="46"/>
      <c r="L4" s="46"/>
    </row>
    <row r="5" spans="2:15" x14ac:dyDescent="0.25">
      <c r="B5" s="1"/>
      <c r="C5" s="161" t="s">
        <v>10</v>
      </c>
      <c r="D5" s="162"/>
      <c r="E5" s="163"/>
      <c r="F5" s="161" t="s">
        <v>9</v>
      </c>
      <c r="G5" s="162"/>
      <c r="H5" s="162"/>
      <c r="I5" s="163"/>
      <c r="J5" s="141" t="s">
        <v>53</v>
      </c>
      <c r="K5" s="142"/>
      <c r="L5" s="143"/>
      <c r="M5" s="149" t="s">
        <v>50</v>
      </c>
      <c r="N5" s="149" t="s">
        <v>0</v>
      </c>
      <c r="O5" s="39" t="s">
        <v>49</v>
      </c>
    </row>
    <row r="6" spans="2:15" x14ac:dyDescent="0.25">
      <c r="B6" s="44" t="s">
        <v>7</v>
      </c>
      <c r="C6" s="48" t="s">
        <v>2</v>
      </c>
      <c r="D6" s="49" t="s">
        <v>1</v>
      </c>
      <c r="E6" s="49" t="s">
        <v>52</v>
      </c>
      <c r="F6" s="48" t="s">
        <v>66</v>
      </c>
      <c r="G6" s="49" t="s">
        <v>11</v>
      </c>
      <c r="H6" s="49" t="s">
        <v>12</v>
      </c>
      <c r="I6" s="50" t="s">
        <v>52</v>
      </c>
      <c r="J6" s="49" t="s">
        <v>54</v>
      </c>
      <c r="K6" s="64" t="s">
        <v>13</v>
      </c>
      <c r="L6" s="50" t="s">
        <v>52</v>
      </c>
      <c r="M6" s="150"/>
      <c r="N6" s="150"/>
      <c r="O6" s="45" t="s">
        <v>51</v>
      </c>
    </row>
    <row r="7" spans="2:15" x14ac:dyDescent="0.25">
      <c r="B7" s="82" t="s">
        <v>8</v>
      </c>
      <c r="C7" s="53"/>
      <c r="D7" s="54"/>
      <c r="E7" s="55"/>
      <c r="F7" s="101"/>
      <c r="G7" s="61"/>
      <c r="H7" s="62"/>
      <c r="I7" s="102"/>
      <c r="J7" s="61"/>
      <c r="K7" s="62"/>
      <c r="L7" s="62"/>
      <c r="M7" s="67">
        <f>M8+M14+M23+M26</f>
        <v>387500</v>
      </c>
      <c r="N7" s="67">
        <f>SUM(N8:N29)</f>
        <v>0</v>
      </c>
      <c r="O7" s="67">
        <f>M7-N7</f>
        <v>387500</v>
      </c>
    </row>
    <row r="8" spans="2:15" x14ac:dyDescent="0.25">
      <c r="B8" s="83" t="str">
        <f>Planificación!C9</f>
        <v>FASE  DE ANALISIS</v>
      </c>
      <c r="C8" s="151"/>
      <c r="D8" s="152"/>
      <c r="E8" s="65">
        <v>0</v>
      </c>
      <c r="F8" s="157"/>
      <c r="G8" s="158"/>
      <c r="H8" s="158"/>
      <c r="I8" s="103">
        <f>SUM(I9:I13)</f>
        <v>0</v>
      </c>
      <c r="J8" s="153"/>
      <c r="K8" s="154"/>
      <c r="L8" s="66">
        <f>SUM(L9:L13)</f>
        <v>20000</v>
      </c>
      <c r="M8" s="69">
        <f>E8+I8+L8</f>
        <v>20000</v>
      </c>
      <c r="N8" s="71"/>
      <c r="O8" s="75"/>
    </row>
    <row r="9" spans="2:15" x14ac:dyDescent="0.25">
      <c r="B9" s="84" t="str">
        <f>Planificación!C11</f>
        <v>Requerimientos</v>
      </c>
      <c r="C9" s="56">
        <v>34</v>
      </c>
      <c r="D9" s="5">
        <v>3500</v>
      </c>
      <c r="E9" s="57">
        <f>C9*D9</f>
        <v>119000</v>
      </c>
      <c r="F9" s="104"/>
      <c r="G9" s="98">
        <v>0</v>
      </c>
      <c r="H9" s="95">
        <v>0</v>
      </c>
      <c r="I9" s="105">
        <v>0</v>
      </c>
      <c r="J9" s="99" t="s">
        <v>83</v>
      </c>
      <c r="K9" s="5">
        <v>10000</v>
      </c>
      <c r="L9" s="57">
        <f>K9</f>
        <v>10000</v>
      </c>
      <c r="M9" s="70">
        <f>SUM(E9+I9+L9)</f>
        <v>129000</v>
      </c>
      <c r="N9" s="72"/>
      <c r="O9" s="76">
        <f>M9-N9</f>
        <v>129000</v>
      </c>
    </row>
    <row r="10" spans="2:15" x14ac:dyDescent="0.25">
      <c r="B10" s="84"/>
      <c r="C10" s="112"/>
      <c r="D10" s="95"/>
      <c r="E10" s="105"/>
      <c r="F10" s="104"/>
      <c r="G10" s="98"/>
      <c r="H10" s="95"/>
      <c r="I10" s="105"/>
      <c r="J10" s="99" t="s">
        <v>84</v>
      </c>
      <c r="K10" s="95">
        <v>10000</v>
      </c>
      <c r="L10" s="57">
        <f>K10</f>
        <v>10000</v>
      </c>
      <c r="M10" s="70"/>
      <c r="N10" s="72"/>
      <c r="O10" s="76">
        <f>M10-N10</f>
        <v>0</v>
      </c>
    </row>
    <row r="11" spans="2:15" ht="15" customHeight="1" x14ac:dyDescent="0.25">
      <c r="B11" s="84" t="str">
        <f>Planificación!C12</f>
        <v>Mapa de Procesos</v>
      </c>
      <c r="C11" s="56">
        <v>46</v>
      </c>
      <c r="D11" s="5">
        <v>3500</v>
      </c>
      <c r="E11" s="57">
        <f t="shared" ref="E11:E28" si="0">C11*D11</f>
        <v>161000</v>
      </c>
      <c r="F11" s="104"/>
      <c r="G11" s="98"/>
      <c r="H11" s="95"/>
      <c r="I11" s="105">
        <f t="shared" ref="I11:I13" si="1">G11*H11</f>
        <v>0</v>
      </c>
      <c r="J11" s="99"/>
      <c r="K11" s="5"/>
      <c r="L11" s="57">
        <f t="shared" ref="L11:L13" si="2">K11</f>
        <v>0</v>
      </c>
      <c r="M11" s="70">
        <f t="shared" ref="M11:M28" si="3">SUM(E11+I11+L11)</f>
        <v>161000</v>
      </c>
      <c r="N11" s="72"/>
      <c r="O11" s="76">
        <f t="shared" ref="O11:O29" si="4">M11-N11</f>
        <v>161000</v>
      </c>
    </row>
    <row r="12" spans="2:15" x14ac:dyDescent="0.25">
      <c r="B12" s="84" t="str">
        <f>Planificación!C13</f>
        <v>Calidad Software</v>
      </c>
      <c r="C12" s="56"/>
      <c r="D12" s="5">
        <v>3500</v>
      </c>
      <c r="E12" s="57">
        <f t="shared" si="0"/>
        <v>0</v>
      </c>
      <c r="F12" s="104"/>
      <c r="G12" s="98"/>
      <c r="H12" s="95"/>
      <c r="I12" s="105">
        <f t="shared" si="1"/>
        <v>0</v>
      </c>
      <c r="J12" s="99"/>
      <c r="K12" s="5"/>
      <c r="L12" s="57">
        <f t="shared" si="2"/>
        <v>0</v>
      </c>
      <c r="M12" s="70">
        <f t="shared" si="3"/>
        <v>0</v>
      </c>
      <c r="N12" s="72"/>
      <c r="O12" s="76">
        <f t="shared" si="4"/>
        <v>0</v>
      </c>
    </row>
    <row r="13" spans="2:15" ht="31.5" x14ac:dyDescent="0.25">
      <c r="B13" s="84" t="str">
        <f>Planificación!C14</f>
        <v>Diagrama Gantt/ costos / Recursos</v>
      </c>
      <c r="C13" s="56">
        <v>32</v>
      </c>
      <c r="D13" s="5">
        <v>3500</v>
      </c>
      <c r="E13" s="57">
        <f t="shared" si="0"/>
        <v>112000</v>
      </c>
      <c r="F13" s="104"/>
      <c r="G13" s="98"/>
      <c r="H13" s="95"/>
      <c r="I13" s="105">
        <f t="shared" si="1"/>
        <v>0</v>
      </c>
      <c r="J13" s="99"/>
      <c r="K13" s="5"/>
      <c r="L13" s="57">
        <f t="shared" si="2"/>
        <v>0</v>
      </c>
      <c r="M13" s="70">
        <f t="shared" si="3"/>
        <v>112000</v>
      </c>
      <c r="N13" s="72"/>
      <c r="O13" s="76">
        <f t="shared" si="4"/>
        <v>112000</v>
      </c>
    </row>
    <row r="14" spans="2:15" x14ac:dyDescent="0.25">
      <c r="B14" s="83" t="str">
        <f>Planificación!C15</f>
        <v>FASE DE DISEÑO</v>
      </c>
      <c r="C14" s="151"/>
      <c r="D14" s="152"/>
      <c r="E14" s="65">
        <f>SUM(E15:E22)</f>
        <v>367500</v>
      </c>
      <c r="F14" s="159"/>
      <c r="G14" s="160"/>
      <c r="H14" s="160"/>
      <c r="I14" s="103">
        <f>SUM(I15:I22)</f>
        <v>0</v>
      </c>
      <c r="J14" s="155"/>
      <c r="K14" s="156"/>
      <c r="L14" s="65">
        <f>SUM(L15:L22)</f>
        <v>0</v>
      </c>
      <c r="M14" s="77">
        <f>E14+I14+L14</f>
        <v>367500</v>
      </c>
      <c r="N14" s="72"/>
      <c r="O14" s="76">
        <f t="shared" si="4"/>
        <v>367500</v>
      </c>
    </row>
    <row r="15" spans="2:15" x14ac:dyDescent="0.25">
      <c r="B15" s="84" t="str">
        <f>Planificación!C16</f>
        <v>Casos de Uso</v>
      </c>
      <c r="C15" s="56">
        <v>40</v>
      </c>
      <c r="D15" s="5">
        <v>3500</v>
      </c>
      <c r="E15" s="57">
        <f t="shared" si="0"/>
        <v>140000</v>
      </c>
      <c r="F15" s="104"/>
      <c r="G15" s="98"/>
      <c r="H15" s="95"/>
      <c r="I15" s="105">
        <f>G15*H15</f>
        <v>0</v>
      </c>
      <c r="J15" s="99"/>
      <c r="K15" s="5"/>
      <c r="L15" s="57">
        <f>K15</f>
        <v>0</v>
      </c>
      <c r="M15" s="70">
        <f t="shared" si="3"/>
        <v>140000</v>
      </c>
      <c r="N15" s="72"/>
      <c r="O15" s="76">
        <f t="shared" si="4"/>
        <v>140000</v>
      </c>
    </row>
    <row r="16" spans="2:15" x14ac:dyDescent="0.25">
      <c r="B16" s="84" t="str">
        <f>Planificación!C17</f>
        <v>Diagrama de Clases</v>
      </c>
      <c r="C16" s="56"/>
      <c r="D16" s="5"/>
      <c r="E16" s="57">
        <f t="shared" si="0"/>
        <v>0</v>
      </c>
      <c r="F16" s="104"/>
      <c r="G16" s="98"/>
      <c r="H16" s="95"/>
      <c r="I16" s="105">
        <f t="shared" ref="I16:I22" si="5">G16*H16</f>
        <v>0</v>
      </c>
      <c r="J16" s="99"/>
      <c r="K16" s="5"/>
      <c r="L16" s="57">
        <f t="shared" ref="L16:L22" si="6">K16</f>
        <v>0</v>
      </c>
      <c r="M16" s="70">
        <f t="shared" si="3"/>
        <v>0</v>
      </c>
      <c r="N16" s="72"/>
      <c r="O16" s="76">
        <f t="shared" si="4"/>
        <v>0</v>
      </c>
    </row>
    <row r="17" spans="2:15" x14ac:dyDescent="0.25">
      <c r="B17" s="84" t="str">
        <f>Planificación!C18</f>
        <v>Diagramas Distribución</v>
      </c>
      <c r="C17" s="56">
        <v>33</v>
      </c>
      <c r="D17" s="5">
        <v>3500</v>
      </c>
      <c r="E17" s="57">
        <f t="shared" si="0"/>
        <v>115500</v>
      </c>
      <c r="F17" s="104"/>
      <c r="G17" s="98"/>
      <c r="H17" s="95"/>
      <c r="I17" s="105">
        <f t="shared" si="5"/>
        <v>0</v>
      </c>
      <c r="J17" s="99"/>
      <c r="K17" s="5"/>
      <c r="L17" s="57">
        <f t="shared" si="6"/>
        <v>0</v>
      </c>
      <c r="M17" s="70">
        <f t="shared" si="3"/>
        <v>115500</v>
      </c>
      <c r="N17" s="72"/>
      <c r="O17" s="76">
        <f t="shared" si="4"/>
        <v>115500</v>
      </c>
    </row>
    <row r="18" spans="2:15" hidden="1" x14ac:dyDescent="0.25">
      <c r="B18" s="84" t="str">
        <f>Planificación!C18</f>
        <v>Diagramas Distribución</v>
      </c>
      <c r="C18" s="56"/>
      <c r="D18" s="5"/>
      <c r="E18" s="57">
        <f t="shared" si="0"/>
        <v>0</v>
      </c>
      <c r="F18" s="104"/>
      <c r="G18" s="98"/>
      <c r="H18" s="95"/>
      <c r="I18" s="105">
        <f t="shared" si="5"/>
        <v>0</v>
      </c>
      <c r="J18" s="99"/>
      <c r="K18" s="5"/>
      <c r="L18" s="57">
        <f t="shared" si="6"/>
        <v>0</v>
      </c>
      <c r="M18" s="70">
        <f t="shared" si="3"/>
        <v>0</v>
      </c>
      <c r="N18" s="72"/>
      <c r="O18" s="76">
        <f t="shared" si="4"/>
        <v>0</v>
      </c>
    </row>
    <row r="19" spans="2:15" x14ac:dyDescent="0.25">
      <c r="B19" s="84" t="str">
        <f>Planificación!C19</f>
        <v>Diagrama Relacional</v>
      </c>
      <c r="C19" s="56">
        <v>16</v>
      </c>
      <c r="D19" s="5">
        <v>3500</v>
      </c>
      <c r="E19" s="57">
        <f t="shared" si="0"/>
        <v>56000</v>
      </c>
      <c r="F19" s="104"/>
      <c r="G19" s="98"/>
      <c r="H19" s="95"/>
      <c r="I19" s="105">
        <f t="shared" si="5"/>
        <v>0</v>
      </c>
      <c r="J19" s="99"/>
      <c r="K19" s="5"/>
      <c r="L19" s="57">
        <f t="shared" si="6"/>
        <v>0</v>
      </c>
      <c r="M19" s="70">
        <f t="shared" si="3"/>
        <v>56000</v>
      </c>
      <c r="N19" s="72"/>
      <c r="O19" s="76">
        <f t="shared" si="4"/>
        <v>56000</v>
      </c>
    </row>
    <row r="20" spans="2:15" x14ac:dyDescent="0.25">
      <c r="B20" s="84" t="str">
        <f>Planificación!C20</f>
        <v>Diccionario de Datos</v>
      </c>
      <c r="C20" s="56"/>
      <c r="D20" s="5"/>
      <c r="E20" s="57">
        <f t="shared" si="0"/>
        <v>0</v>
      </c>
      <c r="F20" s="104"/>
      <c r="G20" s="98"/>
      <c r="H20" s="95"/>
      <c r="I20" s="105">
        <f t="shared" si="5"/>
        <v>0</v>
      </c>
      <c r="J20" s="99"/>
      <c r="K20" s="5"/>
      <c r="L20" s="57">
        <f t="shared" si="6"/>
        <v>0</v>
      </c>
      <c r="M20" s="70">
        <f t="shared" si="3"/>
        <v>0</v>
      </c>
      <c r="N20" s="72"/>
      <c r="O20" s="76">
        <f t="shared" si="4"/>
        <v>0</v>
      </c>
    </row>
    <row r="21" spans="2:15" x14ac:dyDescent="0.25">
      <c r="B21" s="84" t="str">
        <f>Planificación!C21</f>
        <v>Mockup del sistema</v>
      </c>
      <c r="C21" s="56">
        <v>16</v>
      </c>
      <c r="D21" s="5">
        <v>3500</v>
      </c>
      <c r="E21" s="57">
        <f t="shared" si="0"/>
        <v>56000</v>
      </c>
      <c r="F21" s="104"/>
      <c r="G21" s="98"/>
      <c r="H21" s="95"/>
      <c r="I21" s="105">
        <f t="shared" si="5"/>
        <v>0</v>
      </c>
      <c r="J21" s="99"/>
      <c r="K21" s="5"/>
      <c r="L21" s="57">
        <f t="shared" si="6"/>
        <v>0</v>
      </c>
      <c r="M21" s="70">
        <f t="shared" si="3"/>
        <v>56000</v>
      </c>
      <c r="N21" s="72"/>
      <c r="O21" s="76">
        <f t="shared" si="4"/>
        <v>56000</v>
      </c>
    </row>
    <row r="22" spans="2:15" x14ac:dyDescent="0.25">
      <c r="B22" s="84" t="str">
        <f>Planificación!C22</f>
        <v>Arquitectura del sistema</v>
      </c>
      <c r="C22" s="56"/>
      <c r="D22" s="5"/>
      <c r="E22" s="57">
        <f t="shared" si="0"/>
        <v>0</v>
      </c>
      <c r="F22" s="104"/>
      <c r="G22" s="98"/>
      <c r="H22" s="95"/>
      <c r="I22" s="105">
        <f t="shared" si="5"/>
        <v>0</v>
      </c>
      <c r="J22" s="99"/>
      <c r="K22" s="5"/>
      <c r="L22" s="57">
        <f t="shared" si="6"/>
        <v>0</v>
      </c>
      <c r="M22" s="70">
        <f t="shared" si="3"/>
        <v>0</v>
      </c>
      <c r="N22" s="72"/>
      <c r="O22" s="76">
        <f t="shared" si="4"/>
        <v>0</v>
      </c>
    </row>
    <row r="23" spans="2:15" x14ac:dyDescent="0.25">
      <c r="B23" s="83" t="str">
        <f>Planificación!C23</f>
        <v>FASE DESARROLLO</v>
      </c>
      <c r="C23" s="151"/>
      <c r="D23" s="152"/>
      <c r="E23" s="65">
        <f>SUM(E24:E25)</f>
        <v>0</v>
      </c>
      <c r="F23" s="159"/>
      <c r="G23" s="160"/>
      <c r="H23" s="160"/>
      <c r="I23" s="103">
        <f>SUM(I24:I25)</f>
        <v>0</v>
      </c>
      <c r="J23" s="155"/>
      <c r="K23" s="156"/>
      <c r="L23" s="65">
        <f>SUM(L24:L25)</f>
        <v>0</v>
      </c>
      <c r="M23" s="77">
        <f>E23+I23+L23</f>
        <v>0</v>
      </c>
      <c r="N23" s="72"/>
      <c r="O23" s="76">
        <f t="shared" si="4"/>
        <v>0</v>
      </c>
    </row>
    <row r="24" spans="2:15" x14ac:dyDescent="0.25">
      <c r="B24" s="84" t="str">
        <f>Planificación!C24</f>
        <v>Desarrollo de interfaces</v>
      </c>
      <c r="C24" s="56"/>
      <c r="D24" s="5"/>
      <c r="E24" s="57">
        <f t="shared" si="0"/>
        <v>0</v>
      </c>
      <c r="F24" s="104"/>
      <c r="G24" s="98"/>
      <c r="H24" s="95"/>
      <c r="I24" s="105">
        <f>G24*H24</f>
        <v>0</v>
      </c>
      <c r="J24" s="99"/>
      <c r="K24" s="5"/>
      <c r="L24" s="57">
        <f>K24</f>
        <v>0</v>
      </c>
      <c r="M24" s="70">
        <f t="shared" si="3"/>
        <v>0</v>
      </c>
      <c r="N24" s="72"/>
      <c r="O24" s="76">
        <f t="shared" si="4"/>
        <v>0</v>
      </c>
    </row>
    <row r="25" spans="2:15" x14ac:dyDescent="0.25">
      <c r="B25" s="84" t="str">
        <f>Planificación!C25</f>
        <v>Desarrollo del sistema</v>
      </c>
      <c r="C25" s="56"/>
      <c r="D25" s="5"/>
      <c r="E25" s="57">
        <f t="shared" si="0"/>
        <v>0</v>
      </c>
      <c r="F25" s="104"/>
      <c r="G25" s="98"/>
      <c r="H25" s="95"/>
      <c r="I25" s="105">
        <f>G25*H25</f>
        <v>0</v>
      </c>
      <c r="J25" s="99"/>
      <c r="K25" s="5"/>
      <c r="L25" s="57">
        <f>K25</f>
        <v>0</v>
      </c>
      <c r="M25" s="70">
        <f t="shared" si="3"/>
        <v>0</v>
      </c>
      <c r="N25" s="72"/>
      <c r="O25" s="76">
        <f t="shared" si="4"/>
        <v>0</v>
      </c>
    </row>
    <row r="26" spans="2:15" ht="15.75" customHeight="1" x14ac:dyDescent="0.25">
      <c r="B26" s="83" t="str">
        <f>Planificación!C26</f>
        <v>FASE DE PRUEBAS / INTEGRACIÓN</v>
      </c>
      <c r="C26" s="151"/>
      <c r="D26" s="152"/>
      <c r="E26" s="65">
        <f>SUM(E27:E28)</f>
        <v>0</v>
      </c>
      <c r="F26" s="159"/>
      <c r="G26" s="160"/>
      <c r="H26" s="160"/>
      <c r="I26" s="103">
        <f>SUM(I27:I28)</f>
        <v>0</v>
      </c>
      <c r="J26" s="155"/>
      <c r="K26" s="156"/>
      <c r="L26" s="65">
        <f>SUM(L27:L28)</f>
        <v>0</v>
      </c>
      <c r="M26" s="77">
        <f>E26+I26+L26</f>
        <v>0</v>
      </c>
      <c r="N26" s="72"/>
      <c r="O26" s="76">
        <f t="shared" si="4"/>
        <v>0</v>
      </c>
    </row>
    <row r="27" spans="2:15" x14ac:dyDescent="0.25">
      <c r="B27" s="84" t="str">
        <f>Planificación!C27</f>
        <v>Pruebas del sistema</v>
      </c>
      <c r="C27" s="56"/>
      <c r="D27" s="5"/>
      <c r="E27" s="57">
        <f t="shared" si="0"/>
        <v>0</v>
      </c>
      <c r="F27" s="104"/>
      <c r="G27" s="98"/>
      <c r="H27" s="95"/>
      <c r="I27" s="105">
        <f>G27*H27</f>
        <v>0</v>
      </c>
      <c r="J27" s="99"/>
      <c r="K27" s="5"/>
      <c r="L27" s="57">
        <f>K27</f>
        <v>0</v>
      </c>
      <c r="M27" s="70">
        <f t="shared" si="3"/>
        <v>0</v>
      </c>
      <c r="N27" s="72"/>
      <c r="O27" s="76">
        <f t="shared" si="4"/>
        <v>0</v>
      </c>
    </row>
    <row r="28" spans="2:15" x14ac:dyDescent="0.25">
      <c r="B28" s="84" t="str">
        <f>Planificación!C28</f>
        <v>Documentación / Manuales</v>
      </c>
      <c r="C28" s="56"/>
      <c r="D28" s="5"/>
      <c r="E28" s="57">
        <f t="shared" si="0"/>
        <v>0</v>
      </c>
      <c r="F28" s="104"/>
      <c r="G28" s="98"/>
      <c r="H28" s="95"/>
      <c r="I28" s="105">
        <f>G28*H28</f>
        <v>0</v>
      </c>
      <c r="J28" s="99"/>
      <c r="K28" s="5"/>
      <c r="L28" s="57">
        <f>K28</f>
        <v>0</v>
      </c>
      <c r="M28" s="70">
        <f t="shared" si="3"/>
        <v>0</v>
      </c>
      <c r="N28" s="72"/>
      <c r="O28" s="76">
        <f t="shared" si="4"/>
        <v>0</v>
      </c>
    </row>
    <row r="29" spans="2:15" x14ac:dyDescent="0.25">
      <c r="B29" s="85"/>
      <c r="C29" s="58"/>
      <c r="D29" s="59"/>
      <c r="E29" s="60"/>
      <c r="F29" s="106"/>
      <c r="G29" s="107"/>
      <c r="H29" s="96"/>
      <c r="I29" s="108"/>
      <c r="J29" s="100"/>
      <c r="K29" s="59"/>
      <c r="L29" s="60"/>
      <c r="M29" s="59"/>
      <c r="N29" s="73"/>
      <c r="O29" s="76">
        <f t="shared" si="4"/>
        <v>0</v>
      </c>
    </row>
    <row r="30" spans="2:15" x14ac:dyDescent="0.25">
      <c r="B30" s="81" t="s">
        <v>3</v>
      </c>
      <c r="C30" s="51"/>
      <c r="D30" s="52"/>
      <c r="E30" s="52">
        <f>E8+E14+E23+E26</f>
        <v>367500</v>
      </c>
      <c r="F30" s="52"/>
      <c r="G30" s="63"/>
      <c r="H30" s="52"/>
      <c r="I30" s="52">
        <f>I8+I14+I23+I26</f>
        <v>0</v>
      </c>
      <c r="J30" s="63"/>
      <c r="K30" s="52">
        <f>SUM(K8:K29)</f>
        <v>20000</v>
      </c>
      <c r="L30" s="52"/>
      <c r="M30" s="68">
        <f>SUM(M8:M29)</f>
        <v>1157000</v>
      </c>
      <c r="N30" s="52">
        <f>SUM(D30:L30)</f>
        <v>387500</v>
      </c>
      <c r="O30" s="74">
        <f>M30-N30</f>
        <v>769500</v>
      </c>
    </row>
    <row r="31" spans="2:15" x14ac:dyDescent="0.25">
      <c r="B31" s="6"/>
      <c r="C31" s="40"/>
      <c r="D31" s="41"/>
      <c r="E31" s="41"/>
      <c r="F31" s="97"/>
      <c r="G31" s="40"/>
      <c r="H31" s="41"/>
      <c r="I31" s="41"/>
      <c r="J31" s="40"/>
      <c r="K31" s="41"/>
      <c r="L31" s="41"/>
      <c r="M31" s="42"/>
      <c r="N31" s="41"/>
      <c r="O31" s="43"/>
    </row>
  </sheetData>
  <mergeCells count="19">
    <mergeCell ref="C5:E5"/>
    <mergeCell ref="F5:I5"/>
    <mergeCell ref="C8:D8"/>
    <mergeCell ref="C14:D14"/>
    <mergeCell ref="C23:D23"/>
    <mergeCell ref="C26:D26"/>
    <mergeCell ref="J8:K8"/>
    <mergeCell ref="J14:K14"/>
    <mergeCell ref="J23:K23"/>
    <mergeCell ref="J26:K26"/>
    <mergeCell ref="F8:H8"/>
    <mergeCell ref="F14:H14"/>
    <mergeCell ref="F23:H23"/>
    <mergeCell ref="F26:H26"/>
    <mergeCell ref="J5:L5"/>
    <mergeCell ref="M2:N3"/>
    <mergeCell ref="L2:L3"/>
    <mergeCell ref="M5:M6"/>
    <mergeCell ref="N5:N6"/>
  </mergeCells>
  <conditionalFormatting sqref="O30:O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11:B16 B18:B28 B8:B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7"/>
  <sheetViews>
    <sheetView topLeftCell="A28" zoomScaleNormal="100" workbookViewId="0">
      <selection activeCell="A44" sqref="A44"/>
    </sheetView>
  </sheetViews>
  <sheetFormatPr baseColWidth="10" defaultRowHeight="15.75" x14ac:dyDescent="0.25"/>
  <cols>
    <col min="1" max="1" width="34.875" bestFit="1" customWidth="1"/>
    <col min="2" max="2" width="20.5" bestFit="1" customWidth="1"/>
    <col min="3" max="3" width="15.75" bestFit="1" customWidth="1"/>
    <col min="4" max="4" width="13.625" bestFit="1" customWidth="1"/>
    <col min="5" max="6" width="11.625" bestFit="1" customWidth="1"/>
    <col min="7" max="7" width="11.625" customWidth="1"/>
    <col min="8" max="8" width="11.75" customWidth="1"/>
    <col min="9" max="9" width="14.625" customWidth="1"/>
    <col min="10" max="10" width="11.625" customWidth="1"/>
    <col min="11" max="11" width="21.125" customWidth="1"/>
    <col min="12" max="12" width="24.125" customWidth="1"/>
    <col min="13" max="13" width="23.625" customWidth="1"/>
    <col min="14" max="15" width="21.125" customWidth="1"/>
    <col min="16" max="16" width="30.875" customWidth="1"/>
    <col min="17" max="17" width="30.375" customWidth="1"/>
    <col min="18" max="18" width="25.75" customWidth="1"/>
    <col min="19" max="19" width="25.25" customWidth="1"/>
    <col min="20" max="20" width="19.75" customWidth="1"/>
    <col min="21" max="21" width="23.5" customWidth="1"/>
    <col min="22" max="25" width="24.5" customWidth="1"/>
    <col min="26" max="26" width="31.125" customWidth="1"/>
    <col min="27" max="27" width="23.5" customWidth="1"/>
    <col min="28" max="31" width="24.5" customWidth="1"/>
    <col min="32" max="32" width="28.625" customWidth="1"/>
    <col min="33" max="33" width="29.625" bestFit="1" customWidth="1"/>
    <col min="34" max="36" width="29.625" customWidth="1"/>
    <col min="37" max="37" width="28.625" customWidth="1"/>
    <col min="38" max="41" width="29.625" customWidth="1"/>
    <col min="42" max="42" width="30.125" customWidth="1"/>
    <col min="43" max="46" width="31.125" customWidth="1"/>
    <col min="47" max="51" width="19.75" customWidth="1"/>
    <col min="52" max="52" width="28.625" customWidth="1"/>
    <col min="53" max="56" width="29.625" customWidth="1"/>
    <col min="57" max="57" width="28.625" customWidth="1"/>
    <col min="58" max="58" width="29.625" customWidth="1"/>
    <col min="59" max="61" width="29.625" bestFit="1" customWidth="1"/>
    <col min="62" max="62" width="34" bestFit="1" customWidth="1"/>
    <col min="63" max="64" width="35" bestFit="1" customWidth="1"/>
    <col min="65" max="66" width="35" customWidth="1"/>
    <col min="67" max="69" width="19.75" customWidth="1"/>
    <col min="70" max="70" width="19.75" bestFit="1" customWidth="1"/>
    <col min="71" max="71" width="19.75" customWidth="1"/>
    <col min="72" max="72" width="28.625" customWidth="1"/>
    <col min="73" max="73" width="29.625" customWidth="1"/>
    <col min="74" max="76" width="29.625" bestFit="1" customWidth="1"/>
    <col min="77" max="77" width="28.625" customWidth="1"/>
    <col min="78" max="78" width="29.625" customWidth="1"/>
    <col min="79" max="81" width="29.625" bestFit="1" customWidth="1"/>
    <col min="82" max="82" width="26.5" customWidth="1"/>
    <col min="83" max="86" width="27.5" customWidth="1"/>
    <col min="87" max="89" width="19.75" customWidth="1"/>
    <col min="90" max="91" width="19.75" bestFit="1" customWidth="1"/>
    <col min="92" max="92" width="28.625" bestFit="1" customWidth="1"/>
    <col min="93" max="96" width="29.625" bestFit="1" customWidth="1"/>
    <col min="97" max="97" width="28.625" customWidth="1"/>
    <col min="98" max="101" width="29.625" bestFit="1" customWidth="1"/>
    <col min="102" max="102" width="28.625" bestFit="1" customWidth="1"/>
    <col min="103" max="106" width="29.625" bestFit="1" customWidth="1"/>
    <col min="107" max="107" width="30.75" bestFit="1" customWidth="1"/>
    <col min="108" max="111" width="31.875" bestFit="1" customWidth="1"/>
    <col min="112" max="113" width="19.75" customWidth="1"/>
    <col min="114" max="116" width="19.75" bestFit="1" customWidth="1"/>
    <col min="117" max="117" width="28.625" bestFit="1" customWidth="1"/>
    <col min="118" max="121" width="29.625" bestFit="1" customWidth="1"/>
    <col min="122" max="122" width="28.625" bestFit="1" customWidth="1"/>
    <col min="123" max="126" width="29.625" bestFit="1" customWidth="1"/>
    <col min="127" max="127" width="28.625" bestFit="1" customWidth="1"/>
    <col min="128" max="131" width="29.625" bestFit="1" customWidth="1"/>
    <col min="132" max="132" width="28.625" bestFit="1" customWidth="1"/>
    <col min="133" max="136" width="29.625" bestFit="1" customWidth="1"/>
    <col min="137" max="137" width="23.5" bestFit="1" customWidth="1"/>
    <col min="138" max="141" width="24.5" bestFit="1" customWidth="1"/>
  </cols>
  <sheetData>
    <row r="24" spans="2:31" x14ac:dyDescent="0.25">
      <c r="B24" s="93"/>
      <c r="C24" s="91"/>
      <c r="Z24" s="91"/>
      <c r="AA24" s="91"/>
      <c r="AB24" s="91"/>
      <c r="AC24" s="91"/>
      <c r="AD24" s="91"/>
      <c r="AE24" s="91"/>
    </row>
    <row r="25" spans="2:31" x14ac:dyDescent="0.25">
      <c r="B25" s="93"/>
      <c r="C25" s="91"/>
    </row>
    <row r="26" spans="2:31" x14ac:dyDescent="0.25">
      <c r="B26" s="93"/>
      <c r="C26" s="91"/>
    </row>
    <row r="27" spans="2:31" x14ac:dyDescent="0.25">
      <c r="B27" s="93"/>
      <c r="C27" s="94"/>
    </row>
    <row r="38" spans="1:6" x14ac:dyDescent="0.25">
      <c r="B38" s="92" t="s">
        <v>63</v>
      </c>
    </row>
    <row r="39" spans="1:6" x14ac:dyDescent="0.25">
      <c r="A39" s="92" t="s">
        <v>65</v>
      </c>
      <c r="B39" t="s">
        <v>27</v>
      </c>
      <c r="C39" t="s">
        <v>23</v>
      </c>
      <c r="D39" t="s">
        <v>21</v>
      </c>
      <c r="E39" t="s">
        <v>62</v>
      </c>
    </row>
    <row r="40" spans="1:6" x14ac:dyDescent="0.25">
      <c r="A40" s="93" t="s">
        <v>78</v>
      </c>
      <c r="B40" s="111">
        <v>0.8</v>
      </c>
      <c r="C40" s="111">
        <v>0.2</v>
      </c>
      <c r="D40" s="111">
        <v>0.2</v>
      </c>
      <c r="E40" s="111">
        <v>1.2</v>
      </c>
    </row>
    <row r="41" spans="1:6" x14ac:dyDescent="0.25">
      <c r="A41" s="93" t="s">
        <v>79</v>
      </c>
      <c r="B41" s="111">
        <v>0.8</v>
      </c>
      <c r="C41" s="111">
        <v>0.2</v>
      </c>
      <c r="D41" s="111">
        <v>0.2</v>
      </c>
      <c r="E41" s="111">
        <v>1.2</v>
      </c>
    </row>
    <row r="42" spans="1:6" x14ac:dyDescent="0.25">
      <c r="A42" s="93" t="s">
        <v>75</v>
      </c>
      <c r="B42" s="111">
        <v>0.8</v>
      </c>
      <c r="C42" s="111">
        <v>0.2</v>
      </c>
      <c r="D42" s="111">
        <v>0.2</v>
      </c>
      <c r="E42" s="111">
        <v>1.2</v>
      </c>
    </row>
    <row r="43" spans="1:6" x14ac:dyDescent="0.25">
      <c r="A43" s="93" t="s">
        <v>74</v>
      </c>
      <c r="B43" s="111">
        <v>0.8</v>
      </c>
      <c r="C43" s="111">
        <v>0.2</v>
      </c>
      <c r="D43" s="111">
        <v>0.2</v>
      </c>
      <c r="E43" s="111">
        <v>1.2</v>
      </c>
    </row>
    <row r="44" spans="1:6" x14ac:dyDescent="0.25">
      <c r="A44" s="93" t="s">
        <v>80</v>
      </c>
      <c r="B44" s="111">
        <v>0.8</v>
      </c>
      <c r="C44" s="111">
        <v>0.2</v>
      </c>
      <c r="D44" s="111">
        <v>0.2</v>
      </c>
      <c r="E44" s="111">
        <v>1.2</v>
      </c>
    </row>
    <row r="45" spans="1:6" x14ac:dyDescent="0.25">
      <c r="F45" s="94"/>
    </row>
    <row r="46" spans="1:6" x14ac:dyDescent="0.25">
      <c r="A46" s="93"/>
      <c r="B46" s="94"/>
      <c r="C46" s="94"/>
      <c r="D46" s="94"/>
      <c r="E46" s="94"/>
      <c r="F46" s="94"/>
    </row>
    <row r="47" spans="1:6" x14ac:dyDescent="0.25">
      <c r="A47" s="93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Cesar</cp:lastModifiedBy>
  <dcterms:created xsi:type="dcterms:W3CDTF">2015-08-28T20:34:30Z</dcterms:created>
  <dcterms:modified xsi:type="dcterms:W3CDTF">2021-01-30T15:53:53Z</dcterms:modified>
</cp:coreProperties>
</file>