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PhD\Experiment\LabWork\"/>
    </mc:Choice>
  </mc:AlternateContent>
  <bookViews>
    <workbookView xWindow="0" yWindow="0" windowWidth="23970" windowHeight="9660" activeTab="1"/>
  </bookViews>
  <sheets>
    <sheet name="Dates" sheetId="2" r:id="rId1"/>
    <sheet name="Consol Sheet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3" l="1"/>
  <c r="K16" i="3"/>
  <c r="K3" i="3"/>
  <c r="K4" i="3"/>
  <c r="K6" i="3"/>
  <c r="K7" i="3"/>
  <c r="K8" i="3"/>
  <c r="K9" i="3"/>
  <c r="K10" i="3"/>
  <c r="K11" i="3"/>
  <c r="K12" i="3"/>
  <c r="K13" i="3"/>
  <c r="K14" i="3"/>
  <c r="K2" i="3"/>
  <c r="I19" i="3"/>
  <c r="L2" i="3"/>
  <c r="J19" i="3"/>
  <c r="D16" i="3"/>
  <c r="L3" i="3" l="1"/>
  <c r="L4" i="3" s="1"/>
  <c r="L6" i="3" s="1"/>
  <c r="L7" i="3" s="1"/>
  <c r="L8" i="3" s="1"/>
  <c r="L9" i="3" s="1"/>
  <c r="L10" i="3" s="1"/>
  <c r="L11" i="3" s="1"/>
  <c r="L12" i="3" s="1"/>
  <c r="L13" i="3" s="1"/>
  <c r="L14" i="3" s="1"/>
  <c r="K19" i="3"/>
  <c r="AK5" i="2"/>
  <c r="D5" i="3" s="1"/>
  <c r="E3" i="3"/>
  <c r="E4" i="3"/>
  <c r="E2" i="3"/>
  <c r="D3" i="3"/>
  <c r="D4" i="3"/>
  <c r="D7" i="3"/>
  <c r="D8" i="3"/>
  <c r="D9" i="3"/>
  <c r="D10" i="3"/>
  <c r="D11" i="3"/>
  <c r="D12" i="3"/>
  <c r="D13" i="3"/>
  <c r="D14" i="3"/>
  <c r="D15" i="3"/>
  <c r="D2" i="3"/>
  <c r="D18" i="3" s="1"/>
  <c r="C3" i="3"/>
  <c r="C4" i="3"/>
  <c r="C5" i="3"/>
  <c r="C7" i="3"/>
  <c r="C8" i="3"/>
  <c r="C9" i="3"/>
  <c r="C10" i="3"/>
  <c r="C11" i="3"/>
  <c r="C12" i="3"/>
  <c r="C13" i="3"/>
  <c r="C14" i="3"/>
  <c r="C15" i="3"/>
  <c r="C16" i="3"/>
  <c r="C2" i="3"/>
  <c r="C18" i="3" s="1"/>
  <c r="AJ2" i="2"/>
  <c r="B3" i="3"/>
  <c r="B4" i="3"/>
  <c r="B5" i="3"/>
  <c r="B7" i="3"/>
  <c r="B8" i="3"/>
  <c r="B9" i="3"/>
  <c r="B10" i="3"/>
  <c r="B11" i="3"/>
  <c r="B12" i="3"/>
  <c r="B13" i="3"/>
  <c r="B14" i="3"/>
  <c r="B15" i="3"/>
  <c r="B16" i="3"/>
  <c r="B2" i="3"/>
  <c r="B18" i="3" l="1"/>
  <c r="U15" i="2"/>
  <c r="U14" i="2"/>
  <c r="U13" i="2"/>
  <c r="A13" i="3"/>
  <c r="A14" i="3"/>
  <c r="A15" i="3"/>
  <c r="A16" i="3"/>
  <c r="A12" i="3"/>
  <c r="I15" i="2"/>
  <c r="J15" i="2"/>
  <c r="K15" i="2"/>
  <c r="L15" i="2"/>
  <c r="F15" i="2"/>
  <c r="G15" i="2"/>
  <c r="H15" i="2"/>
  <c r="E15" i="2"/>
  <c r="F14" i="2"/>
  <c r="G14" i="2"/>
  <c r="H14" i="2"/>
  <c r="I14" i="2"/>
  <c r="J14" i="2"/>
  <c r="K14" i="2"/>
  <c r="L14" i="2"/>
  <c r="E14" i="2"/>
  <c r="J13" i="2"/>
  <c r="J12" i="2"/>
  <c r="F13" i="2"/>
  <c r="K12" i="2"/>
  <c r="G12" i="2"/>
  <c r="F12" i="2"/>
  <c r="K11" i="2"/>
  <c r="G9" i="2" l="1"/>
  <c r="U7" i="2" l="1"/>
  <c r="V5" i="2" l="1"/>
  <c r="AH4" i="2" l="1"/>
  <c r="AI4" i="2" l="1"/>
  <c r="V4" i="2"/>
  <c r="AJ5" i="2" l="1"/>
  <c r="AJ6" i="2"/>
  <c r="AJ7" i="2"/>
  <c r="AJ16" i="2"/>
  <c r="AJ17" i="2"/>
  <c r="AJ18" i="2"/>
  <c r="AJ19" i="2"/>
  <c r="AJ4" i="2"/>
  <c r="AI6" i="2"/>
  <c r="AI9" i="2"/>
  <c r="AI10" i="2"/>
  <c r="AI16" i="2"/>
  <c r="AI17" i="2"/>
  <c r="AI18" i="2"/>
  <c r="AI19" i="2"/>
  <c r="AJ3" i="2"/>
  <c r="AI3" i="2" l="1"/>
  <c r="AK3" i="2" s="1"/>
  <c r="AL3" i="2" s="1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L3" i="2"/>
  <c r="L4" i="2"/>
  <c r="L5" i="2"/>
  <c r="L6" i="2"/>
  <c r="L7" i="2"/>
  <c r="L8" i="2"/>
  <c r="L9" i="2"/>
  <c r="L10" i="2"/>
  <c r="L11" i="2"/>
  <c r="L12" i="2"/>
  <c r="L13" i="2"/>
  <c r="L16" i="2"/>
  <c r="L17" i="2"/>
  <c r="L18" i="2"/>
  <c r="L19" i="2"/>
  <c r="H4" i="2"/>
  <c r="H6" i="2"/>
  <c r="H8" i="2"/>
  <c r="AJ8" i="2" s="1"/>
  <c r="H10" i="2"/>
  <c r="AJ10" i="2" s="1"/>
  <c r="H12" i="2"/>
  <c r="AJ14" i="2"/>
  <c r="H16" i="2"/>
  <c r="H18" i="2"/>
  <c r="H3" i="2"/>
  <c r="H5" i="2"/>
  <c r="H7" i="2"/>
  <c r="H9" i="2"/>
  <c r="AJ9" i="2" s="1"/>
  <c r="H11" i="2"/>
  <c r="H13" i="2"/>
  <c r="AJ15" i="2"/>
  <c r="H17" i="2"/>
  <c r="H19" i="2"/>
  <c r="AI2" i="2"/>
  <c r="L2" i="2"/>
  <c r="K2" i="2"/>
  <c r="G2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T3" i="2"/>
  <c r="W3" i="2" s="1"/>
  <c r="T4" i="2"/>
  <c r="T5" i="2"/>
  <c r="W5" i="2" s="1"/>
  <c r="AI5" i="2" s="1"/>
  <c r="T6" i="2"/>
  <c r="T7" i="2"/>
  <c r="W7" i="2" s="1"/>
  <c r="AI7" i="2" s="1"/>
  <c r="T8" i="2"/>
  <c r="T9" i="2"/>
  <c r="W9" i="2" s="1"/>
  <c r="T10" i="2"/>
  <c r="T11" i="2"/>
  <c r="W11" i="2" s="1"/>
  <c r="AI11" i="2" s="1"/>
  <c r="T12" i="2"/>
  <c r="T13" i="2"/>
  <c r="W13" i="2" s="1"/>
  <c r="AI13" i="2" s="1"/>
  <c r="T14" i="2"/>
  <c r="T15" i="2"/>
  <c r="W15" i="2" s="1"/>
  <c r="AI15" i="2" s="1"/>
  <c r="T16" i="2"/>
  <c r="T17" i="2"/>
  <c r="W17" i="2" s="1"/>
  <c r="T18" i="2"/>
  <c r="T19" i="2"/>
  <c r="W19" i="2" s="1"/>
  <c r="AF2" i="2"/>
  <c r="AB2" i="2"/>
  <c r="W2" i="2"/>
  <c r="T2" i="2"/>
  <c r="C2" i="2"/>
  <c r="R2" i="2" s="1"/>
  <c r="Q2" i="2"/>
  <c r="N2" i="2"/>
  <c r="O2" i="2" s="1"/>
  <c r="J2" i="2"/>
  <c r="F2" i="2"/>
  <c r="AJ13" i="2" l="1"/>
  <c r="AJ12" i="2"/>
  <c r="AJ11" i="2"/>
  <c r="W18" i="2"/>
  <c r="W16" i="2"/>
  <c r="W14" i="2"/>
  <c r="AI14" i="2" s="1"/>
  <c r="W12" i="2"/>
  <c r="AI12" i="2" s="1"/>
  <c r="AK12" i="2" s="1"/>
  <c r="W10" i="2"/>
  <c r="W8" i="2"/>
  <c r="AI8" i="2" s="1"/>
  <c r="W6" i="2"/>
  <c r="W4" i="2"/>
  <c r="AK4" i="2" s="1"/>
  <c r="AL4" i="2" s="1"/>
  <c r="AK6" i="2"/>
  <c r="AK7" i="2"/>
  <c r="AK8" i="2"/>
  <c r="AK9" i="2"/>
  <c r="AK10" i="2"/>
  <c r="AK11" i="2"/>
  <c r="AK13" i="2"/>
  <c r="AK14" i="2"/>
  <c r="AK15" i="2"/>
  <c r="AK16" i="2"/>
  <c r="AK17" i="2"/>
  <c r="AK18" i="2"/>
  <c r="AK19" i="2"/>
  <c r="AK21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L5" i="2" l="1"/>
  <c r="AL6" i="2" l="1"/>
  <c r="E5" i="3"/>
  <c r="AL7" i="2" l="1"/>
  <c r="E7" i="3"/>
  <c r="AL8" i="2" l="1"/>
  <c r="E8" i="3"/>
  <c r="AL9" i="2" l="1"/>
  <c r="E9" i="3"/>
  <c r="AL10" i="2" l="1"/>
  <c r="E10" i="3"/>
  <c r="AL11" i="2" l="1"/>
  <c r="E11" i="3"/>
  <c r="AL12" i="2" l="1"/>
  <c r="E12" i="3"/>
  <c r="AL13" i="2" l="1"/>
  <c r="E13" i="3"/>
  <c r="AL14" i="2" l="1"/>
  <c r="E14" i="3"/>
  <c r="AL15" i="2" l="1"/>
  <c r="E15" i="3"/>
  <c r="AL16" i="2" l="1"/>
  <c r="AL17" i="2" s="1"/>
  <c r="AL18" i="2" s="1"/>
  <c r="AL19" i="2" s="1"/>
  <c r="AL21" i="2" s="1"/>
  <c r="E16" i="3"/>
</calcChain>
</file>

<file path=xl/sharedStrings.xml><?xml version="1.0" encoding="utf-8"?>
<sst xmlns="http://schemas.openxmlformats.org/spreadsheetml/2006/main" count="62" uniqueCount="49">
  <si>
    <t xml:space="preserve">Entry </t>
  </si>
  <si>
    <t>Date</t>
  </si>
  <si>
    <t>Syringe 1 corresponds to TBP removal</t>
  </si>
  <si>
    <t>Syringe 2 corresponds to Fe removal</t>
  </si>
  <si>
    <t>Spills (~ml)</t>
  </si>
  <si>
    <t>Wipes (#)</t>
  </si>
  <si>
    <t>Drops # (1/60 ml)</t>
  </si>
  <si>
    <t>Solid (mCi)</t>
  </si>
  <si>
    <t>Sharps (mCi)</t>
  </si>
  <si>
    <t>Total Disposed (mCi)</t>
  </si>
  <si>
    <t>Remaining Inventory (mCi)</t>
  </si>
  <si>
    <t>Liquid (mCi)</t>
  </si>
  <si>
    <t>Density of Spill (ml of 0G/total ml)</t>
  </si>
  <si>
    <t>Density of Drops (ml of 0G/total ml)</t>
  </si>
  <si>
    <t>Density (ml of 0G/total ml)</t>
  </si>
  <si>
    <t>Syringe 1 (#)</t>
  </si>
  <si>
    <t>Syringe 2 (#)</t>
  </si>
  <si>
    <t>amount of DUO2 working with (ml)</t>
  </si>
  <si>
    <t xml:space="preserve">Tip 1 (#) </t>
  </si>
  <si>
    <t>Tip 2 (#)</t>
  </si>
  <si>
    <t>A (mCi/ml)</t>
  </si>
  <si>
    <t>activity tip 1 (mCi)</t>
  </si>
  <si>
    <t>activity tip 2 (mCi)</t>
  </si>
  <si>
    <t>Activity of drops (mCi)</t>
  </si>
  <si>
    <t>ml/drop</t>
  </si>
  <si>
    <t>Activity lost from the sample already for drop(mCi)</t>
  </si>
  <si>
    <t>Activity lost from the sample aready for spill (mCi)</t>
  </si>
  <si>
    <t>Amount of liquid Disposed (ml)</t>
  </si>
  <si>
    <t>Density of liquid Disposed (ml 0G/totalml)</t>
  </si>
  <si>
    <t>Activity lost from the sample already  (mCi)</t>
  </si>
  <si>
    <t>Activity in Syringe 1 (mCi)</t>
  </si>
  <si>
    <t xml:space="preserve">Activity in Syringe 2 (mCi) </t>
  </si>
  <si>
    <t>Activity from spill (mCi)</t>
  </si>
  <si>
    <t>Activity already lost from sample (mCi)</t>
  </si>
  <si>
    <t>Tip 1 corresponds to 0.5 ml removal of 0G</t>
  </si>
  <si>
    <t>Tip 2 used for 0.7 ml transfer to resin</t>
  </si>
  <si>
    <t>Ce-144</t>
  </si>
  <si>
    <t>PN 933</t>
  </si>
  <si>
    <t>RSO 0079436</t>
  </si>
  <si>
    <t>Dr. Folden</t>
  </si>
  <si>
    <t>Misc Sharp (mCi)</t>
  </si>
  <si>
    <t>Misc. Solid (mCi)</t>
  </si>
  <si>
    <t>Notes for Calculations Done on Page 32 and 33</t>
  </si>
  <si>
    <t>Mostly on Page 34 in Paul's Lab notebook.</t>
  </si>
  <si>
    <t>In Glove Filter</t>
  </si>
  <si>
    <t>NSC Carry back</t>
  </si>
  <si>
    <t>Dates</t>
  </si>
  <si>
    <t>Reported</t>
  </si>
  <si>
    <t>Starting Inventory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</si>
</sst>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NumberFormat="1"/>
    <xf numFmtId="0" fontId="0" fillId="0" borderId="1" xfId="0" applyBorder="1" applyAlignment="1">
      <alignment wrapText="1"/>
    </xf>
    <xf numFmtId="0" fontId="0" fillId="0" borderId="1" xfId="0" applyNumberFormat="1" applyBorder="1"/>
    <xf numFmtId="0" fontId="0" fillId="0" borderId="1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1" applyAlignment="1">
      <alignment wrapText="1"/>
    </xf>
    <xf numFmtId="0" fontId="2" fillId="2" borderId="0" xfId="1"/>
    <xf numFmtId="14" fontId="2" fillId="2" borderId="0" xfId="1" applyNumberForma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5"/>
  <sheetViews>
    <sheetView topLeftCell="X1" workbookViewId="0">
      <selection activeCell="AI5" sqref="AI5"/>
    </sheetView>
  </sheetViews>
  <sheetFormatPr defaultRowHeight="15" x14ac:dyDescent="0.25"/>
  <cols>
    <col min="2" max="2" width="10.7109375" bestFit="1" customWidth="1"/>
    <col min="3" max="4" width="9.7109375" customWidth="1"/>
    <col min="5" max="8" width="11.7109375" customWidth="1"/>
    <col min="9" max="12" width="11.85546875" customWidth="1"/>
    <col min="21" max="23" width="18.140625" customWidth="1"/>
    <col min="26" max="31" width="18.85546875" customWidth="1"/>
    <col min="38" max="38" width="13.5703125" customWidth="1"/>
  </cols>
  <sheetData>
    <row r="1" spans="1:40" ht="75" x14ac:dyDescent="0.25">
      <c r="A1" s="2" t="s">
        <v>0</v>
      </c>
      <c r="B1" s="2" t="s">
        <v>1</v>
      </c>
      <c r="C1" s="2" t="s">
        <v>20</v>
      </c>
      <c r="D1" s="4" t="s">
        <v>17</v>
      </c>
      <c r="E1" s="2" t="s">
        <v>15</v>
      </c>
      <c r="F1" s="2" t="s">
        <v>14</v>
      </c>
      <c r="G1" s="2" t="s">
        <v>33</v>
      </c>
      <c r="H1" s="4" t="s">
        <v>30</v>
      </c>
      <c r="I1" s="2" t="s">
        <v>16</v>
      </c>
      <c r="J1" s="2" t="s">
        <v>14</v>
      </c>
      <c r="K1" s="2" t="s">
        <v>33</v>
      </c>
      <c r="L1" s="4" t="s">
        <v>31</v>
      </c>
      <c r="M1" s="2" t="s">
        <v>18</v>
      </c>
      <c r="N1" s="2" t="s">
        <v>14</v>
      </c>
      <c r="O1" s="4" t="s">
        <v>21</v>
      </c>
      <c r="P1" s="2" t="s">
        <v>19</v>
      </c>
      <c r="Q1" s="2" t="s">
        <v>14</v>
      </c>
      <c r="R1" s="4" t="s">
        <v>22</v>
      </c>
      <c r="S1" s="2" t="s">
        <v>6</v>
      </c>
      <c r="T1" s="2" t="s">
        <v>24</v>
      </c>
      <c r="U1" s="2" t="s">
        <v>13</v>
      </c>
      <c r="V1" s="2" t="s">
        <v>25</v>
      </c>
      <c r="W1" s="4" t="s">
        <v>23</v>
      </c>
      <c r="X1" s="2" t="s">
        <v>5</v>
      </c>
      <c r="Y1" s="2" t="s">
        <v>4</v>
      </c>
      <c r="Z1" s="2" t="s">
        <v>12</v>
      </c>
      <c r="AA1" s="2" t="s">
        <v>26</v>
      </c>
      <c r="AB1" s="4" t="s">
        <v>32</v>
      </c>
      <c r="AC1" s="2" t="s">
        <v>27</v>
      </c>
      <c r="AD1" s="2" t="s">
        <v>29</v>
      </c>
      <c r="AE1" s="2" t="s">
        <v>28</v>
      </c>
      <c r="AF1" s="4" t="s">
        <v>11</v>
      </c>
      <c r="AG1" s="7" t="s">
        <v>40</v>
      </c>
      <c r="AH1" s="7" t="s">
        <v>41</v>
      </c>
      <c r="AI1" s="2" t="s">
        <v>7</v>
      </c>
      <c r="AJ1" s="2" t="s">
        <v>8</v>
      </c>
      <c r="AK1" s="2" t="s">
        <v>9</v>
      </c>
      <c r="AL1" s="2" t="s">
        <v>10</v>
      </c>
      <c r="AM1" s="2"/>
      <c r="AN1" s="2"/>
    </row>
    <row r="2" spans="1:40" x14ac:dyDescent="0.25">
      <c r="A2">
        <v>1</v>
      </c>
      <c r="B2" s="1">
        <v>41827</v>
      </c>
      <c r="C2" s="3">
        <f>0.018/0.5</f>
        <v>3.5999999999999997E-2</v>
      </c>
      <c r="D2" s="5">
        <v>0.5</v>
      </c>
      <c r="E2">
        <v>3</v>
      </c>
      <c r="F2">
        <f>0.5/0.5</f>
        <v>1</v>
      </c>
      <c r="G2">
        <f>O2/M2</f>
        <v>3.3033599999999998E-4</v>
      </c>
      <c r="H2" s="6">
        <f>E2*0.016782*(F2*C2*D2-G2)</f>
        <v>8.8959690374399987E-4</v>
      </c>
      <c r="I2">
        <v>3</v>
      </c>
      <c r="J2">
        <f>0.5/2</f>
        <v>0.25</v>
      </c>
      <c r="K2">
        <f>H2/E2+O2/M2</f>
        <v>6.268683012479999E-4</v>
      </c>
      <c r="L2" s="6">
        <f>I2*0.016782*(J2*C2*D2-K2)</f>
        <v>1.9499668850536818E-4</v>
      </c>
      <c r="M2">
        <v>5</v>
      </c>
      <c r="N2">
        <f>0.5/0.5</f>
        <v>1</v>
      </c>
      <c r="O2" s="6">
        <f>M2*N2*C2*0.018352*D2</f>
        <v>1.65168E-3</v>
      </c>
      <c r="P2">
        <v>0</v>
      </c>
      <c r="Q2">
        <f>0.5/0.7</f>
        <v>0.7142857142857143</v>
      </c>
      <c r="R2" s="6">
        <f>P2*Q2*C2*0.018352*D2</f>
        <v>0</v>
      </c>
      <c r="S2">
        <v>20</v>
      </c>
      <c r="T2">
        <f>1/60</f>
        <v>1.6666666666666666E-2</v>
      </c>
      <c r="U2">
        <v>0.5</v>
      </c>
      <c r="V2">
        <v>0</v>
      </c>
      <c r="W2" s="6">
        <f>0.8*(C2*U2*S2*T2-V2)</f>
        <v>4.8000000000000004E-3</v>
      </c>
      <c r="X2">
        <v>10</v>
      </c>
      <c r="Y2">
        <v>0</v>
      </c>
      <c r="Z2">
        <v>0</v>
      </c>
      <c r="AA2">
        <v>0</v>
      </c>
      <c r="AB2" s="6">
        <f>0.8*(C2*Z2*Y2-AA2)</f>
        <v>0</v>
      </c>
      <c r="AC2">
        <v>0</v>
      </c>
      <c r="AD2">
        <v>0</v>
      </c>
      <c r="AE2">
        <v>1</v>
      </c>
      <c r="AF2" s="6">
        <f>C2*AE2*AC2-AD2</f>
        <v>0</v>
      </c>
      <c r="AG2" s="9">
        <v>0</v>
      </c>
      <c r="AH2" s="9">
        <v>0</v>
      </c>
      <c r="AI2">
        <f>AB2+W2+R2+O2+AH2</f>
        <v>6.4516800000000004E-3</v>
      </c>
      <c r="AJ2">
        <f>H2+L2+AG2</f>
        <v>1.0845935922493681E-3</v>
      </c>
      <c r="AK2">
        <v>7.6E-3</v>
      </c>
      <c r="AL2">
        <v>0.66266999999999998</v>
      </c>
    </row>
    <row r="3" spans="1:40" x14ac:dyDescent="0.25">
      <c r="A3">
        <f>1+A2</f>
        <v>2</v>
      </c>
      <c r="B3" s="1">
        <v>41828</v>
      </c>
      <c r="C3" s="3">
        <f t="shared" ref="C3:C19" si="0">0.018/0.5</f>
        <v>3.5999999999999997E-2</v>
      </c>
      <c r="D3" s="5">
        <v>0.5</v>
      </c>
      <c r="H3" s="6">
        <f t="shared" ref="H3:H19" si="1">E3*0.016782*(F3*C3*D3-G3)</f>
        <v>0</v>
      </c>
      <c r="L3" s="6">
        <f t="shared" ref="L3:L19" si="2">I3*0.016782*(J3*C3*D3-K3)</f>
        <v>0</v>
      </c>
      <c r="O3" s="6">
        <f t="shared" ref="O3:O19" si="3">M3*N3*C3*0.018352*D3</f>
        <v>0</v>
      </c>
      <c r="R3" s="6">
        <f t="shared" ref="R3:R19" si="4">P3*Q3*C3*0.018352*D3</f>
        <v>0</v>
      </c>
      <c r="T3">
        <f t="shared" ref="T3:T19" si="5">1/60</f>
        <v>1.6666666666666666E-2</v>
      </c>
      <c r="W3" s="5">
        <f>0.8*(C3*U3*S3*T3-V3)</f>
        <v>0</v>
      </c>
      <c r="AB3" s="6">
        <f t="shared" ref="AB3:AB20" si="6">0.8*(C3*Z3*Y3-AA3)</f>
        <v>0</v>
      </c>
      <c r="AF3" s="6">
        <f t="shared" ref="AF3:AF20" si="7">C3*AE3*AC3-AD3</f>
        <v>0</v>
      </c>
      <c r="AG3" s="8"/>
      <c r="AH3" s="8">
        <v>7.9999999999999996E-6</v>
      </c>
      <c r="AI3">
        <f t="shared" ref="AI3" si="8">AB3+W3+R3+O3+AH3</f>
        <v>7.9999999999999996E-6</v>
      </c>
      <c r="AJ3">
        <f>H3+L3+AG3</f>
        <v>0</v>
      </c>
      <c r="AK3">
        <f>AI3+AJ3+AF3</f>
        <v>7.9999999999999996E-6</v>
      </c>
      <c r="AL3">
        <f>AL2-AK3</f>
        <v>0.66266199999999997</v>
      </c>
    </row>
    <row r="4" spans="1:40" x14ac:dyDescent="0.25">
      <c r="A4">
        <f t="shared" ref="A4:A19" si="9">1+A3</f>
        <v>3</v>
      </c>
      <c r="B4" s="1">
        <v>41835</v>
      </c>
      <c r="C4" s="3">
        <f t="shared" si="0"/>
        <v>3.5999999999999997E-2</v>
      </c>
      <c r="D4" s="5">
        <v>0.5</v>
      </c>
      <c r="H4" s="6">
        <f t="shared" si="1"/>
        <v>0</v>
      </c>
      <c r="L4" s="6">
        <f t="shared" si="2"/>
        <v>0</v>
      </c>
      <c r="O4" s="6">
        <f t="shared" si="3"/>
        <v>0</v>
      </c>
      <c r="R4" s="6">
        <f t="shared" si="4"/>
        <v>0</v>
      </c>
      <c r="S4">
        <v>4</v>
      </c>
      <c r="T4">
        <f t="shared" si="5"/>
        <v>1.6666666666666666E-2</v>
      </c>
      <c r="U4">
        <v>6.1727999999999998E-2</v>
      </c>
      <c r="V4">
        <f>L2/I2</f>
        <v>6.4998896168456057E-5</v>
      </c>
      <c r="W4" s="6">
        <f t="shared" ref="W4:W19" si="10">0.8*(C4*U4*S4*T4-V4)</f>
        <v>6.6518643065235152E-5</v>
      </c>
      <c r="AB4" s="6">
        <f t="shared" si="6"/>
        <v>0</v>
      </c>
      <c r="AF4" s="6">
        <f t="shared" si="7"/>
        <v>0</v>
      </c>
      <c r="AG4" s="8"/>
      <c r="AH4" s="8">
        <f>AH3*12</f>
        <v>9.6000000000000002E-5</v>
      </c>
      <c r="AI4">
        <f>AB4+W4+AH4</f>
        <v>1.6251864306523515E-4</v>
      </c>
      <c r="AJ4">
        <f>H4+L4+AG4+R4+O4</f>
        <v>0</v>
      </c>
      <c r="AK4">
        <f t="shared" ref="AK4:AK21" si="11">AI4+AJ4+AF4</f>
        <v>1.6251864306523515E-4</v>
      </c>
      <c r="AL4">
        <f>AL3-AK4</f>
        <v>0.66249948135693471</v>
      </c>
    </row>
    <row r="5" spans="1:40" ht="30" x14ac:dyDescent="0.25">
      <c r="A5">
        <f t="shared" si="9"/>
        <v>4</v>
      </c>
      <c r="B5" s="1">
        <v>41841</v>
      </c>
      <c r="C5" s="3">
        <f t="shared" si="0"/>
        <v>3.5999999999999997E-2</v>
      </c>
      <c r="D5" s="5">
        <v>0.5</v>
      </c>
      <c r="H5" s="6">
        <f t="shared" si="1"/>
        <v>0</v>
      </c>
      <c r="L5" s="6">
        <f t="shared" si="2"/>
        <v>0</v>
      </c>
      <c r="O5" s="6">
        <f t="shared" si="3"/>
        <v>0</v>
      </c>
      <c r="R5" s="6">
        <f t="shared" si="4"/>
        <v>0</v>
      </c>
      <c r="S5">
        <v>18</v>
      </c>
      <c r="T5">
        <f t="shared" si="5"/>
        <v>1.6666666666666666E-2</v>
      </c>
      <c r="U5">
        <v>6.1727999999999998E-2</v>
      </c>
      <c r="V5">
        <f>V4+W4</f>
        <v>1.3151753923369122E-4</v>
      </c>
      <c r="W5" s="6">
        <f t="shared" si="10"/>
        <v>4.2811588861304699E-4</v>
      </c>
      <c r="AB5" s="6">
        <f t="shared" si="6"/>
        <v>0</v>
      </c>
      <c r="AF5" s="6">
        <f t="shared" si="7"/>
        <v>0</v>
      </c>
      <c r="AG5" s="8"/>
      <c r="AH5" s="8"/>
      <c r="AI5" s="10">
        <f t="shared" ref="AI5:AI19" si="12">AB5+W5+AH5</f>
        <v>4.2811588861304699E-4</v>
      </c>
      <c r="AJ5">
        <f t="shared" ref="AJ5:AJ19" si="13">H5+L5+AG5+R5+O5</f>
        <v>0</v>
      </c>
      <c r="AK5">
        <f t="shared" si="11"/>
        <v>4.2811588861304699E-4</v>
      </c>
      <c r="AL5">
        <f t="shared" ref="AL5:AL19" si="14">AL4-AK5</f>
        <v>0.66207136546832168</v>
      </c>
      <c r="AM5" s="2" t="s">
        <v>44</v>
      </c>
    </row>
    <row r="6" spans="1:40" ht="45" x14ac:dyDescent="0.25">
      <c r="A6">
        <f t="shared" si="9"/>
        <v>5</v>
      </c>
      <c r="B6" s="1">
        <v>41841</v>
      </c>
      <c r="C6" s="3">
        <f t="shared" si="0"/>
        <v>3.5999999999999997E-2</v>
      </c>
      <c r="D6" s="5">
        <v>0.5</v>
      </c>
      <c r="H6" s="6">
        <f t="shared" si="1"/>
        <v>0</v>
      </c>
      <c r="L6" s="6">
        <f t="shared" si="2"/>
        <v>0</v>
      </c>
      <c r="O6" s="6">
        <f t="shared" si="3"/>
        <v>0</v>
      </c>
      <c r="R6" s="6">
        <f t="shared" si="4"/>
        <v>0</v>
      </c>
      <c r="T6">
        <f t="shared" si="5"/>
        <v>1.6666666666666666E-2</v>
      </c>
      <c r="W6" s="6">
        <f t="shared" si="10"/>
        <v>0</v>
      </c>
      <c r="AB6" s="6">
        <f t="shared" si="6"/>
        <v>0</v>
      </c>
      <c r="AF6" s="6">
        <f t="shared" si="7"/>
        <v>0</v>
      </c>
      <c r="AG6" s="8"/>
      <c r="AH6" s="8">
        <v>5.0000000000000002E-5</v>
      </c>
      <c r="AI6">
        <f t="shared" si="12"/>
        <v>5.0000000000000002E-5</v>
      </c>
      <c r="AJ6">
        <f t="shared" si="13"/>
        <v>0</v>
      </c>
      <c r="AK6">
        <f t="shared" si="11"/>
        <v>5.0000000000000002E-5</v>
      </c>
      <c r="AL6">
        <f t="shared" si="14"/>
        <v>0.66202136546832169</v>
      </c>
      <c r="AM6" s="2" t="s">
        <v>45</v>
      </c>
    </row>
    <row r="7" spans="1:40" x14ac:dyDescent="0.25">
      <c r="A7">
        <f t="shared" si="9"/>
        <v>6</v>
      </c>
      <c r="B7" s="1">
        <v>41848</v>
      </c>
      <c r="C7" s="3">
        <f t="shared" si="0"/>
        <v>3.5999999999999997E-2</v>
      </c>
      <c r="D7" s="5">
        <v>0.5</v>
      </c>
      <c r="H7" s="6">
        <f t="shared" si="1"/>
        <v>0</v>
      </c>
      <c r="L7" s="6">
        <f t="shared" si="2"/>
        <v>0</v>
      </c>
      <c r="O7" s="6">
        <f t="shared" si="3"/>
        <v>0</v>
      </c>
      <c r="R7" s="6">
        <f t="shared" si="4"/>
        <v>0</v>
      </c>
      <c r="S7">
        <v>2</v>
      </c>
      <c r="T7">
        <f t="shared" si="5"/>
        <v>1.6666666666666666E-2</v>
      </c>
      <c r="U7">
        <f>0.5/6</f>
        <v>8.3333333333333329E-2</v>
      </c>
      <c r="W7" s="6">
        <f t="shared" si="10"/>
        <v>7.9999999999999993E-5</v>
      </c>
      <c r="AB7" s="6">
        <f t="shared" si="6"/>
        <v>0</v>
      </c>
      <c r="AF7" s="6">
        <f t="shared" si="7"/>
        <v>0</v>
      </c>
      <c r="AG7" s="8"/>
      <c r="AH7" s="8"/>
      <c r="AI7">
        <f t="shared" si="12"/>
        <v>7.9999999999999993E-5</v>
      </c>
      <c r="AJ7">
        <f t="shared" si="13"/>
        <v>0</v>
      </c>
      <c r="AK7">
        <f t="shared" si="11"/>
        <v>7.9999999999999993E-5</v>
      </c>
      <c r="AL7">
        <f t="shared" si="14"/>
        <v>0.66194136546832172</v>
      </c>
    </row>
    <row r="8" spans="1:40" x14ac:dyDescent="0.25">
      <c r="A8">
        <f t="shared" si="9"/>
        <v>7</v>
      </c>
      <c r="B8" s="1">
        <v>41879</v>
      </c>
      <c r="C8" s="3">
        <f t="shared" si="0"/>
        <v>3.5999999999999997E-2</v>
      </c>
      <c r="D8" s="5">
        <v>0.5</v>
      </c>
      <c r="H8" s="6">
        <f t="shared" si="1"/>
        <v>0</v>
      </c>
      <c r="L8" s="6">
        <f t="shared" si="2"/>
        <v>0</v>
      </c>
      <c r="M8">
        <v>1</v>
      </c>
      <c r="N8">
        <v>1</v>
      </c>
      <c r="O8" s="6">
        <f t="shared" si="3"/>
        <v>3.3033599999999998E-4</v>
      </c>
      <c r="R8" s="6">
        <f t="shared" si="4"/>
        <v>0</v>
      </c>
      <c r="S8">
        <v>2</v>
      </c>
      <c r="T8">
        <f t="shared" si="5"/>
        <v>1.6666666666666666E-2</v>
      </c>
      <c r="U8">
        <v>1</v>
      </c>
      <c r="V8">
        <v>0</v>
      </c>
      <c r="W8" s="6">
        <f t="shared" si="10"/>
        <v>9.5999999999999992E-4</v>
      </c>
      <c r="AB8" s="6">
        <f t="shared" si="6"/>
        <v>0</v>
      </c>
      <c r="AF8" s="6">
        <f t="shared" si="7"/>
        <v>0</v>
      </c>
      <c r="AG8" s="8"/>
      <c r="AH8" s="8"/>
      <c r="AI8">
        <f t="shared" si="12"/>
        <v>9.5999999999999992E-4</v>
      </c>
      <c r="AJ8">
        <f t="shared" si="13"/>
        <v>3.3033599999999998E-4</v>
      </c>
      <c r="AK8">
        <f t="shared" si="11"/>
        <v>1.290336E-3</v>
      </c>
      <c r="AL8">
        <f t="shared" si="14"/>
        <v>0.66065102946832177</v>
      </c>
    </row>
    <row r="9" spans="1:40" x14ac:dyDescent="0.25">
      <c r="A9">
        <f t="shared" si="9"/>
        <v>8</v>
      </c>
      <c r="B9" s="1">
        <v>41880</v>
      </c>
      <c r="C9" s="3">
        <f t="shared" si="0"/>
        <v>3.5999999999999997E-2</v>
      </c>
      <c r="D9" s="5">
        <v>0.5</v>
      </c>
      <c r="E9">
        <v>3</v>
      </c>
      <c r="F9">
        <v>1</v>
      </c>
      <c r="G9">
        <f>O8+W8</f>
        <v>1.290336E-3</v>
      </c>
      <c r="H9" s="6">
        <f t="shared" si="1"/>
        <v>8.4126474374399986E-4</v>
      </c>
      <c r="L9" s="6">
        <f t="shared" si="2"/>
        <v>0</v>
      </c>
      <c r="O9" s="6">
        <f t="shared" si="3"/>
        <v>0</v>
      </c>
      <c r="R9" s="6">
        <f t="shared" si="4"/>
        <v>0</v>
      </c>
      <c r="T9">
        <f t="shared" si="5"/>
        <v>1.6666666666666666E-2</v>
      </c>
      <c r="W9" s="6">
        <f t="shared" si="10"/>
        <v>0</v>
      </c>
      <c r="AB9" s="6">
        <f t="shared" si="6"/>
        <v>0</v>
      </c>
      <c r="AF9" s="6">
        <f t="shared" si="7"/>
        <v>0</v>
      </c>
      <c r="AG9" s="8"/>
      <c r="AH9" s="8"/>
      <c r="AI9">
        <f t="shared" si="12"/>
        <v>0</v>
      </c>
      <c r="AJ9">
        <f t="shared" si="13"/>
        <v>8.4126474374399986E-4</v>
      </c>
      <c r="AK9">
        <f t="shared" si="11"/>
        <v>8.4126474374399986E-4</v>
      </c>
      <c r="AL9">
        <f t="shared" si="14"/>
        <v>0.65980976472457775</v>
      </c>
    </row>
    <row r="10" spans="1:40" x14ac:dyDescent="0.25">
      <c r="A10">
        <f t="shared" si="9"/>
        <v>9</v>
      </c>
      <c r="B10" s="1">
        <v>41918</v>
      </c>
      <c r="C10" s="3">
        <f t="shared" si="0"/>
        <v>3.5999999999999997E-2</v>
      </c>
      <c r="D10" s="5">
        <v>0.5</v>
      </c>
      <c r="E10">
        <v>1</v>
      </c>
      <c r="F10">
        <v>1</v>
      </c>
      <c r="G10">
        <v>0</v>
      </c>
      <c r="H10" s="6">
        <f t="shared" si="1"/>
        <v>3.0207599999999997E-4</v>
      </c>
      <c r="L10" s="6">
        <f t="shared" si="2"/>
        <v>0</v>
      </c>
      <c r="O10" s="6">
        <f t="shared" si="3"/>
        <v>0</v>
      </c>
      <c r="R10" s="6">
        <f t="shared" si="4"/>
        <v>0</v>
      </c>
      <c r="T10">
        <f t="shared" si="5"/>
        <v>1.6666666666666666E-2</v>
      </c>
      <c r="W10" s="6">
        <f t="shared" si="10"/>
        <v>0</v>
      </c>
      <c r="AB10" s="6">
        <f t="shared" si="6"/>
        <v>0</v>
      </c>
      <c r="AF10" s="6">
        <f t="shared" si="7"/>
        <v>0</v>
      </c>
      <c r="AG10" s="8"/>
      <c r="AH10" s="8"/>
      <c r="AI10">
        <f t="shared" si="12"/>
        <v>0</v>
      </c>
      <c r="AJ10">
        <f t="shared" si="13"/>
        <v>3.0207599999999997E-4</v>
      </c>
      <c r="AK10">
        <f t="shared" si="11"/>
        <v>3.0207599999999997E-4</v>
      </c>
      <c r="AL10">
        <f t="shared" si="14"/>
        <v>0.65950768872457777</v>
      </c>
    </row>
    <row r="11" spans="1:40" x14ac:dyDescent="0.25">
      <c r="A11">
        <f t="shared" si="9"/>
        <v>10</v>
      </c>
      <c r="B11" s="1">
        <v>41955</v>
      </c>
      <c r="C11" s="3">
        <f t="shared" si="0"/>
        <v>3.5999999999999997E-2</v>
      </c>
      <c r="D11" s="5">
        <v>0.5</v>
      </c>
      <c r="E11">
        <v>4</v>
      </c>
      <c r="F11">
        <v>1</v>
      </c>
      <c r="H11" s="6">
        <f t="shared" si="1"/>
        <v>1.2083039999999999E-3</v>
      </c>
      <c r="I11" s="9">
        <v>3</v>
      </c>
      <c r="J11" s="9">
        <v>0.25</v>
      </c>
      <c r="K11">
        <f>H11</f>
        <v>1.2083039999999999E-3</v>
      </c>
      <c r="L11" s="6">
        <f t="shared" si="2"/>
        <v>1.6572372681599996E-4</v>
      </c>
      <c r="O11" s="6">
        <f t="shared" si="3"/>
        <v>0</v>
      </c>
      <c r="R11" s="6">
        <f t="shared" si="4"/>
        <v>0</v>
      </c>
      <c r="S11">
        <v>1</v>
      </c>
      <c r="T11">
        <f t="shared" si="5"/>
        <v>1.6666666666666666E-2</v>
      </c>
      <c r="U11">
        <v>1</v>
      </c>
      <c r="W11" s="6">
        <f t="shared" si="10"/>
        <v>4.7999999999999996E-4</v>
      </c>
      <c r="AB11" s="6">
        <f t="shared" si="6"/>
        <v>0</v>
      </c>
      <c r="AF11" s="6">
        <f t="shared" si="7"/>
        <v>0</v>
      </c>
      <c r="AG11" s="8"/>
      <c r="AH11" s="8"/>
      <c r="AI11">
        <f t="shared" si="12"/>
        <v>4.7999999999999996E-4</v>
      </c>
      <c r="AJ11">
        <f t="shared" si="13"/>
        <v>1.3740277268159999E-3</v>
      </c>
      <c r="AK11">
        <f t="shared" si="11"/>
        <v>1.8540277268159998E-3</v>
      </c>
      <c r="AL11">
        <f t="shared" si="14"/>
        <v>0.65765366099776179</v>
      </c>
    </row>
    <row r="12" spans="1:40" x14ac:dyDescent="0.25">
      <c r="A12">
        <f t="shared" si="9"/>
        <v>11</v>
      </c>
      <c r="B12" s="1">
        <v>41957</v>
      </c>
      <c r="C12" s="3">
        <f t="shared" si="0"/>
        <v>3.5999999999999997E-2</v>
      </c>
      <c r="D12" s="5">
        <v>0.5</v>
      </c>
      <c r="E12">
        <v>4</v>
      </c>
      <c r="F12">
        <f>1/12</f>
        <v>8.3333333333333329E-2</v>
      </c>
      <c r="G12">
        <f>H11+L11</f>
        <v>1.3740277268159999E-3</v>
      </c>
      <c r="H12" s="6">
        <f t="shared" si="1"/>
        <v>8.4562667542955494E-6</v>
      </c>
      <c r="I12">
        <v>3</v>
      </c>
      <c r="J12" s="3">
        <f>1/12</f>
        <v>8.3333333333333329E-2</v>
      </c>
      <c r="K12">
        <f>H11+L11+H12</f>
        <v>1.3824839935702954E-3</v>
      </c>
      <c r="L12" s="6">
        <f t="shared" si="2"/>
        <v>5.9164608597098996E-6</v>
      </c>
      <c r="O12" s="6">
        <f t="shared" si="3"/>
        <v>0</v>
      </c>
      <c r="R12" s="6">
        <f t="shared" si="4"/>
        <v>0</v>
      </c>
      <c r="S12">
        <v>1</v>
      </c>
      <c r="T12">
        <f t="shared" si="5"/>
        <v>1.6666666666666666E-2</v>
      </c>
      <c r="U12">
        <v>0.25</v>
      </c>
      <c r="W12" s="6">
        <f t="shared" si="10"/>
        <v>1.1999999999999999E-4</v>
      </c>
      <c r="AB12" s="6">
        <f t="shared" si="6"/>
        <v>0</v>
      </c>
      <c r="AF12" s="6">
        <f t="shared" si="7"/>
        <v>0</v>
      </c>
      <c r="AG12" s="8"/>
      <c r="AH12" s="8"/>
      <c r="AI12">
        <f t="shared" si="12"/>
        <v>1.1999999999999999E-4</v>
      </c>
      <c r="AJ12">
        <f t="shared" si="13"/>
        <v>1.4372727614005448E-5</v>
      </c>
      <c r="AK12">
        <f t="shared" si="11"/>
        <v>1.3437272761400543E-4</v>
      </c>
      <c r="AL12">
        <f t="shared" si="14"/>
        <v>0.65751928827014783</v>
      </c>
    </row>
    <row r="13" spans="1:40" x14ac:dyDescent="0.25">
      <c r="A13">
        <f t="shared" si="9"/>
        <v>12</v>
      </c>
      <c r="B13" s="1">
        <v>41967</v>
      </c>
      <c r="C13" s="3">
        <f t="shared" si="0"/>
        <v>3.5999999999999997E-2</v>
      </c>
      <c r="D13" s="5">
        <v>0.5</v>
      </c>
      <c r="E13">
        <v>4</v>
      </c>
      <c r="F13">
        <f>1/144</f>
        <v>6.9444444444444441E-3</v>
      </c>
      <c r="H13" s="6">
        <f t="shared" si="1"/>
        <v>8.3909999999999981E-6</v>
      </c>
      <c r="I13">
        <v>3</v>
      </c>
      <c r="J13">
        <f>1/144</f>
        <v>6.9444444444444441E-3</v>
      </c>
      <c r="L13" s="6">
        <f t="shared" si="2"/>
        <v>6.2932499999999977E-6</v>
      </c>
      <c r="O13" s="6">
        <f t="shared" si="3"/>
        <v>0</v>
      </c>
      <c r="R13" s="6">
        <f t="shared" si="4"/>
        <v>0</v>
      </c>
      <c r="S13">
        <v>1</v>
      </c>
      <c r="T13">
        <f t="shared" si="5"/>
        <v>1.6666666666666666E-2</v>
      </c>
      <c r="U13">
        <f>1/12</f>
        <v>8.3333333333333329E-2</v>
      </c>
      <c r="W13" s="6">
        <f t="shared" si="10"/>
        <v>3.9999999999999996E-5</v>
      </c>
      <c r="AB13" s="6">
        <f t="shared" si="6"/>
        <v>0</v>
      </c>
      <c r="AF13" s="6">
        <f t="shared" si="7"/>
        <v>0</v>
      </c>
      <c r="AG13" s="8"/>
      <c r="AH13" s="8"/>
      <c r="AI13">
        <f t="shared" si="12"/>
        <v>3.9999999999999996E-5</v>
      </c>
      <c r="AJ13">
        <f t="shared" si="13"/>
        <v>1.4684249999999996E-5</v>
      </c>
      <c r="AK13">
        <f t="shared" si="11"/>
        <v>5.4684249999999991E-5</v>
      </c>
      <c r="AL13">
        <f t="shared" si="14"/>
        <v>0.65746460402014784</v>
      </c>
    </row>
    <row r="14" spans="1:40" x14ac:dyDescent="0.25">
      <c r="A14">
        <f t="shared" si="9"/>
        <v>13</v>
      </c>
      <c r="B14" s="1">
        <v>41968</v>
      </c>
      <c r="C14" s="3">
        <f t="shared" si="0"/>
        <v>3.5999999999999997E-2</v>
      </c>
      <c r="D14" s="5">
        <v>0.5</v>
      </c>
      <c r="E14">
        <f>E12</f>
        <v>4</v>
      </c>
      <c r="F14">
        <f t="shared" ref="F14:L14" si="15">F12</f>
        <v>8.3333333333333329E-2</v>
      </c>
      <c r="G14">
        <f t="shared" si="15"/>
        <v>1.3740277268159999E-3</v>
      </c>
      <c r="H14" s="6">
        <f t="shared" si="15"/>
        <v>8.4562667542955494E-6</v>
      </c>
      <c r="I14">
        <f t="shared" si="15"/>
        <v>3</v>
      </c>
      <c r="J14">
        <f t="shared" si="15"/>
        <v>8.3333333333333329E-2</v>
      </c>
      <c r="K14">
        <f t="shared" si="15"/>
        <v>1.3824839935702954E-3</v>
      </c>
      <c r="L14" s="6">
        <f t="shared" si="15"/>
        <v>5.9164608597098996E-6</v>
      </c>
      <c r="O14" s="6">
        <f t="shared" si="3"/>
        <v>0</v>
      </c>
      <c r="R14" s="6">
        <f t="shared" si="4"/>
        <v>0</v>
      </c>
      <c r="S14">
        <v>1</v>
      </c>
      <c r="T14">
        <f t="shared" si="5"/>
        <v>1.6666666666666666E-2</v>
      </c>
      <c r="U14">
        <f>1/144</f>
        <v>6.9444444444444441E-3</v>
      </c>
      <c r="W14" s="6">
        <f t="shared" si="10"/>
        <v>3.3333333333333329E-6</v>
      </c>
      <c r="AB14" s="6">
        <f t="shared" si="6"/>
        <v>0</v>
      </c>
      <c r="AF14" s="6">
        <f t="shared" si="7"/>
        <v>0</v>
      </c>
      <c r="AG14" s="8"/>
      <c r="AH14" s="8"/>
      <c r="AI14">
        <f t="shared" si="12"/>
        <v>3.3333333333333329E-6</v>
      </c>
      <c r="AJ14">
        <f t="shared" si="13"/>
        <v>1.4372727614005448E-5</v>
      </c>
      <c r="AK14">
        <f t="shared" si="11"/>
        <v>1.7706060947338782E-5</v>
      </c>
      <c r="AL14">
        <f t="shared" si="14"/>
        <v>0.65744689795920053</v>
      </c>
    </row>
    <row r="15" spans="1:40" x14ac:dyDescent="0.25">
      <c r="A15">
        <f t="shared" si="9"/>
        <v>14</v>
      </c>
      <c r="B15" s="1">
        <v>41969</v>
      </c>
      <c r="C15" s="3">
        <f t="shared" si="0"/>
        <v>3.5999999999999997E-2</v>
      </c>
      <c r="D15" s="5">
        <v>0.5</v>
      </c>
      <c r="E15">
        <f>E13</f>
        <v>4</v>
      </c>
      <c r="F15">
        <f t="shared" ref="F15:L15" si="16">F13</f>
        <v>6.9444444444444441E-3</v>
      </c>
      <c r="G15">
        <f t="shared" si="16"/>
        <v>0</v>
      </c>
      <c r="H15" s="6">
        <f t="shared" si="16"/>
        <v>8.3909999999999981E-6</v>
      </c>
      <c r="I15">
        <f t="shared" si="16"/>
        <v>3</v>
      </c>
      <c r="J15">
        <f t="shared" si="16"/>
        <v>6.9444444444444441E-3</v>
      </c>
      <c r="K15">
        <f t="shared" si="16"/>
        <v>0</v>
      </c>
      <c r="L15" s="6">
        <f t="shared" si="16"/>
        <v>6.2932499999999977E-6</v>
      </c>
      <c r="O15" s="6">
        <f t="shared" si="3"/>
        <v>0</v>
      </c>
      <c r="R15" s="6">
        <f t="shared" si="4"/>
        <v>0</v>
      </c>
      <c r="S15">
        <v>1</v>
      </c>
      <c r="T15">
        <f t="shared" si="5"/>
        <v>1.6666666666666666E-2</v>
      </c>
      <c r="U15">
        <f>1/12</f>
        <v>8.3333333333333329E-2</v>
      </c>
      <c r="W15" s="6">
        <f t="shared" si="10"/>
        <v>3.9999999999999996E-5</v>
      </c>
      <c r="AB15" s="6">
        <f t="shared" si="6"/>
        <v>0</v>
      </c>
      <c r="AF15" s="6">
        <f t="shared" si="7"/>
        <v>0</v>
      </c>
      <c r="AG15" s="8"/>
      <c r="AH15" s="8"/>
      <c r="AI15">
        <f t="shared" si="12"/>
        <v>3.9999999999999996E-5</v>
      </c>
      <c r="AJ15">
        <f t="shared" si="13"/>
        <v>1.4684249999999996E-5</v>
      </c>
      <c r="AK15">
        <f t="shared" si="11"/>
        <v>5.4684249999999991E-5</v>
      </c>
      <c r="AL15">
        <f t="shared" si="14"/>
        <v>0.65739221370920053</v>
      </c>
    </row>
    <row r="16" spans="1:40" x14ac:dyDescent="0.25">
      <c r="A16">
        <f t="shared" si="9"/>
        <v>15</v>
      </c>
      <c r="C16" s="3">
        <f t="shared" si="0"/>
        <v>3.5999999999999997E-2</v>
      </c>
      <c r="D16" s="5">
        <v>0.5</v>
      </c>
      <c r="H16" s="6">
        <f t="shared" si="1"/>
        <v>0</v>
      </c>
      <c r="L16" s="6">
        <f t="shared" si="2"/>
        <v>0</v>
      </c>
      <c r="O16" s="6">
        <f t="shared" si="3"/>
        <v>0</v>
      </c>
      <c r="R16" s="6">
        <f t="shared" si="4"/>
        <v>0</v>
      </c>
      <c r="T16">
        <f t="shared" si="5"/>
        <v>1.6666666666666666E-2</v>
      </c>
      <c r="W16" s="6">
        <f t="shared" si="10"/>
        <v>0</v>
      </c>
      <c r="AB16" s="6">
        <f t="shared" si="6"/>
        <v>0</v>
      </c>
      <c r="AF16" s="6">
        <f t="shared" si="7"/>
        <v>0</v>
      </c>
      <c r="AG16" s="8"/>
      <c r="AH16" s="8"/>
      <c r="AI16">
        <f t="shared" si="12"/>
        <v>0</v>
      </c>
      <c r="AJ16">
        <f t="shared" si="13"/>
        <v>0</v>
      </c>
      <c r="AK16">
        <f t="shared" si="11"/>
        <v>0</v>
      </c>
      <c r="AL16">
        <f t="shared" si="14"/>
        <v>0.65739221370920053</v>
      </c>
    </row>
    <row r="17" spans="1:38" x14ac:dyDescent="0.25">
      <c r="A17">
        <f t="shared" si="9"/>
        <v>16</v>
      </c>
      <c r="C17" s="3">
        <f t="shared" si="0"/>
        <v>3.5999999999999997E-2</v>
      </c>
      <c r="D17" s="5">
        <v>0.5</v>
      </c>
      <c r="H17" s="6">
        <f t="shared" si="1"/>
        <v>0</v>
      </c>
      <c r="L17" s="6">
        <f t="shared" si="2"/>
        <v>0</v>
      </c>
      <c r="O17" s="6">
        <f t="shared" si="3"/>
        <v>0</v>
      </c>
      <c r="R17" s="6">
        <f t="shared" si="4"/>
        <v>0</v>
      </c>
      <c r="T17">
        <f t="shared" si="5"/>
        <v>1.6666666666666666E-2</v>
      </c>
      <c r="W17" s="6">
        <f t="shared" si="10"/>
        <v>0</v>
      </c>
      <c r="AB17" s="6">
        <f t="shared" si="6"/>
        <v>0</v>
      </c>
      <c r="AF17" s="6">
        <f t="shared" si="7"/>
        <v>0</v>
      </c>
      <c r="AG17" s="8"/>
      <c r="AH17" s="8"/>
      <c r="AI17">
        <f t="shared" si="12"/>
        <v>0</v>
      </c>
      <c r="AJ17">
        <f t="shared" si="13"/>
        <v>0</v>
      </c>
      <c r="AK17">
        <f t="shared" si="11"/>
        <v>0</v>
      </c>
      <c r="AL17">
        <f t="shared" si="14"/>
        <v>0.65739221370920053</v>
      </c>
    </row>
    <row r="18" spans="1:38" x14ac:dyDescent="0.25">
      <c r="A18">
        <f t="shared" si="9"/>
        <v>17</v>
      </c>
      <c r="C18" s="3">
        <f t="shared" si="0"/>
        <v>3.5999999999999997E-2</v>
      </c>
      <c r="D18" s="5">
        <v>0.5</v>
      </c>
      <c r="H18" s="6">
        <f t="shared" si="1"/>
        <v>0</v>
      </c>
      <c r="L18" s="6">
        <f t="shared" si="2"/>
        <v>0</v>
      </c>
      <c r="O18" s="6">
        <f t="shared" si="3"/>
        <v>0</v>
      </c>
      <c r="R18" s="6">
        <f t="shared" si="4"/>
        <v>0</v>
      </c>
      <c r="T18">
        <f t="shared" si="5"/>
        <v>1.6666666666666666E-2</v>
      </c>
      <c r="W18" s="6">
        <f t="shared" si="10"/>
        <v>0</v>
      </c>
      <c r="AB18" s="6">
        <f t="shared" si="6"/>
        <v>0</v>
      </c>
      <c r="AF18" s="6">
        <f t="shared" si="7"/>
        <v>0</v>
      </c>
      <c r="AG18" s="8"/>
      <c r="AH18" s="8"/>
      <c r="AI18">
        <f t="shared" si="12"/>
        <v>0</v>
      </c>
      <c r="AJ18">
        <f t="shared" si="13"/>
        <v>0</v>
      </c>
      <c r="AK18">
        <f t="shared" si="11"/>
        <v>0</v>
      </c>
      <c r="AL18">
        <f t="shared" si="14"/>
        <v>0.65739221370920053</v>
      </c>
    </row>
    <row r="19" spans="1:38" x14ac:dyDescent="0.25">
      <c r="A19">
        <f t="shared" si="9"/>
        <v>18</v>
      </c>
      <c r="C19" s="3">
        <f t="shared" si="0"/>
        <v>3.5999999999999997E-2</v>
      </c>
      <c r="D19" s="5">
        <v>0.5</v>
      </c>
      <c r="H19" s="6">
        <f t="shared" si="1"/>
        <v>0</v>
      </c>
      <c r="L19" s="6">
        <f t="shared" si="2"/>
        <v>0</v>
      </c>
      <c r="O19" s="6">
        <f t="shared" si="3"/>
        <v>0</v>
      </c>
      <c r="R19" s="6">
        <f t="shared" si="4"/>
        <v>0</v>
      </c>
      <c r="T19">
        <f t="shared" si="5"/>
        <v>1.6666666666666666E-2</v>
      </c>
      <c r="W19" s="6">
        <f t="shared" si="10"/>
        <v>0</v>
      </c>
      <c r="AB19" s="6">
        <f t="shared" si="6"/>
        <v>0</v>
      </c>
      <c r="AF19" s="6">
        <f t="shared" si="7"/>
        <v>0</v>
      </c>
      <c r="AG19" s="8"/>
      <c r="AH19" s="8"/>
      <c r="AI19">
        <f t="shared" si="12"/>
        <v>0</v>
      </c>
      <c r="AJ19">
        <f t="shared" si="13"/>
        <v>0</v>
      </c>
      <c r="AK19">
        <f t="shared" si="11"/>
        <v>0</v>
      </c>
      <c r="AL19">
        <f t="shared" si="14"/>
        <v>0.65739221370920053</v>
      </c>
    </row>
    <row r="20" spans="1:38" x14ac:dyDescent="0.25">
      <c r="B20" t="s">
        <v>39</v>
      </c>
      <c r="C20" s="3"/>
      <c r="D20" s="5"/>
      <c r="H20" s="6"/>
      <c r="L20" s="6"/>
      <c r="O20" s="6"/>
      <c r="R20" s="6"/>
      <c r="W20" s="8"/>
      <c r="AB20" s="6">
        <f t="shared" si="6"/>
        <v>0</v>
      </c>
      <c r="AF20" s="6">
        <f t="shared" si="7"/>
        <v>0</v>
      </c>
      <c r="AG20" s="8"/>
      <c r="AH20" s="8"/>
    </row>
    <row r="21" spans="1:38" x14ac:dyDescent="0.25">
      <c r="A21" t="s">
        <v>36</v>
      </c>
      <c r="B21" t="s">
        <v>37</v>
      </c>
      <c r="C21" s="11" t="s">
        <v>38</v>
      </c>
      <c r="D21" s="12"/>
      <c r="H21" s="6"/>
      <c r="L21" s="6"/>
      <c r="O21" s="6"/>
      <c r="R21" s="6"/>
      <c r="W21" s="8"/>
      <c r="AB21" s="6"/>
      <c r="AF21" s="6"/>
      <c r="AG21" s="8"/>
      <c r="AH21" s="8"/>
      <c r="AK21">
        <f t="shared" si="11"/>
        <v>0</v>
      </c>
      <c r="AL21">
        <f>AL19-AK21</f>
        <v>0.65739221370920053</v>
      </c>
    </row>
    <row r="22" spans="1:38" x14ac:dyDescent="0.25">
      <c r="A22" s="11" t="s">
        <v>34</v>
      </c>
      <c r="B22" s="11"/>
      <c r="C22" s="11"/>
      <c r="D22" s="11"/>
      <c r="F22" t="s">
        <v>42</v>
      </c>
      <c r="W22" s="8"/>
    </row>
    <row r="23" spans="1:38" x14ac:dyDescent="0.25">
      <c r="A23" s="11" t="s">
        <v>2</v>
      </c>
      <c r="B23" s="11"/>
      <c r="C23" s="11"/>
      <c r="D23" s="11"/>
      <c r="F23" t="s">
        <v>43</v>
      </c>
      <c r="W23" s="8"/>
    </row>
    <row r="24" spans="1:38" x14ac:dyDescent="0.25">
      <c r="A24" s="11" t="s">
        <v>3</v>
      </c>
      <c r="B24" s="11"/>
      <c r="C24" s="11"/>
      <c r="D24" s="11"/>
      <c r="W24" s="8"/>
    </row>
    <row r="25" spans="1:38" x14ac:dyDescent="0.25">
      <c r="A25" s="11" t="s">
        <v>35</v>
      </c>
      <c r="B25" s="11"/>
      <c r="C25" s="11"/>
      <c r="D25" s="11"/>
      <c r="W25" s="8"/>
    </row>
  </sheetData>
  <mergeCells count="5">
    <mergeCell ref="A23:D23"/>
    <mergeCell ref="A24:D24"/>
    <mergeCell ref="A25:D25"/>
    <mergeCell ref="A22:D22"/>
    <mergeCell ref="C21:D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tabSelected="1" workbookViewId="0">
      <selection activeCell="I19" sqref="I19"/>
    </sheetView>
  </sheetViews>
  <sheetFormatPr defaultRowHeight="15" x14ac:dyDescent="0.25"/>
  <cols>
    <col min="1" max="1" width="10.7109375" bestFit="1" customWidth="1"/>
    <col min="4" max="4" width="12" bestFit="1" customWidth="1"/>
    <col min="8" max="8" width="10.7109375" bestFit="1" customWidth="1"/>
    <col min="12" max="12" width="12" bestFit="1" customWidth="1"/>
  </cols>
  <sheetData>
    <row r="1" spans="1:19" ht="60" x14ac:dyDescent="0.25">
      <c r="A1" t="s">
        <v>46</v>
      </c>
      <c r="B1" s="2" t="s">
        <v>7</v>
      </c>
      <c r="C1" s="2" t="s">
        <v>8</v>
      </c>
      <c r="D1" s="2" t="s">
        <v>9</v>
      </c>
      <c r="E1" s="2" t="s">
        <v>10</v>
      </c>
      <c r="G1" s="13" t="s">
        <v>47</v>
      </c>
      <c r="H1" s="14" t="s">
        <v>46</v>
      </c>
      <c r="I1" s="14" t="s">
        <v>7</v>
      </c>
      <c r="J1" s="14" t="s">
        <v>8</v>
      </c>
      <c r="K1" s="14" t="s">
        <v>9</v>
      </c>
      <c r="L1" s="14" t="s">
        <v>10</v>
      </c>
      <c r="M1" s="14"/>
      <c r="N1" s="14"/>
      <c r="O1" s="14"/>
      <c r="P1" s="14" t="s">
        <v>48</v>
      </c>
      <c r="Q1" s="14"/>
      <c r="R1" s="14"/>
      <c r="S1" s="14"/>
    </row>
    <row r="2" spans="1:19" x14ac:dyDescent="0.25">
      <c r="A2" s="1">
        <v>41827</v>
      </c>
      <c r="B2">
        <f>Dates!AI2</f>
        <v>6.4516800000000004E-3</v>
      </c>
      <c r="C2">
        <f>Dates!AJ2</f>
        <v>1.0845935922493681E-3</v>
      </c>
      <c r="D2">
        <f>Dates!AK2</f>
        <v>7.6E-3</v>
      </c>
      <c r="E2">
        <f>Dates!AL2</f>
        <v>0.66266999999999998</v>
      </c>
      <c r="G2" s="14"/>
      <c r="H2" s="15">
        <v>41828</v>
      </c>
      <c r="I2" s="14">
        <v>7.9999999999999996E-6</v>
      </c>
      <c r="J2" s="14">
        <v>0</v>
      </c>
      <c r="K2" s="14">
        <f>I2+J2</f>
        <v>7.9999999999999996E-6</v>
      </c>
      <c r="L2" s="14">
        <f>P2-K2</f>
        <v>0.66266199999999997</v>
      </c>
      <c r="M2" s="14"/>
      <c r="N2" s="14"/>
      <c r="O2" s="14"/>
      <c r="P2" s="14">
        <v>0.66266999999999998</v>
      </c>
      <c r="Q2" s="14"/>
      <c r="R2" s="14"/>
      <c r="S2" s="14"/>
    </row>
    <row r="3" spans="1:19" x14ac:dyDescent="0.25">
      <c r="A3" s="1">
        <v>41828</v>
      </c>
      <c r="B3">
        <f>Dates!AI3</f>
        <v>7.9999999999999996E-6</v>
      </c>
      <c r="C3">
        <f>Dates!AJ3</f>
        <v>0</v>
      </c>
      <c r="D3">
        <f>Dates!AK3</f>
        <v>7.9999999999999996E-6</v>
      </c>
      <c r="E3">
        <f>Dates!AL3</f>
        <v>0.66266199999999997</v>
      </c>
      <c r="G3" s="14"/>
      <c r="H3" s="15">
        <v>41835</v>
      </c>
      <c r="I3" s="14">
        <v>1.6251864306523515E-4</v>
      </c>
      <c r="J3" s="14">
        <v>0</v>
      </c>
      <c r="K3" s="14">
        <f t="shared" ref="K3:K13" si="0">I3+J3</f>
        <v>1.6251864306523515E-4</v>
      </c>
      <c r="L3" s="14">
        <f>L2-K3</f>
        <v>0.66249948135693471</v>
      </c>
      <c r="M3" s="14"/>
      <c r="N3" s="14"/>
      <c r="O3" s="14"/>
      <c r="P3" s="14"/>
      <c r="Q3" s="14"/>
      <c r="R3" s="14"/>
      <c r="S3" s="14"/>
    </row>
    <row r="4" spans="1:19" x14ac:dyDescent="0.25">
      <c r="A4" s="1">
        <v>41835</v>
      </c>
      <c r="B4">
        <f>Dates!AI4</f>
        <v>1.6251864306523515E-4</v>
      </c>
      <c r="C4">
        <f>Dates!AJ4</f>
        <v>0</v>
      </c>
      <c r="D4">
        <f>Dates!AK4</f>
        <v>1.6251864306523515E-4</v>
      </c>
      <c r="E4">
        <f>Dates!AL4</f>
        <v>0.66249948135693471</v>
      </c>
      <c r="G4" s="14"/>
      <c r="H4" s="15">
        <v>41841</v>
      </c>
      <c r="I4" s="14">
        <v>4.2811588861304699E-4</v>
      </c>
      <c r="J4" s="14">
        <v>5.0000000000000002E-5</v>
      </c>
      <c r="K4" s="14">
        <f t="shared" si="0"/>
        <v>4.7811588861304701E-4</v>
      </c>
      <c r="L4" s="14">
        <f t="shared" ref="L4:L13" si="1">L3-K4</f>
        <v>0.66202136546832169</v>
      </c>
      <c r="M4" s="14"/>
      <c r="N4" s="14"/>
      <c r="O4" s="14"/>
      <c r="P4" s="14"/>
      <c r="Q4" s="14"/>
      <c r="R4" s="14"/>
      <c r="S4" s="14"/>
    </row>
    <row r="5" spans="1:19" x14ac:dyDescent="0.25">
      <c r="A5" s="1">
        <v>41841</v>
      </c>
      <c r="B5">
        <f>Dates!AI5</f>
        <v>4.2811588861304699E-4</v>
      </c>
      <c r="C5">
        <f>Dates!AJ5</f>
        <v>0</v>
      </c>
      <c r="D5">
        <f>Dates!AK5</f>
        <v>4.2811588861304699E-4</v>
      </c>
      <c r="E5">
        <f>Dates!AL5</f>
        <v>0.66207136546832168</v>
      </c>
      <c r="G5" s="14"/>
      <c r="M5" s="14"/>
      <c r="N5" s="14"/>
      <c r="O5" s="14"/>
      <c r="P5" s="14"/>
      <c r="Q5" s="14"/>
      <c r="R5" s="14"/>
      <c r="S5" s="14"/>
    </row>
    <row r="6" spans="1:19" x14ac:dyDescent="0.25">
      <c r="A6" s="1"/>
      <c r="G6" s="14"/>
      <c r="H6" s="15">
        <v>41848</v>
      </c>
      <c r="I6" s="14">
        <v>7.9999999999999993E-5</v>
      </c>
      <c r="J6" s="14">
        <v>0</v>
      </c>
      <c r="K6" s="14">
        <f>I6+J6</f>
        <v>7.9999999999999993E-5</v>
      </c>
      <c r="L6" s="14">
        <f>L4-K6</f>
        <v>0.66194136546832172</v>
      </c>
      <c r="M6" s="14"/>
      <c r="N6" s="14"/>
      <c r="O6" s="14"/>
      <c r="P6" s="14"/>
      <c r="Q6" s="14"/>
      <c r="R6" s="14"/>
      <c r="S6" s="14"/>
    </row>
    <row r="7" spans="1:19" x14ac:dyDescent="0.25">
      <c r="A7" s="1">
        <v>41841</v>
      </c>
      <c r="B7">
        <f>Dates!AI6</f>
        <v>5.0000000000000002E-5</v>
      </c>
      <c r="C7">
        <f>Dates!AJ6</f>
        <v>0</v>
      </c>
      <c r="D7">
        <f>Dates!AK6</f>
        <v>5.0000000000000002E-5</v>
      </c>
      <c r="E7">
        <f>Dates!AL6</f>
        <v>0.66202136546832169</v>
      </c>
      <c r="G7" s="14"/>
      <c r="H7" s="15">
        <v>41879</v>
      </c>
      <c r="I7" s="14">
        <v>9.5999999999999992E-4</v>
      </c>
      <c r="J7" s="14">
        <v>3.3033599999999998E-4</v>
      </c>
      <c r="K7" s="14">
        <f>I7+J7</f>
        <v>1.290336E-3</v>
      </c>
      <c r="L7" s="14">
        <f>L6-K7</f>
        <v>0.66065102946832177</v>
      </c>
      <c r="M7" s="14"/>
      <c r="N7" s="14"/>
      <c r="O7" s="14"/>
      <c r="P7" s="14"/>
      <c r="Q7" s="14"/>
      <c r="R7" s="14"/>
      <c r="S7" s="14"/>
    </row>
    <row r="8" spans="1:19" x14ac:dyDescent="0.25">
      <c r="A8" s="1">
        <v>41848</v>
      </c>
      <c r="B8">
        <f>Dates!AI7</f>
        <v>7.9999999999999993E-5</v>
      </c>
      <c r="C8">
        <f>Dates!AJ7</f>
        <v>0</v>
      </c>
      <c r="D8">
        <f>Dates!AK7</f>
        <v>7.9999999999999993E-5</v>
      </c>
      <c r="E8">
        <f>Dates!AL7</f>
        <v>0.66194136546832172</v>
      </c>
      <c r="G8" s="14"/>
      <c r="H8" s="15">
        <v>41880</v>
      </c>
      <c r="I8" s="14">
        <v>0</v>
      </c>
      <c r="J8" s="14">
        <v>8.4126474374399986E-4</v>
      </c>
      <c r="K8" s="14">
        <f>I8+J8</f>
        <v>8.4126474374399986E-4</v>
      </c>
      <c r="L8" s="14">
        <f>L7-K8</f>
        <v>0.65980976472457775</v>
      </c>
      <c r="M8" s="14"/>
      <c r="N8" s="14"/>
      <c r="O8" s="14"/>
      <c r="P8" s="14"/>
      <c r="Q8" s="14"/>
      <c r="R8" s="14"/>
      <c r="S8" s="14"/>
    </row>
    <row r="9" spans="1:19" x14ac:dyDescent="0.25">
      <c r="A9" s="1">
        <v>41879</v>
      </c>
      <c r="B9">
        <f>Dates!AI8</f>
        <v>9.5999999999999992E-4</v>
      </c>
      <c r="C9">
        <f>Dates!AJ8</f>
        <v>3.3033599999999998E-4</v>
      </c>
      <c r="D9">
        <f>Dates!AK8</f>
        <v>1.290336E-3</v>
      </c>
      <c r="E9">
        <f>Dates!AL8</f>
        <v>0.66065102946832177</v>
      </c>
      <c r="G9" s="14"/>
      <c r="H9" s="15">
        <v>41918</v>
      </c>
      <c r="I9" s="14">
        <v>0</v>
      </c>
      <c r="J9" s="14">
        <v>3.0207599999999997E-4</v>
      </c>
      <c r="K9" s="14">
        <f>I9+J9</f>
        <v>3.0207599999999997E-4</v>
      </c>
      <c r="L9" s="14">
        <f>L8-K9</f>
        <v>0.65950768872457777</v>
      </c>
      <c r="M9" s="14"/>
      <c r="N9" s="14"/>
      <c r="O9" s="14"/>
      <c r="P9" s="14"/>
      <c r="Q9" s="14"/>
      <c r="R9" s="14"/>
      <c r="S9" s="14"/>
    </row>
    <row r="10" spans="1:19" x14ac:dyDescent="0.25">
      <c r="A10" s="1">
        <v>41880</v>
      </c>
      <c r="B10">
        <f>Dates!AI9</f>
        <v>0</v>
      </c>
      <c r="C10">
        <f>Dates!AJ9</f>
        <v>8.4126474374399986E-4</v>
      </c>
      <c r="D10">
        <f>Dates!AK9</f>
        <v>8.4126474374399986E-4</v>
      </c>
      <c r="E10">
        <f>Dates!AL9</f>
        <v>0.65980976472457775</v>
      </c>
      <c r="G10" s="14"/>
      <c r="H10" s="15">
        <v>41955</v>
      </c>
      <c r="I10" s="14">
        <v>4.7999999999999996E-4</v>
      </c>
      <c r="J10" s="14">
        <v>1.3740277268159999E-3</v>
      </c>
      <c r="K10" s="14">
        <f>I10+J10</f>
        <v>1.8540277268159998E-3</v>
      </c>
      <c r="L10" s="14">
        <f>L9-K10</f>
        <v>0.65765366099776179</v>
      </c>
      <c r="M10" s="14"/>
      <c r="N10" s="14"/>
      <c r="O10" s="14"/>
      <c r="P10" s="14"/>
      <c r="Q10" s="14"/>
      <c r="R10" s="14"/>
      <c r="S10" s="14"/>
    </row>
    <row r="11" spans="1:19" x14ac:dyDescent="0.25">
      <c r="A11" s="1">
        <v>41918</v>
      </c>
      <c r="B11">
        <f>Dates!AI10</f>
        <v>0</v>
      </c>
      <c r="C11">
        <f>Dates!AJ10</f>
        <v>3.0207599999999997E-4</v>
      </c>
      <c r="D11">
        <f>Dates!AK10</f>
        <v>3.0207599999999997E-4</v>
      </c>
      <c r="E11">
        <f>Dates!AL10</f>
        <v>0.65950768872457777</v>
      </c>
      <c r="G11" s="14"/>
      <c r="H11" s="15">
        <v>41957</v>
      </c>
      <c r="I11" s="14">
        <v>1.1999999999999999E-4</v>
      </c>
      <c r="J11" s="14">
        <v>1.4372727614005448E-5</v>
      </c>
      <c r="K11" s="14">
        <f>I11+J11</f>
        <v>1.3437272761400543E-4</v>
      </c>
      <c r="L11" s="14">
        <f>L10-K11</f>
        <v>0.65751928827014783</v>
      </c>
      <c r="M11" s="14"/>
      <c r="N11" s="14"/>
      <c r="O11" s="14"/>
      <c r="P11" s="14"/>
      <c r="Q11" s="14"/>
      <c r="R11" s="14"/>
      <c r="S11" s="14"/>
    </row>
    <row r="12" spans="1:19" x14ac:dyDescent="0.25">
      <c r="A12" s="1">
        <f>Dates!B11</f>
        <v>41955</v>
      </c>
      <c r="B12">
        <f>Dates!AI11</f>
        <v>4.7999999999999996E-4</v>
      </c>
      <c r="C12">
        <f>Dates!AJ11</f>
        <v>1.3740277268159999E-3</v>
      </c>
      <c r="D12">
        <f>Dates!AK11</f>
        <v>1.8540277268159998E-3</v>
      </c>
      <c r="E12">
        <f>Dates!AL11</f>
        <v>0.65765366099776179</v>
      </c>
      <c r="G12" s="14"/>
      <c r="H12" s="15">
        <v>41967</v>
      </c>
      <c r="I12" s="14">
        <v>3.9999999999999996E-5</v>
      </c>
      <c r="J12" s="14">
        <v>1.4684249999999996E-5</v>
      </c>
      <c r="K12" s="14">
        <f>I12+J12</f>
        <v>5.4684249999999991E-5</v>
      </c>
      <c r="L12" s="14">
        <f>L11-K12</f>
        <v>0.65746460402014784</v>
      </c>
      <c r="M12" s="14"/>
      <c r="N12" s="14"/>
      <c r="O12" s="14"/>
      <c r="P12" s="14"/>
      <c r="Q12" s="14"/>
      <c r="R12" s="14"/>
      <c r="S12" s="14"/>
    </row>
    <row r="13" spans="1:19" x14ac:dyDescent="0.25">
      <c r="A13" s="1">
        <f>Dates!B12</f>
        <v>41957</v>
      </c>
      <c r="B13">
        <f>Dates!AI12</f>
        <v>1.1999999999999999E-4</v>
      </c>
      <c r="C13">
        <f>Dates!AJ12</f>
        <v>1.4372727614005448E-5</v>
      </c>
      <c r="D13">
        <f>Dates!AK12</f>
        <v>1.3437272761400543E-4</v>
      </c>
      <c r="E13">
        <f>Dates!AL12</f>
        <v>0.65751928827014783</v>
      </c>
      <c r="G13" s="14"/>
      <c r="H13" s="15">
        <v>41968</v>
      </c>
      <c r="I13" s="14">
        <v>3.3333333333333329E-6</v>
      </c>
      <c r="J13" s="14">
        <v>1.4372727614005448E-5</v>
      </c>
      <c r="K13" s="14">
        <f>I13+J13</f>
        <v>1.7706060947338782E-5</v>
      </c>
      <c r="L13" s="14">
        <f>L12-K13</f>
        <v>0.65744689795920053</v>
      </c>
      <c r="M13" s="14"/>
      <c r="N13" s="14"/>
      <c r="O13" s="14"/>
      <c r="P13" s="14"/>
      <c r="Q13" s="14"/>
      <c r="R13" s="14"/>
      <c r="S13" s="14"/>
    </row>
    <row r="14" spans="1:19" x14ac:dyDescent="0.25">
      <c r="A14" s="1">
        <f>Dates!B13</f>
        <v>41967</v>
      </c>
      <c r="B14">
        <f>Dates!AI13</f>
        <v>3.9999999999999996E-5</v>
      </c>
      <c r="C14">
        <f>Dates!AJ13</f>
        <v>1.4684249999999996E-5</v>
      </c>
      <c r="D14">
        <f>Dates!AK13</f>
        <v>5.4684249999999991E-5</v>
      </c>
      <c r="E14">
        <f>Dates!AL13</f>
        <v>0.65746460402014784</v>
      </c>
      <c r="G14" s="14"/>
      <c r="H14" s="15">
        <v>41969</v>
      </c>
      <c r="I14" s="14">
        <v>3.9999999999999996E-5</v>
      </c>
      <c r="J14" s="14">
        <v>1.4684249999999996E-5</v>
      </c>
      <c r="K14" s="14">
        <f>I14+J14</f>
        <v>5.4684249999999991E-5</v>
      </c>
      <c r="L14" s="14">
        <f>L13-K14</f>
        <v>0.65739221370920053</v>
      </c>
      <c r="M14" s="14"/>
      <c r="N14" s="14"/>
      <c r="O14" s="14"/>
      <c r="P14" s="14"/>
      <c r="Q14" s="14"/>
      <c r="R14" s="14"/>
      <c r="S14" s="14"/>
    </row>
    <row r="15" spans="1:19" x14ac:dyDescent="0.25">
      <c r="A15" s="1">
        <f>Dates!B14</f>
        <v>41968</v>
      </c>
      <c r="B15">
        <f>Dates!AI14</f>
        <v>3.3333333333333329E-6</v>
      </c>
      <c r="C15">
        <f>Dates!AJ14</f>
        <v>1.4372727614005448E-5</v>
      </c>
      <c r="D15">
        <f>Dates!AK14</f>
        <v>1.7706060947338782E-5</v>
      </c>
      <c r="E15">
        <f>Dates!AL14</f>
        <v>0.65744689795920053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x14ac:dyDescent="0.25">
      <c r="A16" s="1">
        <f>Dates!B15</f>
        <v>41969</v>
      </c>
      <c r="B16">
        <f>Dates!AI15</f>
        <v>3.9999999999999996E-5</v>
      </c>
      <c r="C16">
        <f>Dates!AJ15</f>
        <v>1.4684249999999996E-5</v>
      </c>
      <c r="D16">
        <f>Dates!AK15</f>
        <v>5.4684249999999991E-5</v>
      </c>
      <c r="E16">
        <f>Dates!AL15</f>
        <v>0.65739221370920053</v>
      </c>
      <c r="G16" s="14"/>
      <c r="H16" s="1">
        <v>42668</v>
      </c>
      <c r="I16" s="14">
        <v>5.2499999999999998E-2</v>
      </c>
      <c r="J16" s="14">
        <v>0</v>
      </c>
      <c r="K16" s="14">
        <f>I16+J16</f>
        <v>5.2499999999999998E-2</v>
      </c>
      <c r="L16" s="14">
        <f>L14-K16</f>
        <v>0.60489221370920054</v>
      </c>
      <c r="M16" s="14"/>
      <c r="N16" s="14"/>
      <c r="O16" s="14"/>
      <c r="P16" s="14"/>
      <c r="Q16" s="14"/>
      <c r="R16" s="14"/>
      <c r="S16" s="14"/>
    </row>
    <row r="17" spans="1:19" x14ac:dyDescent="0.25">
      <c r="A17" s="1"/>
      <c r="G17" s="14"/>
      <c r="M17" s="14"/>
      <c r="N17" s="14"/>
      <c r="O17" s="14"/>
      <c r="P17" s="14"/>
      <c r="Q17" s="14"/>
      <c r="R17" s="14"/>
      <c r="S17" s="14"/>
    </row>
    <row r="18" spans="1:19" x14ac:dyDescent="0.25">
      <c r="A18" s="1"/>
      <c r="B18">
        <f>SUM(B2:B16)</f>
        <v>8.8236478650116149E-3</v>
      </c>
      <c r="C18">
        <f>SUM(C2:C16)</f>
        <v>3.9904120180373794E-3</v>
      </c>
      <c r="D18">
        <f>SUM(D2:D16)</f>
        <v>1.2877786290799624E-2</v>
      </c>
    </row>
    <row r="19" spans="1:19" x14ac:dyDescent="0.25">
      <c r="H19" s="14"/>
      <c r="I19" s="14">
        <f>SUM(I2:I14)</f>
        <v>2.3219678650116156E-3</v>
      </c>
      <c r="J19" s="14">
        <f>SUM(J2:J14)</f>
        <v>2.9558184257880106E-3</v>
      </c>
      <c r="K19" s="14">
        <f>SUM(K2:K14)</f>
        <v>5.2777862907996262E-3</v>
      </c>
      <c r="L19" s="14"/>
    </row>
    <row r="20" spans="1:19" x14ac:dyDescent="0.25">
      <c r="H20" s="14"/>
      <c r="I20" s="14"/>
      <c r="J20" s="14"/>
      <c r="K20" s="14"/>
      <c r="L2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Dates</vt:lpstr>
      <vt:lpstr>Consol Sheet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cp:lastPrinted>2014-11-11T21:27:38Z</cp:lastPrinted>
  <dcterms:created xsi:type="dcterms:W3CDTF">2014-07-07T16:23:02Z</dcterms:created>
  <dcterms:modified xsi:type="dcterms:W3CDTF">2016-11-04T17:22:41Z</dcterms:modified>
</cp:coreProperties>
</file>