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kdalsgks/Study/과제/파이널프로젝트/최종/"/>
    </mc:Choice>
  </mc:AlternateContent>
  <xr:revisionPtr revIDLastSave="0" documentId="13_ncr:1_{E180CA5B-C180-EE44-ABE8-D746975A1D43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표지" sheetId="4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M30" i="1"/>
  <c r="L37" i="1"/>
  <c r="O37" i="1" s="1"/>
  <c r="L42" i="1"/>
  <c r="O42" i="1" s="1"/>
  <c r="I43" i="1"/>
  <c r="N43" i="1" s="1"/>
  <c r="I37" i="1"/>
  <c r="N37" i="1" s="1"/>
  <c r="I21" i="1"/>
  <c r="N21" i="1" s="1"/>
  <c r="I34" i="1"/>
  <c r="I46" i="1"/>
  <c r="I44" i="1"/>
  <c r="N44" i="1" s="1"/>
  <c r="I42" i="1"/>
  <c r="N42" i="1" s="1"/>
  <c r="I41" i="1"/>
  <c r="I38" i="1"/>
  <c r="N38" i="1" s="1"/>
  <c r="I36" i="1"/>
  <c r="I32" i="1"/>
  <c r="I28" i="1"/>
  <c r="I27" i="1"/>
  <c r="I24" i="1"/>
  <c r="I22" i="1"/>
  <c r="I20" i="1"/>
  <c r="I17" i="1"/>
  <c r="I16" i="1"/>
  <c r="I12" i="1"/>
  <c r="N12" i="1" s="1"/>
  <c r="L24" i="1"/>
  <c r="L36" i="1"/>
  <c r="L46" i="1"/>
  <c r="O46" i="1" s="1"/>
  <c r="L44" i="1"/>
  <c r="O44" i="1" s="1"/>
  <c r="L43" i="1"/>
  <c r="O43" i="1" s="1"/>
  <c r="L41" i="1"/>
  <c r="L38" i="1"/>
  <c r="O38" i="1" s="1"/>
  <c r="L28" i="1"/>
  <c r="L27" i="1"/>
  <c r="H46" i="1"/>
  <c r="H44" i="1"/>
  <c r="H43" i="1"/>
  <c r="H41" i="1"/>
  <c r="H39" i="1"/>
  <c r="H38" i="1"/>
  <c r="H37" i="1"/>
  <c r="H36" i="1"/>
  <c r="H34" i="1"/>
  <c r="H32" i="1"/>
  <c r="H28" i="1"/>
  <c r="H27" i="1"/>
  <c r="H22" i="1"/>
  <c r="H21" i="1"/>
  <c r="H20" i="1"/>
  <c r="H17" i="1"/>
  <c r="H16" i="1"/>
  <c r="H12" i="1"/>
  <c r="H13" i="1"/>
  <c r="H42" i="1"/>
  <c r="G19" i="1"/>
  <c r="L39" i="1"/>
  <c r="M11" i="1"/>
  <c r="M10" i="1" s="1"/>
  <c r="M15" i="1"/>
  <c r="M14" i="1" s="1"/>
  <c r="M19" i="1"/>
  <c r="M23" i="1"/>
  <c r="M26" i="1"/>
  <c r="M25" i="1" s="1"/>
  <c r="M31" i="1"/>
  <c r="M33" i="1"/>
  <c r="M35" i="1"/>
  <c r="M40" i="1"/>
  <c r="M45" i="1"/>
  <c r="O21" i="1"/>
  <c r="P21" i="1"/>
  <c r="F11" i="1"/>
  <c r="F10" i="1" s="1"/>
  <c r="P12" i="1"/>
  <c r="O12" i="1"/>
  <c r="G45" i="1"/>
  <c r="F45" i="1"/>
  <c r="G40" i="1"/>
  <c r="F40" i="1"/>
  <c r="G35" i="1"/>
  <c r="F35" i="1"/>
  <c r="F30" i="1" s="1"/>
  <c r="G33" i="1"/>
  <c r="F33" i="1"/>
  <c r="G31" i="1"/>
  <c r="F31" i="1"/>
  <c r="G26" i="1"/>
  <c r="G25" i="1" s="1"/>
  <c r="F26" i="1"/>
  <c r="F25" i="1" s="1"/>
  <c r="G15" i="1"/>
  <c r="G14" i="1" s="1"/>
  <c r="F15" i="1"/>
  <c r="F14" i="1" s="1"/>
  <c r="G23" i="1"/>
  <c r="F23" i="1"/>
  <c r="F19" i="1"/>
  <c r="G11" i="1"/>
  <c r="G10" i="1" s="1"/>
  <c r="M18" i="1" l="1"/>
  <c r="M9" i="1" s="1"/>
  <c r="P37" i="1"/>
  <c r="M29" i="1"/>
  <c r="G30" i="1"/>
  <c r="G29" i="1" s="1"/>
  <c r="F29" i="1"/>
  <c r="G18" i="1"/>
  <c r="G9" i="1" s="1"/>
  <c r="F18" i="1"/>
  <c r="F9" i="1" s="1"/>
  <c r="O45" i="1"/>
  <c r="M8" i="1" l="1"/>
  <c r="G8" i="1"/>
  <c r="F8" i="1"/>
  <c r="N24" i="1"/>
  <c r="N46" i="1"/>
  <c r="N45" i="1" s="1"/>
  <c r="N41" i="1"/>
  <c r="I39" i="1"/>
  <c r="N39" i="1" s="1"/>
  <c r="N36" i="1"/>
  <c r="N34" i="1"/>
  <c r="N32" i="1"/>
  <c r="N31" i="1" s="1"/>
  <c r="N27" i="1"/>
  <c r="N22" i="1"/>
  <c r="N20" i="1"/>
  <c r="N17" i="1"/>
  <c r="N16" i="1"/>
  <c r="P46" i="1"/>
  <c r="P41" i="1"/>
  <c r="P39" i="1"/>
  <c r="P36" i="1"/>
  <c r="P34" i="1"/>
  <c r="P32" i="1"/>
  <c r="P27" i="1"/>
  <c r="P22" i="1"/>
  <c r="P20" i="1"/>
  <c r="P17" i="1"/>
  <c r="P16" i="1"/>
  <c r="O41" i="1"/>
  <c r="O40" i="1" s="1"/>
  <c r="O39" i="1"/>
  <c r="O36" i="1"/>
  <c r="O34" i="1"/>
  <c r="O32" i="1"/>
  <c r="O31" i="1" s="1"/>
  <c r="O27" i="1"/>
  <c r="O24" i="1"/>
  <c r="O22" i="1"/>
  <c r="O20" i="1"/>
  <c r="O17" i="1"/>
  <c r="O16" i="1"/>
  <c r="O13" i="1"/>
  <c r="O11" i="1" s="1"/>
  <c r="O10" i="1" s="1"/>
  <c r="O35" i="1" l="1"/>
  <c r="N28" i="1"/>
  <c r="N26" i="1" s="1"/>
  <c r="N25" i="1" s="1"/>
  <c r="N23" i="1"/>
  <c r="O15" i="1"/>
  <c r="O14" i="1" s="1"/>
  <c r="O23" i="1"/>
  <c r="N15" i="1"/>
  <c r="N14" i="1" s="1"/>
  <c r="N35" i="1"/>
  <c r="N40" i="1"/>
  <c r="N19" i="1"/>
  <c r="N18" i="1" s="1"/>
  <c r="N33" i="1"/>
  <c r="O19" i="1"/>
  <c r="O18" i="1" s="1"/>
  <c r="N30" i="1" l="1"/>
  <c r="N9" i="1"/>
  <c r="P28" i="1"/>
  <c r="O28" i="1"/>
  <c r="O26" i="1" s="1"/>
  <c r="O25" i="1" s="1"/>
  <c r="O9" i="1" s="1"/>
  <c r="O30" i="1"/>
  <c r="O29" i="1" s="1"/>
  <c r="N29" i="1" l="1"/>
  <c r="N8" i="1" s="1"/>
  <c r="O8" i="1"/>
  <c r="P13" i="1" l="1"/>
  <c r="I13" i="1" l="1"/>
  <c r="N13" i="1" s="1"/>
  <c r="N11" i="1" s="1"/>
  <c r="N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6" authorId="0" shapeId="0" xr:uid="{00000000-0006-0000-0300-000001000000}">
      <text>
        <r>
          <rPr>
            <sz val="9"/>
            <color rgb="FF000000"/>
            <rFont val="돋움"/>
            <family val="2"/>
            <charset val="129"/>
          </rPr>
          <t>종료일</t>
        </r>
        <r>
          <rPr>
            <sz val="9"/>
            <color rgb="FF000000"/>
            <rFont val="Tahoma"/>
            <family val="2"/>
          </rPr>
          <t>-</t>
        </r>
        <r>
          <rPr>
            <sz val="9"/>
            <color rgb="FF000000"/>
            <rFont val="돋움"/>
            <family val="2"/>
            <charset val="129"/>
          </rPr>
          <t>시작일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토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돋움"/>
            <family val="2"/>
            <charset val="129"/>
          </rPr>
          <t>일</t>
        </r>
        <r>
          <rPr>
            <sz val="9"/>
            <color rgb="FF000000"/>
            <rFont val="Tahoma"/>
            <family val="2"/>
          </rPr>
          <t>,</t>
        </r>
        <r>
          <rPr>
            <sz val="9"/>
            <color rgb="FF000000"/>
            <rFont val="돋움"/>
            <family val="2"/>
            <charset val="129"/>
          </rPr>
          <t>공휴일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제외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공휴일은</t>
        </r>
        <r>
          <rPr>
            <sz val="9"/>
            <color rgb="FF000000"/>
            <rFont val="Tahoma"/>
            <family val="2"/>
          </rPr>
          <t xml:space="preserve"> [</t>
        </r>
        <r>
          <rPr>
            <sz val="9"/>
            <color rgb="FF000000"/>
            <rFont val="돋움"/>
            <family val="2"/>
            <charset val="129"/>
          </rPr>
          <t>기타</t>
        </r>
        <r>
          <rPr>
            <sz val="9"/>
            <color rgb="FF000000"/>
            <rFont val="Tahoma"/>
            <family val="2"/>
          </rPr>
          <t xml:space="preserve">] </t>
        </r>
        <r>
          <rPr>
            <sz val="9"/>
            <color rgb="FF000000"/>
            <rFont val="돋움"/>
            <family val="2"/>
            <charset val="129"/>
          </rPr>
          <t>시트에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설정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</text>
    </comment>
    <comment ref="I6" authorId="0" shapeId="0" xr:uid="{00000000-0006-0000-0300-000002000000}">
      <text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종료일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계산됨
</t>
        </r>
      </text>
    </comment>
    <comment ref="L6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입력값</t>
        </r>
      </text>
    </comment>
    <comment ref="M6" authorId="0" shapeId="0" xr:uid="{00000000-0006-0000-0300-000004000000}">
      <text>
        <r>
          <rPr>
            <b/>
            <sz val="9"/>
            <color rgb="FF000000"/>
            <rFont val="돋움"/>
            <family val="2"/>
            <charset val="129"/>
          </rPr>
          <t>최하위</t>
        </r>
        <r>
          <rPr>
            <b/>
            <sz val="9"/>
            <color rgb="FF000000"/>
            <rFont val="Tahoma"/>
            <family val="2"/>
          </rPr>
          <t xml:space="preserve"> Task </t>
        </r>
        <r>
          <rPr>
            <b/>
            <sz val="9"/>
            <color rgb="FF000000"/>
            <rFont val="돋움"/>
            <family val="2"/>
            <charset val="129"/>
          </rPr>
          <t>전체를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합함면</t>
        </r>
        <r>
          <rPr>
            <b/>
            <sz val="9"/>
            <color rgb="FF000000"/>
            <rFont val="Tahoma"/>
            <family val="2"/>
          </rPr>
          <t xml:space="preserve"> 100</t>
        </r>
        <r>
          <rPr>
            <b/>
            <sz val="9"/>
            <color rgb="FF000000"/>
            <rFont val="돋움"/>
            <family val="2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되도록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중요도를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고려하여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분배</t>
        </r>
      </text>
    </comment>
    <comment ref="N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계획율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 xml:space="preserve">가중치
</t>
        </r>
      </text>
    </comment>
    <comment ref="O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Task</t>
        </r>
        <r>
          <rPr>
            <b/>
            <sz val="9"/>
            <color indexed="81"/>
            <rFont val="돋움"/>
            <family val="3"/>
            <charset val="129"/>
          </rPr>
          <t>완료율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 xml:space="preserve">가중치
</t>
        </r>
      </text>
    </comment>
    <comment ref="P6" authorId="0" shapeId="0" xr:uid="{00000000-0006-0000-0300-000007000000}">
      <text>
        <r>
          <rPr>
            <b/>
            <sz val="9"/>
            <color rgb="FF000000"/>
            <rFont val="Tahoma"/>
            <family val="2"/>
          </rPr>
          <t>Task</t>
        </r>
        <r>
          <rPr>
            <b/>
            <sz val="9"/>
            <color rgb="FF000000"/>
            <rFont val="돋움"/>
            <family val="2"/>
            <charset val="129"/>
          </rPr>
          <t>완료율</t>
        </r>
        <r>
          <rPr>
            <b/>
            <sz val="9"/>
            <color rgb="FF000000"/>
            <rFont val="Tahoma"/>
            <family val="2"/>
          </rPr>
          <t xml:space="preserve"> 100% : </t>
        </r>
        <r>
          <rPr>
            <b/>
            <sz val="9"/>
            <color rgb="FF000000"/>
            <rFont val="돋움"/>
            <family val="2"/>
            <charset val="129"/>
          </rPr>
          <t>완료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돋움"/>
            <family val="2"/>
            <charset val="129"/>
          </rPr>
          <t>시작일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미도래</t>
        </r>
        <r>
          <rPr>
            <b/>
            <sz val="9"/>
            <color rgb="FF000000"/>
            <rFont val="Tahoma"/>
            <family val="2"/>
          </rPr>
          <t xml:space="preserve"> : -
</t>
        </r>
        <r>
          <rPr>
            <b/>
            <sz val="9"/>
            <color rgb="FF000000"/>
            <rFont val="돋움"/>
            <family val="2"/>
            <charset val="129"/>
          </rPr>
          <t>시작일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이후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종료일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이전</t>
        </r>
        <r>
          <rPr>
            <b/>
            <sz val="9"/>
            <color rgb="FF000000"/>
            <rFont val="Tahoma"/>
            <family val="2"/>
          </rPr>
          <t xml:space="preserve"> : </t>
        </r>
        <r>
          <rPr>
            <b/>
            <sz val="9"/>
            <color rgb="FF000000"/>
            <rFont val="돋움"/>
            <family val="2"/>
            <charset val="129"/>
          </rPr>
          <t>진행중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돋움"/>
            <family val="2"/>
            <charset val="129"/>
          </rPr>
          <t>종료일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이후</t>
        </r>
        <r>
          <rPr>
            <b/>
            <sz val="9"/>
            <color rgb="FF000000"/>
            <rFont val="Tahoma"/>
            <family val="2"/>
          </rPr>
          <t xml:space="preserve"> : </t>
        </r>
        <r>
          <rPr>
            <b/>
            <sz val="9"/>
            <color rgb="FF000000"/>
            <rFont val="돋움"/>
            <family val="2"/>
            <charset val="129"/>
          </rPr>
          <t>지연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
</t>
        </r>
      </text>
    </comment>
    <comment ref="F7" authorId="0" shapeId="0" xr:uid="{00000000-0006-0000-0300-000008000000}">
      <text>
        <r>
          <rPr>
            <b/>
            <sz val="9"/>
            <color rgb="FF000000"/>
            <rFont val="돋움"/>
            <family val="2"/>
            <charset val="129"/>
          </rPr>
          <t>최하위</t>
        </r>
        <r>
          <rPr>
            <b/>
            <sz val="9"/>
            <color rgb="FF000000"/>
            <rFont val="Tahoma"/>
            <family val="2"/>
          </rPr>
          <t xml:space="preserve"> Task </t>
        </r>
        <r>
          <rPr>
            <b/>
            <sz val="9"/>
            <color rgb="FF000000"/>
            <rFont val="돋움"/>
            <family val="2"/>
            <charset val="129"/>
          </rPr>
          <t>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입력하고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상위는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최소값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선택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</text>
    </comment>
    <comment ref="G7" authorId="0" shapeId="0" xr:uid="{00000000-0006-0000-0300-000009000000}">
      <text>
        <r>
          <rPr>
            <b/>
            <sz val="9"/>
            <color rgb="FF000000"/>
            <rFont val="돋움"/>
            <family val="2"/>
            <charset val="129"/>
          </rPr>
          <t>최하위</t>
        </r>
        <r>
          <rPr>
            <b/>
            <sz val="9"/>
            <color rgb="FF000000"/>
            <rFont val="Tahoma"/>
            <family val="2"/>
          </rPr>
          <t xml:space="preserve"> Task </t>
        </r>
        <r>
          <rPr>
            <b/>
            <sz val="9"/>
            <color rgb="FF000000"/>
            <rFont val="돋움"/>
            <family val="2"/>
            <charset val="129"/>
          </rPr>
          <t>만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입력하고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상위는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최대값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2"/>
            <charset val="129"/>
          </rPr>
          <t>선택</t>
        </r>
        <r>
          <rPr>
            <b/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<sst xmlns="http://schemas.openxmlformats.org/spreadsheetml/2006/main" count="99" uniqueCount="91">
  <si>
    <t>계획일자</t>
    <phoneticPr fontId="3" type="noConversion"/>
  </si>
  <si>
    <t>시작일</t>
    <phoneticPr fontId="3" type="noConversion"/>
  </si>
  <si>
    <t>종료일</t>
    <phoneticPr fontId="3" type="noConversion"/>
  </si>
  <si>
    <t>상태</t>
    <phoneticPr fontId="3" type="noConversion"/>
  </si>
  <si>
    <t>기간</t>
    <phoneticPr fontId="3" type="noConversion"/>
  </si>
  <si>
    <t>WBS-ID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</si>
  <si>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</si>
  <si>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</si>
  <si>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</si>
  <si>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LV4</t>
    <phoneticPr fontId="3" type="noConversion"/>
  </si>
  <si>
    <t>WBS 작성 및 보완</t>
    <phoneticPr fontId="3" type="noConversion"/>
  </si>
  <si>
    <t>이슈관리</t>
    <phoneticPr fontId="3" type="noConversion"/>
  </si>
  <si>
    <t>산출물 목록 정의</t>
    <phoneticPr fontId="3" type="noConversion"/>
  </si>
  <si>
    <t>실행일자</t>
    <phoneticPr fontId="3" type="noConversion"/>
  </si>
  <si>
    <t>환경구성</t>
    <phoneticPr fontId="3" type="noConversion"/>
  </si>
  <si>
    <t>분석</t>
    <phoneticPr fontId="3" type="noConversion"/>
  </si>
  <si>
    <t>개발 시스템 구성 및 테스트</t>
    <phoneticPr fontId="3" type="noConversion"/>
  </si>
  <si>
    <t>구현</t>
    <phoneticPr fontId="3" type="noConversion"/>
  </si>
  <si>
    <t>통합테스트 수행</t>
    <phoneticPr fontId="3" type="noConversion"/>
  </si>
  <si>
    <t>설계</t>
    <phoneticPr fontId="3" type="noConversion"/>
  </si>
  <si>
    <t>프로젝트 계획</t>
    <phoneticPr fontId="3" type="noConversion"/>
  </si>
  <si>
    <t>사업수행계획수립</t>
    <phoneticPr fontId="3" type="noConversion"/>
  </si>
  <si>
    <t>단계준비</t>
    <phoneticPr fontId="3" type="noConversion"/>
  </si>
  <si>
    <t>단계통제</t>
    <phoneticPr fontId="3" type="noConversion"/>
  </si>
  <si>
    <t>프로젝트 완료</t>
    <phoneticPr fontId="3" type="noConversion"/>
  </si>
  <si>
    <t>작업계획 수립</t>
    <phoneticPr fontId="3" type="noConversion"/>
  </si>
  <si>
    <t>보고</t>
    <phoneticPr fontId="3" type="noConversion"/>
  </si>
  <si>
    <t>4주</t>
  </si>
  <si>
    <t>5주</t>
  </si>
  <si>
    <t>1주</t>
    <phoneticPr fontId="3" type="noConversion"/>
  </si>
  <si>
    <t>2주</t>
  </si>
  <si>
    <t>3주</t>
  </si>
  <si>
    <t>산출물</t>
    <phoneticPr fontId="3" type="noConversion"/>
  </si>
  <si>
    <t>가중치</t>
    <phoneticPr fontId="3" type="noConversion"/>
  </si>
  <si>
    <t>Task
계획율(%)</t>
    <phoneticPr fontId="3" type="noConversion"/>
  </si>
  <si>
    <t>공정
완료율(%)</t>
    <phoneticPr fontId="3" type="noConversion"/>
  </si>
  <si>
    <t>Task
완료율(%)</t>
    <phoneticPr fontId="3" type="noConversion"/>
  </si>
  <si>
    <t>공정
계획율(%)</t>
    <phoneticPr fontId="3" type="noConversion"/>
  </si>
  <si>
    <t>버전</t>
    <phoneticPr fontId="3" type="noConversion"/>
  </si>
  <si>
    <t>작성일</t>
    <phoneticPr fontId="3" type="noConversion"/>
  </si>
  <si>
    <t>WBS</t>
    <phoneticPr fontId="3" type="noConversion"/>
  </si>
  <si>
    <t>프로젝트 공정계획표(WBS)</t>
    <phoneticPr fontId="3" type="noConversion"/>
  </si>
  <si>
    <t>프로젝트명</t>
    <phoneticPr fontId="3" type="noConversion"/>
  </si>
  <si>
    <t>요구사항 정의</t>
    <phoneticPr fontId="3" type="noConversion"/>
  </si>
  <si>
    <t>데이터베이스 설계</t>
    <phoneticPr fontId="3" type="noConversion"/>
  </si>
  <si>
    <t>화면설계</t>
    <phoneticPr fontId="3" type="noConversion"/>
  </si>
  <si>
    <t>인터페이스 설계</t>
    <phoneticPr fontId="3" type="noConversion"/>
  </si>
  <si>
    <t>데이터베이스 적용</t>
    <phoneticPr fontId="3" type="noConversion"/>
  </si>
  <si>
    <t>화면 개발</t>
    <phoneticPr fontId="3" type="noConversion"/>
  </si>
  <si>
    <t>인터페이스 개발</t>
    <phoneticPr fontId="3" type="noConversion"/>
  </si>
  <si>
    <t>단위테스트 수행</t>
    <phoneticPr fontId="3" type="noConversion"/>
  </si>
  <si>
    <t>시험</t>
    <phoneticPr fontId="3" type="noConversion"/>
  </si>
  <si>
    <t>기준일자</t>
    <phoneticPr fontId="3" type="noConversion"/>
  </si>
  <si>
    <t>2022</t>
    <phoneticPr fontId="3" type="noConversion"/>
  </si>
  <si>
    <t>04/01</t>
    <phoneticPr fontId="3" type="noConversion"/>
  </si>
  <si>
    <t>04/03</t>
    <phoneticPr fontId="3" type="noConversion"/>
  </si>
  <si>
    <t>04/10</t>
    <phoneticPr fontId="3" type="noConversion"/>
  </si>
  <si>
    <t>04/04</t>
    <phoneticPr fontId="3" type="noConversion"/>
  </si>
  <si>
    <t>04/11</t>
    <phoneticPr fontId="3" type="noConversion"/>
  </si>
  <si>
    <t>04/17</t>
    <phoneticPr fontId="3" type="noConversion"/>
  </si>
  <si>
    <t>04/18</t>
    <phoneticPr fontId="3" type="noConversion"/>
  </si>
  <si>
    <t>04/24</t>
    <phoneticPr fontId="3" type="noConversion"/>
  </si>
  <si>
    <t>04/25</t>
    <phoneticPr fontId="3" type="noConversion"/>
  </si>
  <si>
    <t>04/29</t>
    <phoneticPr fontId="3" type="noConversion"/>
  </si>
  <si>
    <t>2022-04-29</t>
    <phoneticPr fontId="3" type="noConversion"/>
  </si>
  <si>
    <t>프로젝트 주제 선정</t>
    <phoneticPr fontId="3" type="noConversion"/>
  </si>
  <si>
    <t>프로젝트 계획 수립</t>
    <phoneticPr fontId="3" type="noConversion"/>
  </si>
  <si>
    <t>프로젝트 관리</t>
    <phoneticPr fontId="3" type="noConversion"/>
  </si>
  <si>
    <t>프로젝트 구축</t>
    <phoneticPr fontId="3" type="noConversion"/>
  </si>
  <si>
    <t>Project GOLA</t>
    <phoneticPr fontId="3" type="noConversion"/>
  </si>
  <si>
    <t>발표</t>
    <phoneticPr fontId="3" type="noConversion"/>
  </si>
  <si>
    <t>발표보고서 자료 작성</t>
    <phoneticPr fontId="3" type="noConversion"/>
  </si>
  <si>
    <t>1.0</t>
    <phoneticPr fontId="3" type="noConversion"/>
  </si>
  <si>
    <t>팀원</t>
    <phoneticPr fontId="3" type="noConversion"/>
  </si>
  <si>
    <t>김율리아, 박병권, 엄지혜, 정재홍, 한상민</t>
    <phoneticPr fontId="3" type="noConversion"/>
  </si>
  <si>
    <t>골라 프로젝트</t>
    <phoneticPr fontId="3" type="noConversion"/>
  </si>
  <si>
    <t>요리 레시피 및 리뷰 사이트</t>
    <phoneticPr fontId="3" type="noConversion"/>
  </si>
  <si>
    <t>스프링부트로 실행 구조 생성</t>
    <phoneticPr fontId="3" type="noConversion"/>
  </si>
  <si>
    <t>시스템 및 프로세스 설계</t>
    <phoneticPr fontId="3" type="noConversion"/>
  </si>
  <si>
    <t>1주차 주간회의</t>
    <phoneticPr fontId="3" type="noConversion"/>
  </si>
  <si>
    <t>2주차 주간회의</t>
    <phoneticPr fontId="3" type="noConversion"/>
  </si>
  <si>
    <t>3주차 주간회의</t>
    <phoneticPr fontId="3" type="noConversion"/>
  </si>
  <si>
    <t>[세미프로젝트]1주차 수행일지.docs</t>
    <phoneticPr fontId="3" type="noConversion"/>
  </si>
  <si>
    <t>[세미프로젝트]2주차 수행일지.docs</t>
  </si>
  <si>
    <t>[세미프로젝트]3주차 수행일지.docs</t>
  </si>
  <si>
    <t>깃허브, 디스코드</t>
    <phoneticPr fontId="3" type="noConversion"/>
  </si>
  <si>
    <t>[세미프로젝트]발표보고서</t>
    <phoneticPr fontId="3" type="noConversion"/>
  </si>
  <si>
    <t>[세미프로젝트]시연동영상</t>
    <phoneticPr fontId="3" type="noConversion"/>
  </si>
  <si>
    <t>[세미프로젝트]WBS.xlsx</t>
    <phoneticPr fontId="3" type="noConversion"/>
  </si>
  <si>
    <t>user, board, comment, files, recipe, recipe_link</t>
    <phoneticPr fontId="3" type="noConversion"/>
  </si>
  <si>
    <t>유저, 관리자, 레시피(API), 리뷰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</si>
</sst>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바른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0"/>
      <name val="나눔바른고딕"/>
      <family val="3"/>
      <charset val="129"/>
    </font>
    <font>
      <sz val="20"/>
      <color theme="1"/>
      <name val="나눔바른고딕"/>
      <family val="3"/>
      <charset val="129"/>
    </font>
    <font>
      <b/>
      <sz val="10"/>
      <color theme="1"/>
      <name val="나눔바른고딕"/>
      <family val="3"/>
      <charset val="129"/>
    </font>
    <font>
      <sz val="11"/>
      <color theme="1"/>
      <name val="나눔바른고딕"/>
      <family val="3"/>
      <charset val="129"/>
    </font>
    <font>
      <b/>
      <sz val="40"/>
      <color theme="1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9"/>
      <color rgb="FF000000"/>
      <name val="돋움"/>
      <family val="2"/>
      <charset val="129"/>
    </font>
    <font>
      <b/>
      <sz val="9"/>
      <color rgb="FF000000"/>
      <name val="Tahoma"/>
      <family val="2"/>
    </font>
    <font>
      <sz val="10"/>
      <color theme="1"/>
      <name val="NanumBarunGothic"/>
      <family val="2"/>
      <charset val="129"/>
    </font>
    <font>
      <b/>
      <sz val="10"/>
      <color theme="0"/>
      <name val="NanumBarunGothic"/>
      <family val="2"/>
      <charset val="129"/>
    </font>
    <font>
      <sz val="9"/>
      <color rgb="FF000000"/>
      <name val="돋움"/>
      <family val="2"/>
      <charset val="129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9" fontId="2" fillId="0" borderId="0" xfId="0" applyNumberFormat="1" applyFont="1" applyBorder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1" applyNumberFormat="1" applyFont="1" applyBorder="1">
      <alignment vertical="center"/>
    </xf>
    <xf numFmtId="0" fontId="2" fillId="0" borderId="0" xfId="1" applyNumberFormat="1" applyFont="1" applyBorder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1" applyNumberFormat="1" applyFont="1" applyBorder="1" applyAlignment="1">
      <alignment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0" xfId="0" applyFont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1" xfId="0" applyFont="1" applyBorder="1">
      <alignment vertical="center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7" fillId="0" borderId="12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13" xfId="0" applyFont="1" applyBorder="1">
      <alignment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6" fillId="0" borderId="3" xfId="0" applyFont="1" applyBorder="1">
      <alignment vertical="center"/>
    </xf>
    <xf numFmtId="49" fontId="16" fillId="6" borderId="1" xfId="0" applyNumberFormat="1" applyFont="1" applyFill="1" applyBorder="1" applyAlignment="1">
      <alignment horizontal="center" vertical="center"/>
    </xf>
    <xf numFmtId="0" fontId="17" fillId="4" borderId="3" xfId="0" applyFont="1" applyFill="1" applyBorder="1">
      <alignment vertical="center"/>
    </xf>
    <xf numFmtId="14" fontId="17" fillId="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>
      <alignment vertical="center"/>
    </xf>
    <xf numFmtId="9" fontId="17" fillId="4" borderId="1" xfId="1" applyFont="1" applyFill="1" applyBorder="1">
      <alignment vertical="center"/>
    </xf>
    <xf numFmtId="0" fontId="17" fillId="4" borderId="1" xfId="0" applyFont="1" applyFill="1" applyBorder="1" applyAlignment="1">
      <alignment horizontal="center" vertical="center"/>
    </xf>
    <xf numFmtId="176" fontId="17" fillId="4" borderId="1" xfId="1" applyNumberFormat="1" applyFont="1" applyFill="1" applyBorder="1">
      <alignment vertical="center"/>
    </xf>
    <xf numFmtId="2" fontId="17" fillId="4" borderId="1" xfId="1" applyNumberFormat="1" applyFont="1" applyFill="1" applyBorder="1">
      <alignment vertical="center"/>
    </xf>
    <xf numFmtId="49" fontId="16" fillId="0" borderId="3" xfId="0" applyNumberFormat="1" applyFont="1" applyFill="1" applyBorder="1">
      <alignment vertical="center"/>
    </xf>
    <xf numFmtId="0" fontId="16" fillId="5" borderId="3" xfId="0" applyFont="1" applyFill="1" applyBorder="1">
      <alignment vertical="center"/>
    </xf>
    <xf numFmtId="14" fontId="16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>
      <alignment vertical="center"/>
    </xf>
    <xf numFmtId="9" fontId="16" fillId="5" borderId="1" xfId="1" applyFont="1" applyFill="1" applyBorder="1">
      <alignment vertical="center"/>
    </xf>
    <xf numFmtId="0" fontId="16" fillId="5" borderId="1" xfId="0" applyFont="1" applyFill="1" applyBorder="1" applyAlignment="1">
      <alignment horizontal="center" vertical="center"/>
    </xf>
    <xf numFmtId="176" fontId="16" fillId="5" borderId="1" xfId="1" applyNumberFormat="1" applyFont="1" applyFill="1" applyBorder="1">
      <alignment vertical="center"/>
    </xf>
    <xf numFmtId="2" fontId="16" fillId="5" borderId="1" xfId="1" applyNumberFormat="1" applyFont="1" applyFill="1" applyBorder="1">
      <alignment vertical="center"/>
    </xf>
    <xf numFmtId="0" fontId="16" fillId="0" borderId="3" xfId="0" applyFont="1" applyFill="1" applyBorder="1">
      <alignment vertical="center"/>
    </xf>
    <xf numFmtId="0" fontId="16" fillId="3" borderId="3" xfId="0" applyFont="1" applyFill="1" applyBorder="1">
      <alignment vertical="center"/>
    </xf>
    <xf numFmtId="14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>
      <alignment vertical="center"/>
    </xf>
    <xf numFmtId="9" fontId="16" fillId="3" borderId="1" xfId="1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176" fontId="16" fillId="3" borderId="1" xfId="1" applyNumberFormat="1" applyFont="1" applyFill="1" applyBorder="1">
      <alignment vertical="center"/>
    </xf>
    <xf numFmtId="2" fontId="16" fillId="3" borderId="1" xfId="1" applyNumberFormat="1" applyFont="1" applyFill="1" applyBorder="1">
      <alignment vertical="center"/>
    </xf>
    <xf numFmtId="0" fontId="16" fillId="2" borderId="3" xfId="0" applyFont="1" applyFill="1" applyBorder="1">
      <alignment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9" fontId="16" fillId="2" borderId="1" xfId="1" applyFont="1" applyFill="1" applyBorder="1">
      <alignment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1" applyNumberFormat="1" applyFont="1" applyFill="1" applyBorder="1">
      <alignment vertical="center"/>
    </xf>
    <xf numFmtId="2" fontId="16" fillId="2" borderId="1" xfId="1" applyNumberFormat="1" applyFont="1" applyFill="1" applyBorder="1">
      <alignment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9" fontId="16" fillId="0" borderId="1" xfId="1" applyFont="1" applyBorder="1">
      <alignment vertical="center"/>
    </xf>
    <xf numFmtId="9" fontId="16" fillId="0" borderId="1" xfId="1" applyFont="1" applyFill="1" applyBorder="1">
      <alignment vertical="center"/>
    </xf>
    <xf numFmtId="176" fontId="16" fillId="0" borderId="1" xfId="1" applyNumberFormat="1" applyFont="1" applyBorder="1">
      <alignment vertical="center"/>
    </xf>
    <xf numFmtId="2" fontId="16" fillId="0" borderId="1" xfId="1" applyNumberFormat="1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 wrapText="1"/>
    </xf>
    <xf numFmtId="0" fontId="16" fillId="6" borderId="7" xfId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49" fontId="16" fillId="6" borderId="1" xfId="0" applyNumberFormat="1" applyFont="1" applyFill="1" applyBorder="1" applyAlignment="1">
      <alignment horizontal="center" vertical="center"/>
    </xf>
    <xf numFmtId="49" fontId="16" fillId="6" borderId="1" xfId="1" applyNumberFormat="1" applyFont="1" applyFill="1" applyBorder="1" applyAlignment="1">
      <alignment horizontal="center" vertical="center" wrapText="1"/>
    </xf>
    <xf numFmtId="49" fontId="16" fillId="6" borderId="1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4">
    <dxf>
      <fill>
        <patternFill patternType="lightUp"/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rgb="FFC00000"/>
        </patternFill>
      </fill>
    </dxf>
    <dxf>
      <font>
        <color rgb="FFC00000"/>
      </font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3648</xdr:rowOff>
    </xdr:from>
    <xdr:to>
      <xdr:col>12</xdr:col>
      <xdr:colOff>9525</xdr:colOff>
      <xdr:row>13</xdr:row>
      <xdr:rowOff>38100</xdr:rowOff>
    </xdr:to>
    <xdr:cxnSp macro="">
      <xdr:nvCxnSpPr>
        <xdr:cNvPr id="2" name="Auto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 noChangeShapeType="1"/>
        </xdr:cNvCxnSpPr>
      </xdr:nvCxnSpPr>
      <xdr:spPr bwMode="auto">
        <a:xfrm>
          <a:off x="2057400" y="3108798"/>
          <a:ext cx="6477000" cy="34452"/>
        </a:xfrm>
        <a:prstGeom prst="straightConnector1">
          <a:avLst/>
        </a:prstGeom>
        <a:noFill/>
        <a:ln w="63500">
          <a:solidFill>
            <a:srgbClr val="BFBFB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P12" sqref="P12"/>
    </sheetView>
  </sheetViews>
  <sheetFormatPr baseColWidth="10" defaultColWidth="9" defaultRowHeight="15"/>
  <cols>
    <col min="1" max="4" width="9" style="19"/>
    <col min="5" max="5" width="9" style="19" customWidth="1"/>
    <col min="6" max="11" width="9" style="19"/>
    <col min="12" max="12" width="13.33203125" style="19" customWidth="1"/>
    <col min="13" max="16384" width="9" style="19"/>
  </cols>
  <sheetData>
    <row r="1" spans="1:13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1:13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13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ht="27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3" t="s">
        <v>75</v>
      </c>
      <c r="M10" s="22"/>
    </row>
    <row r="11" spans="1:13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</row>
    <row r="12" spans="1:13" ht="53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4" t="s">
        <v>40</v>
      </c>
      <c r="M12" s="22"/>
    </row>
    <row r="13" spans="1:13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</row>
    <row r="14" spans="1:13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</row>
    <row r="15" spans="1:13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spans="1:13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</row>
    <row r="17" spans="1:13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2"/>
    </row>
    <row r="18" spans="1:13">
      <c r="A18" s="20"/>
      <c r="B18" s="21"/>
      <c r="C18" s="21"/>
      <c r="D18" s="21"/>
      <c r="E18" s="21"/>
      <c r="F18" s="21"/>
      <c r="G18" s="21"/>
      <c r="H18" s="73" t="s">
        <v>38</v>
      </c>
      <c r="I18" s="73"/>
      <c r="J18" s="75" t="s">
        <v>72</v>
      </c>
      <c r="K18" s="75"/>
      <c r="L18" s="75"/>
      <c r="M18" s="22"/>
    </row>
    <row r="19" spans="1:13">
      <c r="A19" s="20"/>
      <c r="B19" s="21"/>
      <c r="C19" s="21"/>
      <c r="D19" s="21"/>
      <c r="E19" s="21"/>
      <c r="F19" s="21"/>
      <c r="G19" s="21"/>
      <c r="H19" s="73" t="s">
        <v>39</v>
      </c>
      <c r="I19" s="73"/>
      <c r="J19" s="76">
        <v>44679</v>
      </c>
      <c r="K19" s="74"/>
      <c r="L19" s="74"/>
      <c r="M19" s="22"/>
    </row>
    <row r="20" spans="1:13">
      <c r="A20" s="20"/>
      <c r="B20" s="21"/>
      <c r="C20" s="21"/>
      <c r="D20" s="21"/>
      <c r="E20" s="21"/>
      <c r="F20" s="21"/>
      <c r="G20" s="21"/>
      <c r="H20" s="73" t="s">
        <v>73</v>
      </c>
      <c r="I20" s="73"/>
      <c r="J20" s="74" t="s">
        <v>74</v>
      </c>
      <c r="K20" s="74"/>
      <c r="L20" s="74"/>
      <c r="M20" s="22"/>
    </row>
    <row r="21" spans="1:13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2"/>
    </row>
    <row r="22" spans="1:13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spans="1:1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</row>
    <row r="24" spans="1:13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2"/>
    </row>
    <row r="25" spans="1:13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2"/>
    </row>
    <row r="26" spans="1:13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7"/>
    </row>
    <row r="27" spans="1:1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6">
    <mergeCell ref="H20:I20"/>
    <mergeCell ref="J20:L20"/>
    <mergeCell ref="H18:I18"/>
    <mergeCell ref="J18:L18"/>
    <mergeCell ref="H19:I19"/>
    <mergeCell ref="J19:L1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6"/>
  <sheetViews>
    <sheetView tabSelected="1" zoomScale="115" zoomScaleNormal="115" workbookViewId="0">
      <selection activeCell="Y29" sqref="Y29"/>
    </sheetView>
  </sheetViews>
  <sheetFormatPr baseColWidth="10" defaultColWidth="9" defaultRowHeight="14"/>
  <cols>
    <col min="1" max="1" width="7.6640625" style="8" customWidth="1"/>
    <col min="2" max="4" width="5.1640625" style="8" customWidth="1"/>
    <col min="5" max="5" width="23.5" style="8" bestFit="1" customWidth="1"/>
    <col min="6" max="7" width="11.6640625" style="12" bestFit="1" customWidth="1"/>
    <col min="8" max="8" width="9" style="8"/>
    <col min="9" max="9" width="9" style="11"/>
    <col min="10" max="11" width="11.6640625" style="12" hidden="1" customWidth="1"/>
    <col min="12" max="12" width="9" style="11"/>
    <col min="13" max="15" width="9" style="4"/>
    <col min="16" max="16" width="9" style="12"/>
    <col min="17" max="17" width="41.6640625" style="10" customWidth="1"/>
    <col min="18" max="18" width="1.33203125" style="10" customWidth="1"/>
    <col min="19" max="23" width="5.1640625" style="2" customWidth="1"/>
    <col min="24" max="16384" width="9" style="8"/>
  </cols>
  <sheetData>
    <row r="1" spans="1:23" s="1" customFormat="1" ht="40.5" customHeight="1">
      <c r="A1" s="77" t="s">
        <v>41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5"/>
      <c r="S1" s="2"/>
      <c r="T1" s="2"/>
      <c r="U1" s="2"/>
      <c r="V1" s="2"/>
      <c r="W1" s="2"/>
    </row>
    <row r="2" spans="1:23" s="1" customFormat="1">
      <c r="F2" s="2"/>
      <c r="G2" s="2"/>
      <c r="I2" s="3"/>
      <c r="J2" s="2"/>
      <c r="K2" s="2"/>
      <c r="L2" s="3"/>
      <c r="M2" s="4"/>
      <c r="N2" s="4"/>
      <c r="O2" s="4"/>
      <c r="P2" s="2"/>
      <c r="Q2" s="5"/>
      <c r="R2" s="5"/>
      <c r="S2" s="2"/>
      <c r="T2" s="2"/>
      <c r="U2" s="2"/>
      <c r="V2" s="2"/>
      <c r="W2" s="2"/>
    </row>
    <row r="3" spans="1:23" s="1" customFormat="1">
      <c r="A3" s="15" t="s">
        <v>52</v>
      </c>
      <c r="B3" s="15" t="s">
        <v>64</v>
      </c>
      <c r="F3" s="2"/>
      <c r="G3" s="2"/>
      <c r="I3" s="3"/>
      <c r="J3" s="2"/>
      <c r="K3" s="2"/>
      <c r="L3" s="3"/>
      <c r="M3" s="4"/>
      <c r="N3" s="4"/>
      <c r="O3" s="4"/>
      <c r="P3" s="2"/>
      <c r="Q3" s="5"/>
      <c r="R3" s="5"/>
      <c r="S3" s="2"/>
      <c r="T3" s="2"/>
      <c r="U3" s="2"/>
      <c r="V3" s="2"/>
      <c r="W3" s="2"/>
    </row>
    <row r="4" spans="1:23" s="1" customFormat="1">
      <c r="F4" s="2"/>
      <c r="G4" s="2"/>
      <c r="I4" s="4"/>
      <c r="J4" s="2"/>
      <c r="K4" s="2"/>
      <c r="L4" s="3"/>
      <c r="M4" s="4"/>
      <c r="N4" s="4"/>
      <c r="O4" s="4"/>
      <c r="P4" s="2"/>
      <c r="Q4" s="5"/>
      <c r="R4" s="5"/>
      <c r="S4" s="28" t="s">
        <v>53</v>
      </c>
      <c r="T4" s="33" t="s">
        <v>53</v>
      </c>
      <c r="U4" s="33" t="s">
        <v>53</v>
      </c>
      <c r="V4" s="33" t="s">
        <v>53</v>
      </c>
      <c r="W4" s="33" t="s">
        <v>53</v>
      </c>
    </row>
    <row r="5" spans="1:23" s="1" customFormat="1">
      <c r="F5" s="13"/>
      <c r="G5" s="13"/>
      <c r="H5" s="13"/>
      <c r="I5" s="6"/>
      <c r="J5" s="13"/>
      <c r="K5" s="13"/>
      <c r="L5" s="6"/>
      <c r="M5" s="7"/>
      <c r="N5" s="7"/>
      <c r="O5" s="7"/>
      <c r="P5" s="13"/>
      <c r="Q5" s="5"/>
      <c r="R5" s="5"/>
      <c r="S5" s="28" t="s">
        <v>54</v>
      </c>
      <c r="T5" s="28" t="s">
        <v>57</v>
      </c>
      <c r="U5" s="28" t="s">
        <v>58</v>
      </c>
      <c r="V5" s="28" t="s">
        <v>60</v>
      </c>
      <c r="W5" s="28" t="s">
        <v>62</v>
      </c>
    </row>
    <row r="6" spans="1:23" s="1" customFormat="1">
      <c r="A6" s="80" t="s">
        <v>5</v>
      </c>
      <c r="B6" s="80" t="s">
        <v>6</v>
      </c>
      <c r="C6" s="80" t="s">
        <v>7</v>
      </c>
      <c r="D6" s="80" t="s">
        <v>8</v>
      </c>
      <c r="E6" s="81" t="s">
        <v>9</v>
      </c>
      <c r="F6" s="82" t="s">
        <v>0</v>
      </c>
      <c r="G6" s="82"/>
      <c r="H6" s="82" t="s">
        <v>4</v>
      </c>
      <c r="I6" s="83" t="s">
        <v>34</v>
      </c>
      <c r="J6" s="82" t="s">
        <v>13</v>
      </c>
      <c r="K6" s="82"/>
      <c r="L6" s="83" t="s">
        <v>36</v>
      </c>
      <c r="M6" s="85" t="s">
        <v>33</v>
      </c>
      <c r="N6" s="78" t="s">
        <v>37</v>
      </c>
      <c r="O6" s="78" t="s">
        <v>35</v>
      </c>
      <c r="P6" s="82" t="s">
        <v>3</v>
      </c>
      <c r="Q6" s="82" t="s">
        <v>32</v>
      </c>
      <c r="R6" s="5"/>
      <c r="S6" s="28" t="s">
        <v>55</v>
      </c>
      <c r="T6" s="28" t="s">
        <v>56</v>
      </c>
      <c r="U6" s="28" t="s">
        <v>59</v>
      </c>
      <c r="V6" s="28" t="s">
        <v>61</v>
      </c>
      <c r="W6" s="28" t="s">
        <v>63</v>
      </c>
    </row>
    <row r="7" spans="1:23" s="1" customFormat="1">
      <c r="A7" s="80"/>
      <c r="B7" s="80"/>
      <c r="C7" s="80"/>
      <c r="D7" s="80"/>
      <c r="E7" s="81"/>
      <c r="F7" s="35" t="s">
        <v>1</v>
      </c>
      <c r="G7" s="35" t="s">
        <v>2</v>
      </c>
      <c r="H7" s="82"/>
      <c r="I7" s="84"/>
      <c r="J7" s="35" t="s">
        <v>1</v>
      </c>
      <c r="K7" s="35" t="s">
        <v>2</v>
      </c>
      <c r="L7" s="84"/>
      <c r="M7" s="79"/>
      <c r="N7" s="79"/>
      <c r="O7" s="79"/>
      <c r="P7" s="82"/>
      <c r="Q7" s="82"/>
      <c r="R7" s="5"/>
      <c r="S7" s="28" t="s">
        <v>29</v>
      </c>
      <c r="T7" s="28" t="s">
        <v>30</v>
      </c>
      <c r="U7" s="28" t="s">
        <v>31</v>
      </c>
      <c r="V7" s="28" t="s">
        <v>27</v>
      </c>
      <c r="W7" s="28" t="s">
        <v>28</v>
      </c>
    </row>
    <row r="8" spans="1:23">
      <c r="A8" s="36"/>
      <c r="B8" s="36" t="s">
        <v>42</v>
      </c>
      <c r="C8" s="36"/>
      <c r="D8" s="36"/>
      <c r="E8" s="36"/>
      <c r="F8" s="37">
        <f>MIN(F9,F29)</f>
        <v>44652</v>
      </c>
      <c r="G8" s="37">
        <f>MAX(G9,G29)</f>
        <v>44680</v>
      </c>
      <c r="H8" s="38"/>
      <c r="I8" s="39"/>
      <c r="J8" s="40"/>
      <c r="K8" s="40"/>
      <c r="L8" s="39"/>
      <c r="M8" s="41">
        <f>SUM(M9,M29)</f>
        <v>100</v>
      </c>
      <c r="N8" s="42">
        <f>SUM(N9,N29)</f>
        <v>100</v>
      </c>
      <c r="O8" s="42">
        <f>SUM(O9,O29)</f>
        <v>99.4</v>
      </c>
      <c r="P8" s="40"/>
      <c r="Q8" s="40"/>
      <c r="R8" s="9"/>
      <c r="S8" s="30"/>
      <c r="T8" s="30"/>
      <c r="U8" s="30"/>
      <c r="V8" s="30"/>
      <c r="W8" s="30"/>
    </row>
    <row r="9" spans="1:23">
      <c r="A9" s="43"/>
      <c r="B9" s="44" t="s">
        <v>67</v>
      </c>
      <c r="C9" s="44"/>
      <c r="D9" s="44"/>
      <c r="E9" s="44"/>
      <c r="F9" s="45">
        <f>MIN(F10,F14,F18,F25)</f>
        <v>44652</v>
      </c>
      <c r="G9" s="45">
        <f>MAX(G10,G14,G18,G25)</f>
        <v>44680</v>
      </c>
      <c r="H9" s="46"/>
      <c r="I9" s="47"/>
      <c r="J9" s="48"/>
      <c r="K9" s="48"/>
      <c r="L9" s="47"/>
      <c r="M9" s="49">
        <f>SUM(M25,M18,M14,M10)</f>
        <v>49</v>
      </c>
      <c r="N9" s="50">
        <f>SUM(N25,N18,N14,N10)</f>
        <v>49</v>
      </c>
      <c r="O9" s="50">
        <f>SUM(O25,O18,O14,O10)</f>
        <v>49</v>
      </c>
      <c r="P9" s="48"/>
      <c r="Q9" s="48"/>
      <c r="S9" s="29"/>
      <c r="T9" s="29"/>
      <c r="U9" s="29"/>
      <c r="V9" s="29"/>
      <c r="W9" s="29"/>
    </row>
    <row r="10" spans="1:23">
      <c r="A10" s="43"/>
      <c r="B10" s="51"/>
      <c r="C10" s="52" t="s">
        <v>20</v>
      </c>
      <c r="D10" s="52"/>
      <c r="E10" s="52"/>
      <c r="F10" s="53">
        <f>MIN(F11)</f>
        <v>44652</v>
      </c>
      <c r="G10" s="53">
        <f>MAX(G11)</f>
        <v>44652</v>
      </c>
      <c r="H10" s="54"/>
      <c r="I10" s="55"/>
      <c r="J10" s="56"/>
      <c r="K10" s="56"/>
      <c r="L10" s="55"/>
      <c r="M10" s="57">
        <f t="shared" ref="M10:O10" si="0">SUM(M11)</f>
        <v>5</v>
      </c>
      <c r="N10" s="58">
        <f t="shared" si="0"/>
        <v>5</v>
      </c>
      <c r="O10" s="58">
        <f t="shared" si="0"/>
        <v>5</v>
      </c>
      <c r="P10" s="56"/>
      <c r="Q10" s="56"/>
      <c r="S10" s="31"/>
      <c r="T10" s="31"/>
      <c r="U10" s="31"/>
      <c r="V10" s="31"/>
      <c r="W10" s="31"/>
    </row>
    <row r="11" spans="1:23">
      <c r="A11" s="43"/>
      <c r="B11" s="51"/>
      <c r="C11" s="51"/>
      <c r="D11" s="59" t="s">
        <v>21</v>
      </c>
      <c r="E11" s="59"/>
      <c r="F11" s="60">
        <f>MIN(F13)</f>
        <v>44652</v>
      </c>
      <c r="G11" s="60">
        <f>MAX(G13)</f>
        <v>44652</v>
      </c>
      <c r="H11" s="61"/>
      <c r="I11" s="62"/>
      <c r="J11" s="63"/>
      <c r="K11" s="63"/>
      <c r="L11" s="62"/>
      <c r="M11" s="64">
        <f>SUM(M13)</f>
        <v>5</v>
      </c>
      <c r="N11" s="65">
        <f>SUM(N13)</f>
        <v>5</v>
      </c>
      <c r="O11" s="65">
        <f>SUM(O13)</f>
        <v>5</v>
      </c>
      <c r="P11" s="63"/>
      <c r="Q11" s="63"/>
      <c r="S11" s="32"/>
      <c r="T11" s="32"/>
      <c r="U11" s="32"/>
      <c r="V11" s="32"/>
      <c r="W11" s="32"/>
    </row>
    <row r="12" spans="1:23">
      <c r="A12" s="43"/>
      <c r="B12" s="51"/>
      <c r="C12" s="34"/>
      <c r="D12" s="34"/>
      <c r="E12" s="34" t="s">
        <v>65</v>
      </c>
      <c r="F12" s="66">
        <v>44652</v>
      </c>
      <c r="G12" s="66">
        <v>44652</v>
      </c>
      <c r="H12" s="67">
        <f>NETWORKDAYS(F12,G12)</f>
        <v>1</v>
      </c>
      <c r="I12" s="68">
        <f>IF($F12*1&gt;$B$3*1,0,IF($G12*1&lt;$B$3*1,1,NETWORKDAYS($F12,$B$3)/$H12))</f>
        <v>1</v>
      </c>
      <c r="J12" s="66"/>
      <c r="K12" s="66"/>
      <c r="L12" s="69">
        <v>1</v>
      </c>
      <c r="M12" s="70">
        <v>5</v>
      </c>
      <c r="N12" s="71">
        <f>I12*M12</f>
        <v>5</v>
      </c>
      <c r="O12" s="71">
        <f>M12*L12</f>
        <v>5</v>
      </c>
      <c r="P12" s="72" t="str">
        <f>IF($L12=1,"완료", IF($F12*1&gt;$B$3*1,"-",IF($G12*1&lt;$B$3*1,"지연","진행중")))</f>
        <v>완료</v>
      </c>
      <c r="Q12" s="72" t="s">
        <v>76</v>
      </c>
      <c r="S12" s="14"/>
      <c r="T12" s="14"/>
      <c r="U12" s="14"/>
      <c r="V12" s="14"/>
      <c r="W12" s="14"/>
    </row>
    <row r="13" spans="1:23">
      <c r="A13" s="43"/>
      <c r="B13" s="51"/>
      <c r="C13" s="34"/>
      <c r="D13" s="34"/>
      <c r="E13" s="34" t="s">
        <v>66</v>
      </c>
      <c r="F13" s="66">
        <v>44652</v>
      </c>
      <c r="G13" s="66">
        <v>44652</v>
      </c>
      <c r="H13" s="67">
        <f>NETWORKDAYS(F13,G13)</f>
        <v>1</v>
      </c>
      <c r="I13" s="68">
        <f>IF($F13*1&gt;$B$3*1,0,IF($G13*1&lt;$B$3*1,1,NETWORKDAYS($F13,$B$3,#REF!)/$H13))</f>
        <v>1</v>
      </c>
      <c r="J13" s="66"/>
      <c r="K13" s="66"/>
      <c r="L13" s="69">
        <v>1</v>
      </c>
      <c r="M13" s="70">
        <v>5</v>
      </c>
      <c r="N13" s="71">
        <f>I13*M13</f>
        <v>5</v>
      </c>
      <c r="O13" s="71">
        <f>M13*L13</f>
        <v>5</v>
      </c>
      <c r="P13" s="72" t="str">
        <f>IF($L13=1,"완료", IF($F13*1&gt;$B$3*1,"-",IF($G13*1&lt;$B$3*1,"지연","진행중")))</f>
        <v>완료</v>
      </c>
      <c r="Q13" s="72"/>
      <c r="S13" s="14"/>
      <c r="T13" s="14"/>
      <c r="U13" s="14"/>
      <c r="V13" s="14"/>
      <c r="W13" s="14"/>
    </row>
    <row r="14" spans="1:23">
      <c r="A14" s="43"/>
      <c r="B14" s="51"/>
      <c r="C14" s="52" t="s">
        <v>22</v>
      </c>
      <c r="D14" s="52"/>
      <c r="E14" s="52"/>
      <c r="F14" s="53">
        <f>MIN(F15)</f>
        <v>44652</v>
      </c>
      <c r="G14" s="53">
        <f>MAX(G15)</f>
        <v>44654</v>
      </c>
      <c r="H14" s="54"/>
      <c r="I14" s="55"/>
      <c r="J14" s="56"/>
      <c r="K14" s="56"/>
      <c r="L14" s="55"/>
      <c r="M14" s="57">
        <f>SUM(M15)</f>
        <v>6</v>
      </c>
      <c r="N14" s="58">
        <f>SUM(N15)</f>
        <v>6</v>
      </c>
      <c r="O14" s="58">
        <f>SUM(O15)</f>
        <v>6</v>
      </c>
      <c r="P14" s="56"/>
      <c r="Q14" s="56"/>
      <c r="S14" s="31"/>
      <c r="T14" s="31"/>
      <c r="U14" s="31"/>
      <c r="V14" s="31"/>
      <c r="W14" s="31"/>
    </row>
    <row r="15" spans="1:23">
      <c r="A15" s="43"/>
      <c r="B15" s="51"/>
      <c r="C15" s="51"/>
      <c r="D15" s="59" t="s">
        <v>25</v>
      </c>
      <c r="E15" s="59"/>
      <c r="F15" s="60">
        <f>MIN(F16:F17)</f>
        <v>44652</v>
      </c>
      <c r="G15" s="60">
        <f>MAX(G16:G17)</f>
        <v>44654</v>
      </c>
      <c r="H15" s="61"/>
      <c r="I15" s="62"/>
      <c r="J15" s="63"/>
      <c r="K15" s="63"/>
      <c r="L15" s="62"/>
      <c r="M15" s="64">
        <f>SUM(M16:M17)</f>
        <v>6</v>
      </c>
      <c r="N15" s="65">
        <f>SUM(N16:N17)</f>
        <v>6</v>
      </c>
      <c r="O15" s="65">
        <f>SUM(O16:O17)</f>
        <v>6</v>
      </c>
      <c r="P15" s="63"/>
      <c r="Q15" s="63"/>
      <c r="S15" s="32"/>
      <c r="T15" s="32"/>
      <c r="U15" s="32"/>
      <c r="V15" s="32"/>
      <c r="W15" s="32"/>
    </row>
    <row r="16" spans="1:23">
      <c r="A16" s="43"/>
      <c r="B16" s="51"/>
      <c r="C16" s="34"/>
      <c r="D16" s="34"/>
      <c r="E16" s="34" t="s">
        <v>12</v>
      </c>
      <c r="F16" s="66">
        <v>44652</v>
      </c>
      <c r="G16" s="66">
        <v>44654</v>
      </c>
      <c r="H16" s="67">
        <f>NETWORKDAYS(F16,G16)</f>
        <v>1</v>
      </c>
      <c r="I16" s="68">
        <f>IF($F16*1&gt;$B$3*1,0,IF($G16*1&lt;$B$3*1,1,NETWORKDAYS($F16,$B$3)/$H16))</f>
        <v>1</v>
      </c>
      <c r="J16" s="72"/>
      <c r="K16" s="72"/>
      <c r="L16" s="68">
        <v>1</v>
      </c>
      <c r="M16" s="70">
        <v>3</v>
      </c>
      <c r="N16" s="71">
        <f>I16*M16</f>
        <v>3</v>
      </c>
      <c r="O16" s="71">
        <f>M16*L16</f>
        <v>3</v>
      </c>
      <c r="P16" s="72" t="str">
        <f t="shared" ref="P16:P17" si="1">IF($L16=1,"완료", IF($F16*1&gt;$B$3*1,"-",IF($G16*1&lt;$B$3*1,"지연","진행중")))</f>
        <v>완료</v>
      </c>
      <c r="Q16" s="72"/>
      <c r="S16" s="14"/>
      <c r="T16" s="14"/>
      <c r="U16" s="14"/>
      <c r="V16" s="14"/>
      <c r="W16" s="14"/>
    </row>
    <row r="17" spans="1:23">
      <c r="A17" s="43"/>
      <c r="B17" s="51"/>
      <c r="C17" s="34"/>
      <c r="D17" s="34"/>
      <c r="E17" s="34" t="s">
        <v>10</v>
      </c>
      <c r="F17" s="66">
        <v>44652</v>
      </c>
      <c r="G17" s="66">
        <v>44654</v>
      </c>
      <c r="H17" s="67">
        <f>NETWORKDAYS(F17,G17)</f>
        <v>1</v>
      </c>
      <c r="I17" s="68">
        <f>IF($F17*1&gt;$B$3*1,0,IF($G17*1&lt;$B$3*1,1,NETWORKDAYS($F17,$B$3)/$H17))</f>
        <v>1</v>
      </c>
      <c r="J17" s="72"/>
      <c r="K17" s="72"/>
      <c r="L17" s="68">
        <v>1</v>
      </c>
      <c r="M17" s="70">
        <v>3</v>
      </c>
      <c r="N17" s="71">
        <f>I17*M17</f>
        <v>3</v>
      </c>
      <c r="O17" s="71">
        <f>M17*L17</f>
        <v>3</v>
      </c>
      <c r="P17" s="72" t="str">
        <f t="shared" si="1"/>
        <v>완료</v>
      </c>
      <c r="Q17" s="72" t="s">
        <v>88</v>
      </c>
      <c r="S17" s="14"/>
      <c r="T17" s="14"/>
      <c r="U17" s="14"/>
      <c r="V17" s="14"/>
      <c r="W17" s="14"/>
    </row>
    <row r="18" spans="1:23">
      <c r="A18" s="43"/>
      <c r="B18" s="51"/>
      <c r="C18" s="52" t="s">
        <v>23</v>
      </c>
      <c r="D18" s="52"/>
      <c r="E18" s="52"/>
      <c r="F18" s="53">
        <f>MIN(F19,F23)</f>
        <v>44652</v>
      </c>
      <c r="G18" s="53">
        <f>MAX(G19,G23)</f>
        <v>44679</v>
      </c>
      <c r="H18" s="54"/>
      <c r="I18" s="55"/>
      <c r="J18" s="56"/>
      <c r="K18" s="56"/>
      <c r="L18" s="55"/>
      <c r="M18" s="57">
        <f>SUM(M23,M19)</f>
        <v>23</v>
      </c>
      <c r="N18" s="58">
        <f>SUM(N23,N19)</f>
        <v>23</v>
      </c>
      <c r="O18" s="58">
        <f>SUM(O23,O19)</f>
        <v>23</v>
      </c>
      <c r="P18" s="56"/>
      <c r="Q18" s="56"/>
      <c r="S18" s="31"/>
      <c r="T18" s="31"/>
      <c r="U18" s="31"/>
      <c r="V18" s="31"/>
      <c r="W18" s="31"/>
    </row>
    <row r="19" spans="1:23">
      <c r="A19" s="43"/>
      <c r="B19" s="51"/>
      <c r="C19" s="51"/>
      <c r="D19" s="59" t="s">
        <v>26</v>
      </c>
      <c r="E19" s="59"/>
      <c r="F19" s="60">
        <f>MIN(F20:F22)</f>
        <v>44660</v>
      </c>
      <c r="G19" s="60">
        <f>MAX(G20:G22)</f>
        <v>44674</v>
      </c>
      <c r="H19" s="61"/>
      <c r="I19" s="62"/>
      <c r="J19" s="63"/>
      <c r="K19" s="63"/>
      <c r="L19" s="62"/>
      <c r="M19" s="64">
        <f>SUM(M20:M22)</f>
        <v>15</v>
      </c>
      <c r="N19" s="65">
        <f>SUM(N20:N22)</f>
        <v>15</v>
      </c>
      <c r="O19" s="65">
        <f>SUM(O20:O22)</f>
        <v>15</v>
      </c>
      <c r="P19" s="63"/>
      <c r="Q19" s="63"/>
      <c r="S19" s="32"/>
      <c r="T19" s="32"/>
      <c r="U19" s="32"/>
      <c r="V19" s="32"/>
      <c r="W19" s="32"/>
    </row>
    <row r="20" spans="1:23">
      <c r="A20" s="43"/>
      <c r="B20" s="51"/>
      <c r="C20" s="51"/>
      <c r="D20" s="34"/>
      <c r="E20" s="34" t="s">
        <v>79</v>
      </c>
      <c r="F20" s="66">
        <v>44660</v>
      </c>
      <c r="G20" s="66">
        <v>44660</v>
      </c>
      <c r="H20" s="67">
        <f>NETWORKDAYS(F20,G20)</f>
        <v>0</v>
      </c>
      <c r="I20" s="68">
        <f>IF($F20*1&gt;$B$3*1,0,IF($G20*1&lt;$B$3*1,1,NETWORKDAYS($F20,$B$3)/$H20))</f>
        <v>1</v>
      </c>
      <c r="J20" s="72"/>
      <c r="K20" s="72"/>
      <c r="L20" s="68">
        <v>1</v>
      </c>
      <c r="M20" s="70">
        <v>5</v>
      </c>
      <c r="N20" s="71">
        <f>I20*M20</f>
        <v>5</v>
      </c>
      <c r="O20" s="71">
        <f>M20*L20</f>
        <v>5</v>
      </c>
      <c r="P20" s="72" t="str">
        <f t="shared" ref="P20:P22" si="2">IF($L20=1,"완료", IF($F20*1&gt;$B$3*1,"-",IF($G20*1&lt;$B$3*1,"지연","진행중")))</f>
        <v>완료</v>
      </c>
      <c r="Q20" s="72" t="s">
        <v>82</v>
      </c>
      <c r="S20" s="14"/>
      <c r="T20" s="14"/>
      <c r="U20" s="14"/>
      <c r="V20" s="14"/>
      <c r="W20" s="14"/>
    </row>
    <row r="21" spans="1:23">
      <c r="A21" s="43"/>
      <c r="B21" s="51"/>
      <c r="C21" s="51"/>
      <c r="D21" s="34"/>
      <c r="E21" s="34" t="s">
        <v>80</v>
      </c>
      <c r="F21" s="66">
        <v>44667</v>
      </c>
      <c r="G21" s="66">
        <v>44667</v>
      </c>
      <c r="H21" s="67">
        <f>NETWORKDAYS(F21,G21)</f>
        <v>0</v>
      </c>
      <c r="I21" s="68">
        <f>IF($F21*1&gt;$B$3*1,0,IF($G21*1&lt;$B$3*1,1,NETWORKDAYS($F21,$B$3)/$H21))</f>
        <v>1</v>
      </c>
      <c r="J21" s="72"/>
      <c r="K21" s="72"/>
      <c r="L21" s="68">
        <v>1</v>
      </c>
      <c r="M21" s="70">
        <v>5</v>
      </c>
      <c r="N21" s="71">
        <f>I21*M21</f>
        <v>5</v>
      </c>
      <c r="O21" s="71">
        <f>M21*L21</f>
        <v>5</v>
      </c>
      <c r="P21" s="72" t="str">
        <f t="shared" si="2"/>
        <v>완료</v>
      </c>
      <c r="Q21" s="72" t="s">
        <v>83</v>
      </c>
      <c r="S21" s="14"/>
      <c r="T21" s="14"/>
      <c r="U21" s="14"/>
      <c r="V21" s="14"/>
      <c r="W21" s="14"/>
    </row>
    <row r="22" spans="1:23">
      <c r="A22" s="43"/>
      <c r="B22" s="51"/>
      <c r="C22" s="51"/>
      <c r="D22" s="34"/>
      <c r="E22" s="34" t="s">
        <v>81</v>
      </c>
      <c r="F22" s="66">
        <v>44674</v>
      </c>
      <c r="G22" s="66">
        <v>44674</v>
      </c>
      <c r="H22" s="67">
        <f>NETWORKDAYS(F22,G22)</f>
        <v>0</v>
      </c>
      <c r="I22" s="68">
        <f>IF($F22*1&gt;$B$3*1,0,IF($G22*1&lt;$B$3*1,1,NETWORKDAYS($F22,$B$3)/$H22))</f>
        <v>1</v>
      </c>
      <c r="J22" s="72"/>
      <c r="K22" s="72"/>
      <c r="L22" s="68">
        <v>1</v>
      </c>
      <c r="M22" s="70">
        <v>5</v>
      </c>
      <c r="N22" s="71">
        <f>I22*M22</f>
        <v>5</v>
      </c>
      <c r="O22" s="71">
        <f>M22*L22</f>
        <v>5</v>
      </c>
      <c r="P22" s="72" t="str">
        <f t="shared" si="2"/>
        <v>완료</v>
      </c>
      <c r="Q22" s="72" t="s">
        <v>84</v>
      </c>
      <c r="S22" s="14"/>
      <c r="T22" s="14"/>
      <c r="U22" s="14"/>
      <c r="V22" s="14"/>
      <c r="W22" s="14"/>
    </row>
    <row r="23" spans="1:23">
      <c r="A23" s="43"/>
      <c r="B23" s="51"/>
      <c r="C23" s="51"/>
      <c r="D23" s="59" t="s">
        <v>11</v>
      </c>
      <c r="E23" s="59"/>
      <c r="F23" s="60">
        <f>MIN(F24:F24)</f>
        <v>44652</v>
      </c>
      <c r="G23" s="60">
        <f>MAX(G24:G24)</f>
        <v>44679</v>
      </c>
      <c r="H23" s="61"/>
      <c r="I23" s="62"/>
      <c r="J23" s="63"/>
      <c r="K23" s="63"/>
      <c r="L23" s="62"/>
      <c r="M23" s="64">
        <f>SUM(M24:M24)</f>
        <v>8</v>
      </c>
      <c r="N23" s="65">
        <f>SUM(N24:N24)</f>
        <v>8</v>
      </c>
      <c r="O23" s="65">
        <f>SUM(O24:O24)</f>
        <v>8</v>
      </c>
      <c r="P23" s="63"/>
      <c r="Q23" s="63"/>
      <c r="S23" s="32"/>
      <c r="T23" s="32"/>
      <c r="U23" s="32"/>
      <c r="V23" s="32"/>
      <c r="W23" s="32"/>
    </row>
    <row r="24" spans="1:23">
      <c r="A24" s="43"/>
      <c r="B24" s="51"/>
      <c r="C24" s="51"/>
      <c r="D24" s="34"/>
      <c r="E24" s="34" t="s">
        <v>11</v>
      </c>
      <c r="F24" s="66">
        <v>44652</v>
      </c>
      <c r="G24" s="66">
        <v>44679</v>
      </c>
      <c r="H24" s="67"/>
      <c r="I24" s="68">
        <f>IF($F24*1&gt;$B$3*1,0,IF($G24*1&lt;$B$3*1,1,NETWORKDAYS($F24,$B$3)/$H24))</f>
        <v>1</v>
      </c>
      <c r="J24" s="72"/>
      <c r="K24" s="72"/>
      <c r="L24" s="68">
        <f>IF($F24*1&gt;$B$3*1,0,IF($G24*1&lt;$B$3*1,1,NETWORKDAYS($F24,$B$3)/$H24))</f>
        <v>1</v>
      </c>
      <c r="M24" s="70">
        <v>8</v>
      </c>
      <c r="N24" s="71">
        <f>I24*M24</f>
        <v>8</v>
      </c>
      <c r="O24" s="71">
        <f>M24*L24</f>
        <v>8</v>
      </c>
      <c r="P24" s="72"/>
      <c r="Q24" s="72" t="s">
        <v>85</v>
      </c>
      <c r="S24" s="14"/>
      <c r="T24" s="14"/>
      <c r="U24" s="14"/>
      <c r="V24" s="14"/>
      <c r="W24" s="14"/>
    </row>
    <row r="25" spans="1:23">
      <c r="A25" s="43"/>
      <c r="B25" s="51"/>
      <c r="C25" s="52" t="s">
        <v>24</v>
      </c>
      <c r="D25" s="52"/>
      <c r="E25" s="52"/>
      <c r="F25" s="53">
        <f>MIN(F26)</f>
        <v>44679</v>
      </c>
      <c r="G25" s="53">
        <f>MAX(G26)</f>
        <v>44680</v>
      </c>
      <c r="H25" s="54"/>
      <c r="I25" s="55"/>
      <c r="J25" s="56"/>
      <c r="K25" s="56"/>
      <c r="L25" s="55"/>
      <c r="M25" s="57">
        <f>SUM(M26)</f>
        <v>15</v>
      </c>
      <c r="N25" s="58">
        <f>SUM(N26)</f>
        <v>15</v>
      </c>
      <c r="O25" s="58">
        <f>SUM(O26)</f>
        <v>15</v>
      </c>
      <c r="P25" s="56"/>
      <c r="Q25" s="56"/>
      <c r="S25" s="31"/>
      <c r="T25" s="31"/>
      <c r="U25" s="31"/>
      <c r="V25" s="31"/>
      <c r="W25" s="31"/>
    </row>
    <row r="26" spans="1:23">
      <c r="A26" s="43"/>
      <c r="B26" s="51"/>
      <c r="C26" s="51"/>
      <c r="D26" s="59" t="s">
        <v>70</v>
      </c>
      <c r="E26" s="59"/>
      <c r="F26" s="60">
        <f>MIN(F27:F28)</f>
        <v>44679</v>
      </c>
      <c r="G26" s="60">
        <f>MAX(G27:G28)</f>
        <v>44680</v>
      </c>
      <c r="H26" s="61"/>
      <c r="I26" s="62"/>
      <c r="J26" s="63"/>
      <c r="K26" s="63"/>
      <c r="L26" s="62"/>
      <c r="M26" s="64">
        <f>SUM(M27:M28)</f>
        <v>15</v>
      </c>
      <c r="N26" s="65">
        <f>SUM(N27:N28)</f>
        <v>15</v>
      </c>
      <c r="O26" s="65">
        <f>SUM(O27:O28)</f>
        <v>15</v>
      </c>
      <c r="P26" s="63"/>
      <c r="Q26" s="63"/>
      <c r="S26" s="32"/>
      <c r="T26" s="32"/>
      <c r="U26" s="32"/>
      <c r="V26" s="32"/>
      <c r="W26" s="32"/>
    </row>
    <row r="27" spans="1:23">
      <c r="A27" s="43"/>
      <c r="B27" s="51"/>
      <c r="C27" s="34"/>
      <c r="D27" s="34"/>
      <c r="E27" s="34" t="s">
        <v>71</v>
      </c>
      <c r="F27" s="66">
        <v>44679</v>
      </c>
      <c r="G27" s="66">
        <v>44679</v>
      </c>
      <c r="H27" s="67">
        <f>NETWORKDAYS(F27,G27)</f>
        <v>1</v>
      </c>
      <c r="I27" s="68">
        <f>IF($F27*1&gt;$B$3*1,0,IF($G27*1&lt;$B$3*1,1,NETWORKDAYS($F27,$B$3)/$H27))</f>
        <v>1</v>
      </c>
      <c r="J27" s="72"/>
      <c r="K27" s="72"/>
      <c r="L27" s="68">
        <f>IF($F27*1&gt;$B$3*1,0,IF($G27*1&lt;$B$3*1,1,NETWORKDAYS($F27,$B$3)/$H27))</f>
        <v>1</v>
      </c>
      <c r="M27" s="70">
        <v>5</v>
      </c>
      <c r="N27" s="71">
        <f>I27*M27</f>
        <v>5</v>
      </c>
      <c r="O27" s="71">
        <f>M27*L27</f>
        <v>5</v>
      </c>
      <c r="P27" s="72" t="str">
        <f t="shared" ref="P27:P28" si="3">IF($L27=1,"완료", IF($F27*1&gt;$B$3*1,"-",IF($G27*1&lt;$B$3*1,"지연","진행중")))</f>
        <v>완료</v>
      </c>
      <c r="Q27" s="72" t="s">
        <v>86</v>
      </c>
      <c r="S27" s="14"/>
      <c r="T27" s="14"/>
      <c r="U27" s="14"/>
      <c r="V27" s="14"/>
      <c r="W27" s="14"/>
    </row>
    <row r="28" spans="1:23">
      <c r="A28" s="43"/>
      <c r="B28" s="51"/>
      <c r="C28" s="34"/>
      <c r="D28" s="34"/>
      <c r="E28" s="34" t="s">
        <v>70</v>
      </c>
      <c r="F28" s="66">
        <v>44680</v>
      </c>
      <c r="G28" s="66">
        <v>44680</v>
      </c>
      <c r="H28" s="67">
        <f>NETWORKDAYS(F28,G28)</f>
        <v>1</v>
      </c>
      <c r="I28" s="68">
        <f>IF($F28*1&gt;$B$3*1,0,IF($G28*1&lt;$B$3*1,1,NETWORKDAYS($F28,$B$3)/$H28))</f>
        <v>1</v>
      </c>
      <c r="J28" s="72"/>
      <c r="K28" s="72"/>
      <c r="L28" s="68">
        <f>IF($F28*1&gt;$B$3*1,0,IF($G28*1&lt;$B$3*1,1,NETWORKDAYS($F28,$B$3)/$H28))</f>
        <v>1</v>
      </c>
      <c r="M28" s="70">
        <v>10</v>
      </c>
      <c r="N28" s="71">
        <f>I28*M28</f>
        <v>10</v>
      </c>
      <c r="O28" s="71">
        <f>M28*L28</f>
        <v>10</v>
      </c>
      <c r="P28" s="72" t="str">
        <f t="shared" si="3"/>
        <v>완료</v>
      </c>
      <c r="Q28" s="72" t="s">
        <v>87</v>
      </c>
      <c r="S28" s="14"/>
      <c r="T28" s="14"/>
      <c r="U28" s="14"/>
      <c r="V28" s="14"/>
      <c r="W28" s="14"/>
    </row>
    <row r="29" spans="1:23">
      <c r="A29" s="43"/>
      <c r="B29" s="44" t="s">
        <v>68</v>
      </c>
      <c r="C29" s="44"/>
      <c r="D29" s="44"/>
      <c r="E29" s="44"/>
      <c r="F29" s="45">
        <f>MIN(F30)</f>
        <v>44655</v>
      </c>
      <c r="G29" s="45">
        <f>MAX(G30)</f>
        <v>44679</v>
      </c>
      <c r="H29" s="46"/>
      <c r="I29" s="47"/>
      <c r="J29" s="48"/>
      <c r="K29" s="48"/>
      <c r="L29" s="47"/>
      <c r="M29" s="49">
        <f>SUM(M30)</f>
        <v>51</v>
      </c>
      <c r="N29" s="50">
        <f>SUM(N30)</f>
        <v>51</v>
      </c>
      <c r="O29" s="50">
        <f>SUM(O30)</f>
        <v>50.4</v>
      </c>
      <c r="P29" s="48"/>
      <c r="Q29" s="48"/>
      <c r="S29" s="29"/>
      <c r="T29" s="29"/>
      <c r="U29" s="29"/>
      <c r="V29" s="29"/>
      <c r="W29" s="29"/>
    </row>
    <row r="30" spans="1:23">
      <c r="A30" s="43"/>
      <c r="B30" s="51"/>
      <c r="C30" s="52" t="s">
        <v>69</v>
      </c>
      <c r="D30" s="52"/>
      <c r="E30" s="52"/>
      <c r="F30" s="53">
        <f>MIN(F31,F33,F35,F40,F45)</f>
        <v>44655</v>
      </c>
      <c r="G30" s="53">
        <f>MAX(G31,G33,G35,G40,G45)</f>
        <v>44679</v>
      </c>
      <c r="H30" s="54"/>
      <c r="I30" s="55"/>
      <c r="J30" s="56"/>
      <c r="K30" s="56"/>
      <c r="L30" s="55"/>
      <c r="M30" s="57">
        <f>SUM(M45,M40,M35,M33,M31)</f>
        <v>51</v>
      </c>
      <c r="N30" s="58">
        <f>SUM(N45,N40,N35,N33,N31)</f>
        <v>51</v>
      </c>
      <c r="O30" s="58">
        <f>SUM(O45,O40,O35,O33,O31)</f>
        <v>50.4</v>
      </c>
      <c r="P30" s="56"/>
      <c r="Q30" s="56"/>
      <c r="S30" s="31"/>
      <c r="T30" s="31"/>
      <c r="U30" s="31"/>
      <c r="V30" s="31"/>
      <c r="W30" s="31"/>
    </row>
    <row r="31" spans="1:23">
      <c r="A31" s="43"/>
      <c r="B31" s="51"/>
      <c r="C31" s="51"/>
      <c r="D31" s="59" t="s">
        <v>14</v>
      </c>
      <c r="E31" s="59"/>
      <c r="F31" s="60">
        <f>MIN(F32)</f>
        <v>44655</v>
      </c>
      <c r="G31" s="60">
        <f>MAX(G32)</f>
        <v>44655</v>
      </c>
      <c r="H31" s="61"/>
      <c r="I31" s="62"/>
      <c r="J31" s="63"/>
      <c r="K31" s="63"/>
      <c r="L31" s="62"/>
      <c r="M31" s="64">
        <f>SUM(M32)</f>
        <v>2</v>
      </c>
      <c r="N31" s="65">
        <f>SUM(N32)</f>
        <v>2</v>
      </c>
      <c r="O31" s="65">
        <f>SUM(O32)</f>
        <v>2</v>
      </c>
      <c r="P31" s="63"/>
      <c r="Q31" s="63"/>
      <c r="S31" s="32"/>
      <c r="T31" s="32"/>
      <c r="U31" s="32"/>
      <c r="V31" s="32"/>
      <c r="W31" s="32"/>
    </row>
    <row r="32" spans="1:23">
      <c r="A32" s="43"/>
      <c r="B32" s="51"/>
      <c r="C32" s="51"/>
      <c r="D32" s="34"/>
      <c r="E32" s="34" t="s">
        <v>16</v>
      </c>
      <c r="F32" s="66">
        <v>44655</v>
      </c>
      <c r="G32" s="66">
        <v>44655</v>
      </c>
      <c r="H32" s="67">
        <f>NETWORKDAYS(F32,G32)</f>
        <v>1</v>
      </c>
      <c r="I32" s="68">
        <f>IF($F32*1&gt;$B$3*1,0,IF($G32*1&lt;$B$3*1,1,NETWORKDAYS($F32,$B$3)/$H32))</f>
        <v>1</v>
      </c>
      <c r="J32" s="72"/>
      <c r="K32" s="72"/>
      <c r="L32" s="68">
        <v>1</v>
      </c>
      <c r="M32" s="70">
        <v>2</v>
      </c>
      <c r="N32" s="71">
        <f>I32*M32</f>
        <v>2</v>
      </c>
      <c r="O32" s="71">
        <f>M32*L32</f>
        <v>2</v>
      </c>
      <c r="P32" s="72" t="str">
        <f t="shared" ref="P32" si="4">IF($L32=1,"완료", IF($F32*1&gt;$B$3*1,"-",IF($G32*1&lt;$B$3*1,"지연","진행중")))</f>
        <v>완료</v>
      </c>
      <c r="Q32" s="72" t="s">
        <v>77</v>
      </c>
      <c r="S32" s="14"/>
      <c r="T32" s="14"/>
      <c r="U32" s="14"/>
      <c r="V32" s="14"/>
      <c r="W32" s="14"/>
    </row>
    <row r="33" spans="1:23">
      <c r="A33" s="43"/>
      <c r="B33" s="51"/>
      <c r="C33" s="51"/>
      <c r="D33" s="59" t="s">
        <v>15</v>
      </c>
      <c r="E33" s="59"/>
      <c r="F33" s="60">
        <f>MIN(F34:F34)</f>
        <v>44655</v>
      </c>
      <c r="G33" s="60">
        <f>MAX(G34:G34)</f>
        <v>44655</v>
      </c>
      <c r="H33" s="61"/>
      <c r="I33" s="62"/>
      <c r="J33" s="63"/>
      <c r="K33" s="63"/>
      <c r="L33" s="62"/>
      <c r="M33" s="64">
        <f>SUM(M34:M34)</f>
        <v>3</v>
      </c>
      <c r="N33" s="65">
        <f>SUM(N34:N34)</f>
        <v>3</v>
      </c>
      <c r="O33" s="65">
        <f>SUM(O34:O34)</f>
        <v>2.4000000000000004</v>
      </c>
      <c r="P33" s="63"/>
      <c r="Q33" s="63"/>
      <c r="S33" s="32"/>
      <c r="T33" s="32"/>
      <c r="U33" s="32"/>
      <c r="V33" s="32"/>
      <c r="W33" s="32"/>
    </row>
    <row r="34" spans="1:23">
      <c r="A34" s="43"/>
      <c r="B34" s="51"/>
      <c r="C34" s="51"/>
      <c r="D34" s="34"/>
      <c r="E34" s="34" t="s">
        <v>43</v>
      </c>
      <c r="F34" s="66">
        <v>44655</v>
      </c>
      <c r="G34" s="66">
        <v>44655</v>
      </c>
      <c r="H34" s="67">
        <f>NETWORKDAYS(F34,G34)</f>
        <v>1</v>
      </c>
      <c r="I34" s="68">
        <f>IF($F34*1&gt;$B$3*1,0,IF($G34*1&lt;$B$3*1,1,NETWORKDAYS($F34,$B$3)/$H34))</f>
        <v>1</v>
      </c>
      <c r="J34" s="72"/>
      <c r="K34" s="72"/>
      <c r="L34" s="68">
        <v>0.8</v>
      </c>
      <c r="M34" s="70">
        <v>3</v>
      </c>
      <c r="N34" s="71">
        <f t="shared" ref="N34" si="5">I34*M34</f>
        <v>3</v>
      </c>
      <c r="O34" s="71">
        <f t="shared" ref="O34" si="6">M34*L34</f>
        <v>2.4000000000000004</v>
      </c>
      <c r="P34" s="72" t="str">
        <f t="shared" ref="P34" si="7">IF($L34=1,"완료", IF($F34*1&gt;$B$3*1,"-",IF($G34*1&lt;$B$3*1,"지연","진행중")))</f>
        <v>지연</v>
      </c>
      <c r="Q34" s="72" t="s">
        <v>90</v>
      </c>
      <c r="S34" s="14"/>
      <c r="T34" s="14"/>
      <c r="U34" s="14"/>
      <c r="V34" s="14"/>
      <c r="W34" s="14"/>
    </row>
    <row r="35" spans="1:23">
      <c r="A35" s="43"/>
      <c r="B35" s="51"/>
      <c r="C35" s="51"/>
      <c r="D35" s="59" t="s">
        <v>19</v>
      </c>
      <c r="E35" s="59"/>
      <c r="F35" s="60">
        <f>MIN(F36:F39)</f>
        <v>44655</v>
      </c>
      <c r="G35" s="60">
        <f>MAX(G36:G39)</f>
        <v>44657</v>
      </c>
      <c r="H35" s="61"/>
      <c r="I35" s="62"/>
      <c r="J35" s="63"/>
      <c r="K35" s="63"/>
      <c r="L35" s="62"/>
      <c r="M35" s="64">
        <f>SUM(M36:M39)</f>
        <v>16</v>
      </c>
      <c r="N35" s="65">
        <f>SUM(N36:N39)</f>
        <v>16</v>
      </c>
      <c r="O35" s="65">
        <f>SUM(O36:O39)</f>
        <v>16</v>
      </c>
      <c r="P35" s="63"/>
      <c r="Q35" s="63"/>
      <c r="S35" s="32"/>
      <c r="T35" s="32"/>
      <c r="U35" s="32"/>
      <c r="V35" s="32"/>
      <c r="W35" s="32"/>
    </row>
    <row r="36" spans="1:23">
      <c r="A36" s="43"/>
      <c r="B36" s="51"/>
      <c r="C36" s="51"/>
      <c r="D36" s="34"/>
      <c r="E36" s="34" t="s">
        <v>78</v>
      </c>
      <c r="F36" s="66">
        <v>44655</v>
      </c>
      <c r="G36" s="66">
        <v>44657</v>
      </c>
      <c r="H36" s="67">
        <f>NETWORKDAYS(F36,G36)</f>
        <v>3</v>
      </c>
      <c r="I36" s="68">
        <f>IF($F36*1&gt;$B$3*1,0,IF($G36*1&lt;$B$3*1,1,NETWORKDAYS($F36,$B$3)/$H36))</f>
        <v>1</v>
      </c>
      <c r="J36" s="72"/>
      <c r="K36" s="72"/>
      <c r="L36" s="68">
        <f>IF($F36*1&gt;$B$3*1,0,IF($G36*1&lt;$B$3*1,1,NETWORKDAYS($F36,$B$3)/$H36))</f>
        <v>1</v>
      </c>
      <c r="M36" s="70">
        <v>4</v>
      </c>
      <c r="N36" s="71">
        <f>I36*M36</f>
        <v>4</v>
      </c>
      <c r="O36" s="71">
        <f>M36*L36</f>
        <v>4</v>
      </c>
      <c r="P36" s="72" t="str">
        <f t="shared" ref="P36:P39" si="8">IF($L36=1,"완료", IF($F36*1&gt;$B$3*1,"-",IF($G36*1&lt;$B$3*1,"지연","진행중")))</f>
        <v>완료</v>
      </c>
      <c r="Q36" s="72"/>
      <c r="S36" s="14"/>
      <c r="T36" s="14"/>
      <c r="U36" s="14"/>
      <c r="V36" s="14"/>
      <c r="W36" s="14"/>
    </row>
    <row r="37" spans="1:23">
      <c r="A37" s="43"/>
      <c r="B37" s="51"/>
      <c r="C37" s="51"/>
      <c r="D37" s="34"/>
      <c r="E37" s="34" t="s">
        <v>44</v>
      </c>
      <c r="F37" s="66">
        <v>44655</v>
      </c>
      <c r="G37" s="66">
        <v>44657</v>
      </c>
      <c r="H37" s="67">
        <f>NETWORKDAYS(F37,G37)</f>
        <v>3</v>
      </c>
      <c r="I37" s="68">
        <f>IF($F37*1&gt;$B$3*1,0,IF($G37*1&lt;$B$3*1,1,NETWORKDAYS($F37,$B$3)/$H37))</f>
        <v>1</v>
      </c>
      <c r="J37" s="72"/>
      <c r="K37" s="72"/>
      <c r="L37" s="68">
        <f>IF($F37*1&gt;$B$3*1,0,IF($G37*1&lt;$B$3*1,1,NETWORKDAYS($F37,$B$3)/$H37))</f>
        <v>1</v>
      </c>
      <c r="M37" s="70">
        <v>4</v>
      </c>
      <c r="N37" s="71">
        <f>I37*M37</f>
        <v>4</v>
      </c>
      <c r="O37" s="71">
        <f>M37*L37</f>
        <v>4</v>
      </c>
      <c r="P37" s="72" t="str">
        <f t="shared" si="8"/>
        <v>완료</v>
      </c>
      <c r="Q37" s="72" t="s">
        <v>89</v>
      </c>
      <c r="S37" s="14"/>
      <c r="T37" s="14"/>
      <c r="U37" s="14"/>
      <c r="V37" s="14"/>
      <c r="W37" s="14"/>
    </row>
    <row r="38" spans="1:23">
      <c r="A38" s="43"/>
      <c r="B38" s="51"/>
      <c r="C38" s="51"/>
      <c r="D38" s="34"/>
      <c r="E38" s="34" t="s">
        <v>45</v>
      </c>
      <c r="F38" s="66">
        <v>44655</v>
      </c>
      <c r="G38" s="66">
        <v>44657</v>
      </c>
      <c r="H38" s="67">
        <f>NETWORKDAYS(F38,G38)</f>
        <v>3</v>
      </c>
      <c r="I38" s="68">
        <f>IF($F38*1&gt;$B$3*1,0,IF($G38*1&lt;$B$3*1,1,NETWORKDAYS($F38,$B$3)/$H38))</f>
        <v>1</v>
      </c>
      <c r="J38" s="72"/>
      <c r="K38" s="72"/>
      <c r="L38" s="68">
        <f>IF($F38*1&gt;$B$3*1,0,IF($G38*1&lt;$B$3*1,1,NETWORKDAYS($F38,$B$3)/$H38))</f>
        <v>1</v>
      </c>
      <c r="M38" s="70">
        <v>4</v>
      </c>
      <c r="N38" s="71">
        <f>I38*M38</f>
        <v>4</v>
      </c>
      <c r="O38" s="71">
        <f>M38*L38</f>
        <v>4</v>
      </c>
      <c r="P38" s="72"/>
      <c r="Q38" s="72"/>
      <c r="S38" s="14"/>
      <c r="T38" s="14"/>
      <c r="U38" s="14"/>
      <c r="V38" s="14"/>
      <c r="W38" s="14"/>
    </row>
    <row r="39" spans="1:23">
      <c r="A39" s="43"/>
      <c r="B39" s="51"/>
      <c r="C39" s="51"/>
      <c r="D39" s="34"/>
      <c r="E39" s="34" t="s">
        <v>46</v>
      </c>
      <c r="F39" s="66">
        <v>44655</v>
      </c>
      <c r="G39" s="66">
        <v>44657</v>
      </c>
      <c r="H39" s="67">
        <f>NETWORKDAYS(F39,G39)</f>
        <v>3</v>
      </c>
      <c r="I39" s="68">
        <f>IF($F39*1&gt;$B$3*1,0,IF($G39*1&lt;$B$3*1,1,NETWORKDAYS($F39,$B$3,#REF!)/$H39))</f>
        <v>1</v>
      </c>
      <c r="J39" s="72"/>
      <c r="K39" s="72"/>
      <c r="L39" s="68">
        <f>IF($F39*1&gt;$B$3*1,0,IF($G39*1&lt;$B$3*1,1,NETWORKDAYS($F39,$B$3,#REF!)/$H39))</f>
        <v>1</v>
      </c>
      <c r="M39" s="70">
        <v>4</v>
      </c>
      <c r="N39" s="71">
        <f>I39*M39</f>
        <v>4</v>
      </c>
      <c r="O39" s="71">
        <f>M39*L39</f>
        <v>4</v>
      </c>
      <c r="P39" s="72" t="str">
        <f t="shared" si="8"/>
        <v>완료</v>
      </c>
      <c r="Q39" s="72"/>
      <c r="S39" s="14"/>
      <c r="T39" s="14"/>
      <c r="U39" s="14"/>
      <c r="V39" s="14"/>
      <c r="W39" s="14"/>
    </row>
    <row r="40" spans="1:23">
      <c r="A40" s="43"/>
      <c r="B40" s="51"/>
      <c r="C40" s="51"/>
      <c r="D40" s="59" t="s">
        <v>17</v>
      </c>
      <c r="E40" s="59"/>
      <c r="F40" s="60">
        <f>MIN(F41:F44)</f>
        <v>44657</v>
      </c>
      <c r="G40" s="60">
        <f>MAX(G41:G44)</f>
        <v>44676</v>
      </c>
      <c r="H40" s="61"/>
      <c r="I40" s="62"/>
      <c r="J40" s="63"/>
      <c r="K40" s="63"/>
      <c r="L40" s="62"/>
      <c r="M40" s="64">
        <f>SUM(M41:M44)</f>
        <v>20</v>
      </c>
      <c r="N40" s="65">
        <f>SUM(N41:N44)</f>
        <v>20</v>
      </c>
      <c r="O40" s="65">
        <f>SUM(O41:O44)</f>
        <v>20</v>
      </c>
      <c r="P40" s="63"/>
      <c r="Q40" s="63"/>
      <c r="S40" s="32"/>
      <c r="T40" s="32"/>
      <c r="U40" s="32"/>
      <c r="V40" s="32"/>
      <c r="W40" s="32"/>
    </row>
    <row r="41" spans="1:23">
      <c r="A41" s="43"/>
      <c r="B41" s="51"/>
      <c r="C41" s="51"/>
      <c r="D41" s="34"/>
      <c r="E41" s="34" t="s">
        <v>47</v>
      </c>
      <c r="F41" s="66">
        <v>44657</v>
      </c>
      <c r="G41" s="66">
        <v>44661</v>
      </c>
      <c r="H41" s="67">
        <f>NETWORKDAYS(F41,G41)</f>
        <v>3</v>
      </c>
      <c r="I41" s="68">
        <f>IF($F41*1&gt;$B$3*1,0,IF($G41*1&lt;$B$3*1,1,NETWORKDAYS($F41,$B$3)/$H41))</f>
        <v>1</v>
      </c>
      <c r="J41" s="72"/>
      <c r="K41" s="72"/>
      <c r="L41" s="68">
        <f>IF($F41*1&gt;$B$3*1,0,IF($G41*1&lt;$B$3*1,1,NETWORKDAYS($F41,$B$3)/$H41))</f>
        <v>1</v>
      </c>
      <c r="M41" s="70">
        <v>5</v>
      </c>
      <c r="N41" s="71">
        <f>I41*M41</f>
        <v>5</v>
      </c>
      <c r="O41" s="71">
        <f>M41*L41</f>
        <v>5</v>
      </c>
      <c r="P41" s="72" t="str">
        <f t="shared" ref="P41" si="9">IF($L41=1,"완료", IF($F41*1&gt;$B$3*1,"-",IF($G41*1&lt;$B$3*1,"지연","진행중")))</f>
        <v>완료</v>
      </c>
      <c r="Q41" s="72"/>
      <c r="S41" s="14"/>
      <c r="T41" s="14"/>
      <c r="U41" s="14"/>
      <c r="V41" s="14"/>
      <c r="W41" s="14"/>
    </row>
    <row r="42" spans="1:23">
      <c r="A42" s="43"/>
      <c r="B42" s="51"/>
      <c r="C42" s="51"/>
      <c r="D42" s="34"/>
      <c r="E42" s="34" t="s">
        <v>48</v>
      </c>
      <c r="F42" s="66">
        <v>44657</v>
      </c>
      <c r="G42" s="66">
        <v>44675</v>
      </c>
      <c r="H42" s="67">
        <f>NETWORKDAYS(F42,G42)</f>
        <v>13</v>
      </c>
      <c r="I42" s="68">
        <f>IF($F42*1&gt;$B$3*1,0,IF($G42*1&lt;$B$3*1,1,NETWORKDAYS($F42,$B$3)/$H42))</f>
        <v>1</v>
      </c>
      <c r="J42" s="72"/>
      <c r="K42" s="72"/>
      <c r="L42" s="68">
        <f>IF($F42*1&gt;$B$3*1,0,IF($G42*1&lt;$B$3*1,1,NETWORKDAYS($F42,$B$3)/$H42))</f>
        <v>1</v>
      </c>
      <c r="M42" s="70">
        <v>5</v>
      </c>
      <c r="N42" s="71">
        <f>I42*M42</f>
        <v>5</v>
      </c>
      <c r="O42" s="71">
        <f>M42*L42</f>
        <v>5</v>
      </c>
      <c r="P42" s="72"/>
      <c r="Q42" s="72"/>
      <c r="S42" s="14"/>
      <c r="T42" s="14"/>
      <c r="U42" s="14"/>
      <c r="V42" s="14"/>
      <c r="W42" s="14"/>
    </row>
    <row r="43" spans="1:23">
      <c r="A43" s="43"/>
      <c r="B43" s="51"/>
      <c r="C43" s="51"/>
      <c r="D43" s="34"/>
      <c r="E43" s="34" t="s">
        <v>49</v>
      </c>
      <c r="F43" s="66">
        <v>44657</v>
      </c>
      <c r="G43" s="66">
        <v>44675</v>
      </c>
      <c r="H43" s="67">
        <f>NETWORKDAYS(F43,G43)</f>
        <v>13</v>
      </c>
      <c r="I43" s="68">
        <f>IF($F43*1&gt;$B$3*1,0,IF($G43*1&lt;$B$3*1,1,NETWORKDAYS($F43,$B$3)/$H43))</f>
        <v>1</v>
      </c>
      <c r="J43" s="72"/>
      <c r="K43" s="72"/>
      <c r="L43" s="68">
        <f>IF($F43*1&gt;$B$3*1,0,IF($G43*1&lt;$B$3*1,1,NETWORKDAYS($F43,$B$3)/$H43))</f>
        <v>1</v>
      </c>
      <c r="M43" s="70">
        <v>5</v>
      </c>
      <c r="N43" s="71">
        <f>I43*M43</f>
        <v>5</v>
      </c>
      <c r="O43" s="71">
        <f>M43*L43</f>
        <v>5</v>
      </c>
      <c r="P43" s="72"/>
      <c r="Q43" s="72"/>
      <c r="S43" s="14"/>
      <c r="T43" s="14"/>
      <c r="U43" s="14"/>
      <c r="V43" s="14"/>
      <c r="W43" s="14"/>
    </row>
    <row r="44" spans="1:23">
      <c r="A44" s="43"/>
      <c r="B44" s="51"/>
      <c r="C44" s="51"/>
      <c r="D44" s="34"/>
      <c r="E44" s="34" t="s">
        <v>50</v>
      </c>
      <c r="F44" s="66">
        <v>44657</v>
      </c>
      <c r="G44" s="66">
        <v>44676</v>
      </c>
      <c r="H44" s="67">
        <f>NETWORKDAYS(F44,G44)</f>
        <v>14</v>
      </c>
      <c r="I44" s="68">
        <f>IF($F44*1&gt;$B$3*1,0,IF($G44*1&lt;$B$3*1,1,NETWORKDAYS($F44,$B$3)/$H44))</f>
        <v>1</v>
      </c>
      <c r="J44" s="72"/>
      <c r="K44" s="72"/>
      <c r="L44" s="68">
        <f>IF($F44*1&gt;$B$3*1,0,IF($G44*1&lt;$B$3*1,1,NETWORKDAYS($F44,$B$3)/$H44))</f>
        <v>1</v>
      </c>
      <c r="M44" s="70">
        <v>5</v>
      </c>
      <c r="N44" s="71">
        <f>I44*M44</f>
        <v>5</v>
      </c>
      <c r="O44" s="71">
        <f>M44*L44</f>
        <v>5</v>
      </c>
      <c r="P44" s="72"/>
      <c r="Q44" s="72"/>
      <c r="S44" s="14"/>
      <c r="T44" s="14"/>
      <c r="U44" s="14"/>
      <c r="V44" s="14"/>
      <c r="W44" s="14"/>
    </row>
    <row r="45" spans="1:23">
      <c r="A45" s="43"/>
      <c r="B45" s="51"/>
      <c r="C45" s="51"/>
      <c r="D45" s="59" t="s">
        <v>51</v>
      </c>
      <c r="E45" s="59"/>
      <c r="F45" s="60">
        <f>MIN(F46:F46)</f>
        <v>44676</v>
      </c>
      <c r="G45" s="60">
        <f>MAX(G46:G46)</f>
        <v>44679</v>
      </c>
      <c r="H45" s="61"/>
      <c r="I45" s="62"/>
      <c r="J45" s="63"/>
      <c r="K45" s="63"/>
      <c r="L45" s="62"/>
      <c r="M45" s="64">
        <f>SUM(M46:M46)</f>
        <v>10</v>
      </c>
      <c r="N45" s="65">
        <f>SUM(N46:N46)</f>
        <v>10</v>
      </c>
      <c r="O45" s="65">
        <f>SUM(O46:O46)</f>
        <v>10</v>
      </c>
      <c r="P45" s="63"/>
      <c r="Q45" s="63"/>
      <c r="S45" s="32"/>
      <c r="T45" s="32"/>
      <c r="U45" s="32"/>
      <c r="V45" s="32"/>
      <c r="W45" s="32"/>
    </row>
    <row r="46" spans="1:23">
      <c r="A46" s="43"/>
      <c r="B46" s="51"/>
      <c r="C46" s="51"/>
      <c r="D46" s="34"/>
      <c r="E46" s="34" t="s">
        <v>18</v>
      </c>
      <c r="F46" s="66">
        <v>44676</v>
      </c>
      <c r="G46" s="66">
        <v>44679</v>
      </c>
      <c r="H46" s="67">
        <f>NETWORKDAYS(F46,G46)</f>
        <v>4</v>
      </c>
      <c r="I46" s="68">
        <f>IF($F46*1&gt;$B$3*1,0,IF($G46*1&lt;$B$3*1,1,NETWORKDAYS($F46,$B$3)/$H46))</f>
        <v>1</v>
      </c>
      <c r="J46" s="72"/>
      <c r="K46" s="72"/>
      <c r="L46" s="68">
        <f>IF($F46*1&gt;$B$3*1,0,IF($G46*1&lt;$B$3*1,1,NETWORKDAYS($F46,$B$3)/$H46))</f>
        <v>1</v>
      </c>
      <c r="M46" s="70">
        <v>10</v>
      </c>
      <c r="N46" s="71">
        <f>I46*M46</f>
        <v>10</v>
      </c>
      <c r="O46" s="71">
        <f>M46*L46</f>
        <v>10</v>
      </c>
      <c r="P46" s="72" t="str">
        <f t="shared" ref="P46" si="10">IF($L46=1,"완료", IF($F46*1&gt;$B$3*1,"-",IF($G46*1&lt;$B$3*1,"지연","진행중")))</f>
        <v>완료</v>
      </c>
      <c r="Q46" s="72"/>
      <c r="S46" s="14"/>
      <c r="T46" s="14"/>
      <c r="U46" s="14"/>
      <c r="V46" s="14"/>
      <c r="W46" s="14"/>
    </row>
  </sheetData>
  <mergeCells count="16">
    <mergeCell ref="A1:Q1"/>
    <mergeCell ref="N6:N7"/>
    <mergeCell ref="A6:A7"/>
    <mergeCell ref="B6:B7"/>
    <mergeCell ref="C6:C7"/>
    <mergeCell ref="D6:D7"/>
    <mergeCell ref="E6:E7"/>
    <mergeCell ref="F6:G6"/>
    <mergeCell ref="J6:K6"/>
    <mergeCell ref="H6:H7"/>
    <mergeCell ref="I6:I7"/>
    <mergeCell ref="L6:L7"/>
    <mergeCell ref="M6:M7"/>
    <mergeCell ref="P6:P7"/>
    <mergeCell ref="O6:O7"/>
    <mergeCell ref="Q6:Q7"/>
  </mergeCells>
  <phoneticPr fontId="3" type="noConversion"/>
  <conditionalFormatting sqref="S3:W3">
    <cfRule type="expression" dxfId="13" priority="75">
      <formula>IF(AND($B$3*1&gt;=(S4&amp;"-"&amp;S5)*1,$B$3*1&lt;=(S4&amp;"-"&amp;S6)*1),1,0)</formula>
    </cfRule>
  </conditionalFormatting>
  <conditionalFormatting sqref="T3">
    <cfRule type="expression" dxfId="12" priority="74">
      <formula>IF(AND($B$3*1&gt;=(T4&amp;"-"&amp;T5)*1,$B$3*1&lt;=(T4&amp;"-"&amp;T6)*1),1,0)</formula>
    </cfRule>
  </conditionalFormatting>
  <conditionalFormatting sqref="P8 R8 P41:Q44 P24:Q24 P46:Q46 P36:Q39 P34:Q34 P20:Q22">
    <cfRule type="expression" dxfId="11" priority="72">
      <formula>IF($P8="지연",1,0)</formula>
    </cfRule>
  </conditionalFormatting>
  <conditionalFormatting sqref="P12:P13 R12:R13">
    <cfRule type="expression" dxfId="10" priority="68">
      <formula>IF($P12="지연",1,0)</formula>
    </cfRule>
  </conditionalFormatting>
  <conditionalFormatting sqref="S3">
    <cfRule type="expression" dxfId="9" priority="64">
      <formula>IF(AND($B$3*1&gt;=(S4&amp;"-"&amp;S5)*1,$B$3*1&lt;=(S4&amp;"-"&amp;S6)*1),1,0)</formula>
    </cfRule>
  </conditionalFormatting>
  <conditionalFormatting sqref="P16:P17">
    <cfRule type="expression" dxfId="8" priority="62">
      <formula>IF($P16="지연",1,0)</formula>
    </cfRule>
  </conditionalFormatting>
  <conditionalFormatting sqref="P27:P28">
    <cfRule type="expression" dxfId="7" priority="54">
      <formula>IF($P27="지연",1,0)</formula>
    </cfRule>
  </conditionalFormatting>
  <conditionalFormatting sqref="P32">
    <cfRule type="expression" dxfId="6" priority="52">
      <formula>IF($P32="지연",1,0)</formula>
    </cfRule>
  </conditionalFormatting>
  <conditionalFormatting sqref="Q8">
    <cfRule type="expression" dxfId="5" priority="37">
      <formula>IF($P8="지연",1,0)</formula>
    </cfRule>
  </conditionalFormatting>
  <conditionalFormatting sqref="Q12:Q13">
    <cfRule type="expression" dxfId="4" priority="36">
      <formula>IF($P12="지연",1,0)</formula>
    </cfRule>
  </conditionalFormatting>
  <conditionalFormatting sqref="Q16:Q17">
    <cfRule type="expression" dxfId="3" priority="34">
      <formula>IF($P16="지연",1,0)</formula>
    </cfRule>
  </conditionalFormatting>
  <conditionalFormatting sqref="Q27:Q28">
    <cfRule type="expression" dxfId="2" priority="26">
      <formula>IF($P27="지연",1,0)</formula>
    </cfRule>
  </conditionalFormatting>
  <conditionalFormatting sqref="Q32">
    <cfRule type="expression" dxfId="1" priority="24">
      <formula>IF($P32="지연",1,0)</formula>
    </cfRule>
  </conditionalFormatting>
  <conditionalFormatting sqref="S8:W46">
    <cfRule type="expression" dxfId="0" priority="2">
      <formula>IF(OR(AND($F8*1&gt;=(S$4&amp;"/"&amp;S$5)*1,$F8*1&lt;=(S$4&amp;"-"&amp;S$6)*1),AND($G8*1&gt;=(S$4&amp;"/"&amp;S$5)*1,$G8*1&lt;=(S$4&amp;"/"&amp;S$6)*1)),1,IF(AND((S$4&amp;"/"&amp;S$5)*1&gt;$F8*1,(S$4&amp;"/"&amp;S$6)*1&lt;$G8*1),1,0))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표지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한상민</cp:lastModifiedBy>
  <dcterms:created xsi:type="dcterms:W3CDTF">2017-12-19T11:19:01Z</dcterms:created>
  <dcterms:modified xsi:type="dcterms:W3CDTF">2022-04-28T01:39:55Z</dcterms:modified>
</cp:coreProperties>
</file>