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charts/chart9.xml" ContentType="application/vnd.openxmlformats-officedocument.drawingml.chart+xml"/>
  <Override PartName="/xl/drawings/drawing11.xml" ContentType="application/vnd.openxmlformats-officedocument.drawingml.chartshapes+xml"/>
  <Override PartName="/xl/charts/chart1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C:\Users\David\Dropbox (Footprint Network)\GFN Docs\Departments\Research\NFA\NFBA 2023 Edition\"/>
    </mc:Choice>
  </mc:AlternateContent>
  <xr:revisionPtr revIDLastSave="0" documentId="13_ncr:1_{10EBA817-E0C3-4975-9979-5ECF78E4FAC5}" xr6:coauthVersionLast="47" xr6:coauthVersionMax="47" xr10:uidLastSave="{00000000-0000-0000-0000-000000000000}"/>
  <bookViews>
    <workbookView xWindow="285" yWindow="0" windowWidth="27660" windowHeight="15585" tabRatio="834" xr2:uid="{00000000-000D-0000-FFFF-FFFF00000000}"/>
  </bookViews>
  <sheets>
    <sheet name="Introduction" sheetId="18" r:id="rId1"/>
    <sheet name="Definitions" sheetId="19" r:id="rId2"/>
    <sheet name="World Data and Figures (2019)" sheetId="2" r:id="rId3"/>
    <sheet name="Country Results (2019)" sheetId="25" r:id="rId4"/>
    <sheet name="Country Results (2022 estimate)" sheetId="15" r:id="rId5"/>
    <sheet name="Scientific &amp; Editorial Review" sheetId="20" r:id="rId6"/>
  </sheets>
  <definedNames>
    <definedName name="_xlnm._FilterDatabase" localSheetId="3" hidden="1">'Country Results (2019)'!$A$23:$AF$23</definedName>
    <definedName name="_xlnm._FilterDatabase" localSheetId="4" hidden="1">'Country Results (2022 estimate)'!$A$23:$AK$205</definedName>
    <definedName name="_xlnm._FilterDatabase" localSheetId="2" hidden="1">'World Data and Figures (2019)'!$B$83:$E$83</definedName>
    <definedName name="_holder2" hidden="1">#REF!</definedName>
    <definedName name="_Key1" localSheetId="3" hidden="1">#REF!</definedName>
    <definedName name="_Key1" localSheetId="4" hidden="1">#REF!</definedName>
    <definedName name="_Key1" localSheetId="1" hidden="1">#REF!</definedName>
    <definedName name="_Key1" localSheetId="0" hidden="1">#REF!</definedName>
    <definedName name="_Key1" localSheetId="5" hidden="1">#REF!</definedName>
    <definedName name="_Key1" hidden="1">#REF!</definedName>
    <definedName name="_Key2" hidden="1">#REF!</definedName>
    <definedName name="_Order1" hidden="1">255</definedName>
    <definedName name="_placeholder" hidden="1">#REF!</definedName>
    <definedName name="_Sort" localSheetId="3" hidden="1">#REF!</definedName>
    <definedName name="_Sort" localSheetId="4" hidden="1">#REF!</definedName>
    <definedName name="_Sort" localSheetId="1" hidden="1">#REF!</definedName>
    <definedName name="_Sort" localSheetId="0" hidden="1">#REF!</definedName>
    <definedName name="_Sort" localSheetId="5" hidden="1">#REF!</definedName>
    <definedName name="_Sort" hidden="1">#REF!</definedName>
    <definedName name="_Sort2" hidden="1">#REF!</definedName>
    <definedName name="ColumnCountriesx40">#REF!</definedName>
    <definedName name="ColumnData">#REF!</definedName>
    <definedName name="Countriesx40">#REF!</definedName>
    <definedName name="DATA">#REF!</definedName>
    <definedName name="piblic3">#REF!</definedName>
    <definedName name="_xlnm.Print_Area" localSheetId="3">'Country Results (2019)'!$A$1:$AF$222</definedName>
    <definedName name="_xlnm.Print_Area" localSheetId="4">'Country Results (2022 estimate)'!$A$1:$AF$222</definedName>
    <definedName name="_xlnm.Print_Area" localSheetId="1">Definitions!$B$1:$P$91</definedName>
    <definedName name="_xlnm.Print_Titles" localSheetId="3">'Country Results (2019)'!$A:$I,'Country Results (2019)'!$23:$23</definedName>
    <definedName name="_xlnm.Print_Titles" localSheetId="4">'Country Results (2022 estimate)'!$A:$I,'Country Results (2022 estimate)'!$23:$23</definedName>
    <definedName name="public">#REF!</definedName>
    <definedName name="public2">#REF!</definedName>
    <definedName name="public3">#REF!,#REF!</definedName>
    <definedName name="Quality_Score" localSheetId="3">'Country Results (2019)'!A$232:F$275</definedName>
    <definedName name="Quality_Score">'Country Results (2022 estimate)'!A$232:F$275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7" i="15" l="1"/>
  <c r="AK200" i="15"/>
  <c r="AK201" i="15"/>
  <c r="AK202" i="15"/>
  <c r="AK203" i="15"/>
  <c r="AK204" i="15"/>
  <c r="AK205" i="15"/>
  <c r="AG202" i="15"/>
  <c r="AJ202" i="15" s="1"/>
  <c r="AG203" i="15"/>
  <c r="AJ203" i="15" s="1"/>
  <c r="AG204" i="15"/>
  <c r="AJ204" i="15" s="1"/>
  <c r="AG205" i="15"/>
  <c r="AJ205" i="15" s="1"/>
  <c r="I20" i="25" l="1"/>
  <c r="AD20" i="25" s="1"/>
  <c r="F20" i="25"/>
  <c r="I19" i="25"/>
  <c r="AD19" i="25" s="1"/>
  <c r="F19" i="25"/>
  <c r="I18" i="25"/>
  <c r="AD18" i="25" s="1"/>
  <c r="F18" i="25"/>
  <c r="I17" i="25"/>
  <c r="AD17" i="25" s="1"/>
  <c r="F17" i="25"/>
  <c r="I16" i="25"/>
  <c r="AD16" i="25" s="1"/>
  <c r="F16" i="25"/>
  <c r="I15" i="25"/>
  <c r="Z15" i="25" s="1"/>
  <c r="F15" i="25"/>
  <c r="I14" i="25"/>
  <c r="AC14" i="25" s="1"/>
  <c r="F14" i="25"/>
  <c r="I13" i="25"/>
  <c r="AE13" i="25" s="1"/>
  <c r="F13" i="25"/>
  <c r="I12" i="25"/>
  <c r="AC12" i="25" s="1"/>
  <c r="F12" i="25"/>
  <c r="I11" i="25"/>
  <c r="AE11" i="25" s="1"/>
  <c r="F11" i="25"/>
  <c r="I10" i="25"/>
  <c r="AC10" i="25" s="1"/>
  <c r="F10" i="25"/>
  <c r="I9" i="25"/>
  <c r="AE9" i="25" s="1"/>
  <c r="F9" i="25"/>
  <c r="I8" i="25"/>
  <c r="AC8" i="25" s="1"/>
  <c r="F8" i="25"/>
  <c r="G8" i="25" s="1"/>
  <c r="I16" i="15"/>
  <c r="Y16" i="15" s="1"/>
  <c r="F16" i="15"/>
  <c r="I15" i="15"/>
  <c r="Y15" i="15" s="1"/>
  <c r="F15" i="15"/>
  <c r="I14" i="15"/>
  <c r="Y14" i="15" s="1"/>
  <c r="F14" i="15"/>
  <c r="I13" i="15"/>
  <c r="Y13" i="15" s="1"/>
  <c r="F13" i="15"/>
  <c r="I11" i="15"/>
  <c r="Y11" i="15" s="1"/>
  <c r="F11" i="15"/>
  <c r="J8" i="25" l="1"/>
  <c r="L8" i="25"/>
  <c r="AE8" i="25"/>
  <c r="P8" i="25"/>
  <c r="W8" i="25"/>
  <c r="AF8" i="25" s="1"/>
  <c r="T8" i="25"/>
  <c r="AA8" i="25"/>
  <c r="K8" i="25"/>
  <c r="R8" i="25"/>
  <c r="Z8" i="25"/>
  <c r="O8" i="25"/>
  <c r="V8" i="25"/>
  <c r="AB8" i="25"/>
  <c r="N8" i="25"/>
  <c r="S8" i="25"/>
  <c r="X8" i="25"/>
  <c r="AD8" i="25"/>
  <c r="M19" i="25"/>
  <c r="AE20" i="25"/>
  <c r="N19" i="25"/>
  <c r="M17" i="25"/>
  <c r="AE18" i="25"/>
  <c r="N17" i="25"/>
  <c r="X16" i="25"/>
  <c r="L14" i="25"/>
  <c r="U15" i="25"/>
  <c r="Z14" i="25"/>
  <c r="J19" i="25"/>
  <c r="J10" i="25"/>
  <c r="R10" i="25"/>
  <c r="P10" i="25"/>
  <c r="K10" i="25"/>
  <c r="AB10" i="25"/>
  <c r="AE16" i="25"/>
  <c r="L10" i="25"/>
  <c r="W12" i="25"/>
  <c r="AF12" i="25" s="1"/>
  <c r="K16" i="25"/>
  <c r="O16" i="25"/>
  <c r="J12" i="25"/>
  <c r="P12" i="25"/>
  <c r="AB12" i="25"/>
  <c r="O14" i="25"/>
  <c r="T10" i="25"/>
  <c r="K12" i="25"/>
  <c r="R12" i="25"/>
  <c r="J14" i="25"/>
  <c r="P14" i="25"/>
  <c r="P16" i="25"/>
  <c r="V17" i="25"/>
  <c r="O18" i="25"/>
  <c r="V19" i="25"/>
  <c r="O20" i="25"/>
  <c r="O12" i="25"/>
  <c r="O10" i="25"/>
  <c r="W10" i="25"/>
  <c r="AF10" i="25" s="1"/>
  <c r="L12" i="25"/>
  <c r="T12" i="25"/>
  <c r="K14" i="25"/>
  <c r="T14" i="25"/>
  <c r="M15" i="25"/>
  <c r="J16" i="25"/>
  <c r="W16" i="25"/>
  <c r="Z17" i="25"/>
  <c r="W18" i="25"/>
  <c r="Z19" i="25"/>
  <c r="W20" i="25"/>
  <c r="X9" i="25"/>
  <c r="L9" i="25"/>
  <c r="T9" i="25"/>
  <c r="AB9" i="25"/>
  <c r="Z10" i="25"/>
  <c r="AE10" i="25"/>
  <c r="L11" i="25"/>
  <c r="T11" i="25"/>
  <c r="AB11" i="25"/>
  <c r="Z12" i="25"/>
  <c r="AE12" i="25"/>
  <c r="L13" i="25"/>
  <c r="T13" i="25"/>
  <c r="AB13" i="25"/>
  <c r="AB15" i="25"/>
  <c r="N9" i="25"/>
  <c r="V9" i="25"/>
  <c r="AD9" i="25"/>
  <c r="V10" i="25"/>
  <c r="AA10" i="25"/>
  <c r="N11" i="25"/>
  <c r="V11" i="25"/>
  <c r="AD11" i="25"/>
  <c r="V12" i="25"/>
  <c r="AA12" i="25"/>
  <c r="N13" i="25"/>
  <c r="V13" i="25"/>
  <c r="AD13" i="25"/>
  <c r="V14" i="25"/>
  <c r="AA14" i="25"/>
  <c r="P15" i="25"/>
  <c r="V15" i="25"/>
  <c r="AC15" i="25"/>
  <c r="P18" i="25"/>
  <c r="X18" i="25"/>
  <c r="P20" i="25"/>
  <c r="X20" i="25"/>
  <c r="X11" i="25"/>
  <c r="P13" i="25"/>
  <c r="X13" i="25"/>
  <c r="R14" i="25"/>
  <c r="W14" i="25"/>
  <c r="AF14" i="25" s="1"/>
  <c r="AB14" i="25"/>
  <c r="J15" i="25"/>
  <c r="Q15" i="25"/>
  <c r="X15" i="25"/>
  <c r="L16" i="25"/>
  <c r="S16" i="25"/>
  <c r="AA16" i="25"/>
  <c r="R17" i="25"/>
  <c r="AC17" i="25"/>
  <c r="K18" i="25"/>
  <c r="S18" i="25"/>
  <c r="AA18" i="25"/>
  <c r="R19" i="25"/>
  <c r="AC19" i="25"/>
  <c r="K20" i="25"/>
  <c r="S20" i="25"/>
  <c r="AA20" i="25"/>
  <c r="P9" i="25"/>
  <c r="P11" i="25"/>
  <c r="J9" i="25"/>
  <c r="R9" i="25"/>
  <c r="Z9" i="25"/>
  <c r="N10" i="25"/>
  <c r="S10" i="25"/>
  <c r="X10" i="25"/>
  <c r="AD10" i="25"/>
  <c r="J11" i="25"/>
  <c r="R11" i="25"/>
  <c r="Z11" i="25"/>
  <c r="N12" i="25"/>
  <c r="S12" i="25"/>
  <c r="X12" i="25"/>
  <c r="AD12" i="25"/>
  <c r="J13" i="25"/>
  <c r="R13" i="25"/>
  <c r="Z13" i="25"/>
  <c r="N14" i="25"/>
  <c r="S14" i="25"/>
  <c r="X14" i="25"/>
  <c r="AE14" i="25"/>
  <c r="L15" i="25"/>
  <c r="R15" i="25"/>
  <c r="N16" i="25"/>
  <c r="T16" i="25"/>
  <c r="AB16" i="25"/>
  <c r="J17" i="25"/>
  <c r="U17" i="25"/>
  <c r="L18" i="25"/>
  <c r="T18" i="25"/>
  <c r="AB18" i="25"/>
  <c r="U19" i="25"/>
  <c r="L20" i="25"/>
  <c r="T20" i="25"/>
  <c r="AB20" i="25"/>
  <c r="M9" i="25"/>
  <c r="Q9" i="25"/>
  <c r="U9" i="25"/>
  <c r="Y9" i="25"/>
  <c r="AC9" i="25"/>
  <c r="M11" i="25"/>
  <c r="Q11" i="25"/>
  <c r="U11" i="25"/>
  <c r="Y11" i="25"/>
  <c r="AC11" i="25"/>
  <c r="M13" i="25"/>
  <c r="Q13" i="25"/>
  <c r="U13" i="25"/>
  <c r="Y13" i="25"/>
  <c r="AC13" i="25"/>
  <c r="M8" i="25"/>
  <c r="Q8" i="25"/>
  <c r="U8" i="25"/>
  <c r="Y8" i="25"/>
  <c r="K9" i="25"/>
  <c r="O9" i="25"/>
  <c r="S9" i="25"/>
  <c r="W9" i="25"/>
  <c r="AA9" i="25"/>
  <c r="M10" i="25"/>
  <c r="Q10" i="25"/>
  <c r="U10" i="25"/>
  <c r="Y10" i="25"/>
  <c r="K11" i="25"/>
  <c r="O11" i="25"/>
  <c r="S11" i="25"/>
  <c r="W11" i="25"/>
  <c r="AA11" i="25"/>
  <c r="M12" i="25"/>
  <c r="Q12" i="25"/>
  <c r="U12" i="25"/>
  <c r="Y12" i="25"/>
  <c r="K13" i="25"/>
  <c r="O13" i="25"/>
  <c r="S13" i="25"/>
  <c r="W13" i="25"/>
  <c r="AA13" i="25"/>
  <c r="M14" i="25"/>
  <c r="Q14" i="25"/>
  <c r="U14" i="25"/>
  <c r="Y14" i="25"/>
  <c r="AD14" i="25"/>
  <c r="AE15" i="25"/>
  <c r="AA15" i="25"/>
  <c r="W15" i="25"/>
  <c r="S15" i="25"/>
  <c r="O15" i="25"/>
  <c r="K15" i="25"/>
  <c r="N15" i="25"/>
  <c r="T15" i="25"/>
  <c r="Y15" i="25"/>
  <c r="AD15" i="25"/>
  <c r="AB17" i="25"/>
  <c r="X17" i="25"/>
  <c r="T17" i="25"/>
  <c r="P17" i="25"/>
  <c r="L17" i="25"/>
  <c r="AE17" i="25"/>
  <c r="AA17" i="25"/>
  <c r="W17" i="25"/>
  <c r="S17" i="25"/>
  <c r="O17" i="25"/>
  <c r="K17" i="25"/>
  <c r="Q17" i="25"/>
  <c r="Y17" i="25"/>
  <c r="AB19" i="25"/>
  <c r="X19" i="25"/>
  <c r="T19" i="25"/>
  <c r="P19" i="25"/>
  <c r="L19" i="25"/>
  <c r="AE19" i="25"/>
  <c r="AA19" i="25"/>
  <c r="W19" i="25"/>
  <c r="S19" i="25"/>
  <c r="O19" i="25"/>
  <c r="K19" i="25"/>
  <c r="Q19" i="25"/>
  <c r="Y19" i="25"/>
  <c r="M16" i="25"/>
  <c r="Q16" i="25"/>
  <c r="U16" i="25"/>
  <c r="Y16" i="25"/>
  <c r="AC16" i="25"/>
  <c r="M18" i="25"/>
  <c r="Q18" i="25"/>
  <c r="U18" i="25"/>
  <c r="Y18" i="25"/>
  <c r="AC18" i="25"/>
  <c r="M20" i="25"/>
  <c r="Q20" i="25"/>
  <c r="U20" i="25"/>
  <c r="Y20" i="25"/>
  <c r="AC20" i="25"/>
  <c r="R16" i="25"/>
  <c r="V16" i="25"/>
  <c r="Z16" i="25"/>
  <c r="J18" i="25"/>
  <c r="N18" i="25"/>
  <c r="R18" i="25"/>
  <c r="V18" i="25"/>
  <c r="Z18" i="25"/>
  <c r="J20" i="25"/>
  <c r="N20" i="25"/>
  <c r="R20" i="25"/>
  <c r="V20" i="25"/>
  <c r="Z20" i="25"/>
  <c r="N15" i="15"/>
  <c r="R15" i="15"/>
  <c r="J15" i="15"/>
  <c r="AA15" i="15"/>
  <c r="M16" i="15"/>
  <c r="AA16" i="15"/>
  <c r="K15" i="15"/>
  <c r="AB15" i="15"/>
  <c r="N16" i="15"/>
  <c r="AB16" i="15"/>
  <c r="J16" i="15"/>
  <c r="U16" i="15"/>
  <c r="V15" i="15"/>
  <c r="K16" i="15"/>
  <c r="V16" i="15"/>
  <c r="L15" i="15"/>
  <c r="AC15" i="15"/>
  <c r="R16" i="15"/>
  <c r="AC16" i="15"/>
  <c r="T16" i="15"/>
  <c r="V14" i="15"/>
  <c r="Z15" i="15"/>
  <c r="L16" i="15"/>
  <c r="Z16" i="15"/>
  <c r="M15" i="15"/>
  <c r="S16" i="15"/>
  <c r="AD16" i="15"/>
  <c r="N13" i="15"/>
  <c r="AA14" i="15"/>
  <c r="R13" i="15"/>
  <c r="L14" i="15"/>
  <c r="Z13" i="15"/>
  <c r="M14" i="15"/>
  <c r="S15" i="15"/>
  <c r="AD15" i="15"/>
  <c r="O16" i="15"/>
  <c r="W16" i="15"/>
  <c r="AE16" i="15"/>
  <c r="AG16" i="15" s="1"/>
  <c r="AJ16" i="15" s="1"/>
  <c r="J14" i="15"/>
  <c r="AB14" i="15"/>
  <c r="S13" i="15"/>
  <c r="AA13" i="15"/>
  <c r="N14" i="15"/>
  <c r="T15" i="15"/>
  <c r="P16" i="15"/>
  <c r="X16" i="15"/>
  <c r="Z14" i="15"/>
  <c r="O13" i="15"/>
  <c r="K14" i="15"/>
  <c r="AC14" i="15"/>
  <c r="AB13" i="15"/>
  <c r="R14" i="15"/>
  <c r="U15" i="15"/>
  <c r="Q16" i="15"/>
  <c r="Z11" i="15"/>
  <c r="S14" i="15"/>
  <c r="AD14" i="15"/>
  <c r="O15" i="15"/>
  <c r="W15" i="15"/>
  <c r="AE15" i="15"/>
  <c r="AG15" i="15" s="1"/>
  <c r="AJ15" i="15" s="1"/>
  <c r="AA11" i="15"/>
  <c r="T14" i="15"/>
  <c r="P15" i="15"/>
  <c r="X15" i="15"/>
  <c r="U14" i="15"/>
  <c r="Q15" i="15"/>
  <c r="J13" i="15"/>
  <c r="R11" i="15"/>
  <c r="K13" i="15"/>
  <c r="U13" i="15"/>
  <c r="AE13" i="15"/>
  <c r="AG13" i="15" s="1"/>
  <c r="AJ13" i="15" s="1"/>
  <c r="O14" i="15"/>
  <c r="W14" i="15"/>
  <c r="AE14" i="15"/>
  <c r="AG14" i="15" s="1"/>
  <c r="AJ14" i="15" s="1"/>
  <c r="AC13" i="15"/>
  <c r="T13" i="15"/>
  <c r="S11" i="15"/>
  <c r="L13" i="15"/>
  <c r="V13" i="15"/>
  <c r="P14" i="15"/>
  <c r="X14" i="15"/>
  <c r="L11" i="15"/>
  <c r="AD13" i="15"/>
  <c r="T11" i="15"/>
  <c r="M13" i="15"/>
  <c r="W13" i="15"/>
  <c r="Q14" i="15"/>
  <c r="J11" i="15"/>
  <c r="P13" i="15"/>
  <c r="X13" i="15"/>
  <c r="K11" i="15"/>
  <c r="Q13" i="15"/>
  <c r="AB11" i="15"/>
  <c r="M11" i="15"/>
  <c r="U11" i="15"/>
  <c r="AC11" i="15"/>
  <c r="N11" i="15"/>
  <c r="V11" i="15"/>
  <c r="AD11" i="15"/>
  <c r="O11" i="15"/>
  <c r="W11" i="15"/>
  <c r="AE11" i="15"/>
  <c r="AG11" i="15" s="1"/>
  <c r="AJ11" i="15" s="1"/>
  <c r="P11" i="15"/>
  <c r="X11" i="15"/>
  <c r="Q11" i="15"/>
  <c r="AK25" i="15"/>
  <c r="AK26" i="15"/>
  <c r="AK27" i="15"/>
  <c r="AK28" i="15"/>
  <c r="AK29" i="15"/>
  <c r="AK30" i="15"/>
  <c r="AK31" i="15"/>
  <c r="AK32" i="15"/>
  <c r="AK33" i="15"/>
  <c r="AK34" i="15"/>
  <c r="AK35" i="15"/>
  <c r="AK36" i="15"/>
  <c r="AK37" i="15"/>
  <c r="AK38" i="15"/>
  <c r="AK39" i="15"/>
  <c r="AK40" i="15"/>
  <c r="AK41" i="15"/>
  <c r="AK42" i="15"/>
  <c r="AK43" i="15"/>
  <c r="AK44" i="15"/>
  <c r="AK45" i="15"/>
  <c r="AK46" i="15"/>
  <c r="AK47" i="15"/>
  <c r="AK48" i="15"/>
  <c r="AK49" i="15"/>
  <c r="AK50" i="15"/>
  <c r="AK51" i="15"/>
  <c r="AK52" i="15"/>
  <c r="AK53" i="15"/>
  <c r="AK54" i="15"/>
  <c r="AK55" i="15"/>
  <c r="AK56" i="15"/>
  <c r="AK57" i="15"/>
  <c r="AK58" i="15"/>
  <c r="AK59" i="15"/>
  <c r="AK60" i="15"/>
  <c r="AK61" i="15"/>
  <c r="AK62" i="15"/>
  <c r="AK63" i="15"/>
  <c r="AK64" i="15"/>
  <c r="AK65" i="15"/>
  <c r="AK66" i="15"/>
  <c r="AK67" i="15"/>
  <c r="AK68" i="15"/>
  <c r="AK69" i="15"/>
  <c r="AK70" i="15"/>
  <c r="AK71" i="15"/>
  <c r="AK72" i="15"/>
  <c r="AK73" i="15"/>
  <c r="AK74" i="15"/>
  <c r="AK75" i="15"/>
  <c r="AK76" i="15"/>
  <c r="AK77" i="15"/>
  <c r="AK78" i="15"/>
  <c r="AK79" i="15"/>
  <c r="AK80" i="15"/>
  <c r="AK81" i="15"/>
  <c r="AK82" i="15"/>
  <c r="AK83" i="15"/>
  <c r="AK84" i="15"/>
  <c r="AK85" i="15"/>
  <c r="AK86" i="15"/>
  <c r="AK87" i="15"/>
  <c r="AK88" i="15"/>
  <c r="AK89" i="15"/>
  <c r="AK90" i="15"/>
  <c r="AK91" i="15"/>
  <c r="AK92" i="15"/>
  <c r="AK93" i="15"/>
  <c r="AK94" i="15"/>
  <c r="AK95" i="15"/>
  <c r="AK96" i="15"/>
  <c r="AK97" i="15"/>
  <c r="AK98" i="15"/>
  <c r="AK99" i="15"/>
  <c r="AK100" i="15"/>
  <c r="AK101" i="15"/>
  <c r="AK102" i="15"/>
  <c r="AK103" i="15"/>
  <c r="AK104" i="15"/>
  <c r="AK105" i="15"/>
  <c r="AK106" i="15"/>
  <c r="AK107" i="15"/>
  <c r="AK108" i="15"/>
  <c r="AK109" i="15"/>
  <c r="AK110" i="15"/>
  <c r="AK111" i="15"/>
  <c r="AK112" i="15"/>
  <c r="AK113" i="15"/>
  <c r="AK114" i="15"/>
  <c r="AK115" i="15"/>
  <c r="AK116" i="15"/>
  <c r="AK117" i="15"/>
  <c r="AK118" i="15"/>
  <c r="AK119" i="15"/>
  <c r="AK120" i="15"/>
  <c r="AK121" i="15"/>
  <c r="AK122" i="15"/>
  <c r="AK123" i="15"/>
  <c r="AK124" i="15"/>
  <c r="AK125" i="15"/>
  <c r="AK126" i="15"/>
  <c r="AK127" i="15"/>
  <c r="AK128" i="15"/>
  <c r="AK129" i="15"/>
  <c r="AK130" i="15"/>
  <c r="AK131" i="15"/>
  <c r="AK132" i="15"/>
  <c r="AK133" i="15"/>
  <c r="AK134" i="15"/>
  <c r="AK135" i="15"/>
  <c r="AK136" i="15"/>
  <c r="AK137" i="15"/>
  <c r="AK138" i="15"/>
  <c r="AK139" i="15"/>
  <c r="AK140" i="15"/>
  <c r="AK141" i="15"/>
  <c r="AK142" i="15"/>
  <c r="AK143" i="15"/>
  <c r="AK144" i="15"/>
  <c r="AK145" i="15"/>
  <c r="AK146" i="15"/>
  <c r="AK147" i="15"/>
  <c r="AK148" i="15"/>
  <c r="AK149" i="15"/>
  <c r="AK150" i="15"/>
  <c r="AK151" i="15"/>
  <c r="AK152" i="15"/>
  <c r="AK153" i="15"/>
  <c r="AK154" i="15"/>
  <c r="AK155" i="15"/>
  <c r="AK156" i="15"/>
  <c r="AK157" i="15"/>
  <c r="AK158" i="15"/>
  <c r="AK159" i="15"/>
  <c r="AK160" i="15"/>
  <c r="AK161" i="15"/>
  <c r="AK162" i="15"/>
  <c r="AK163" i="15"/>
  <c r="AK164" i="15"/>
  <c r="AK165" i="15"/>
  <c r="AK166" i="15"/>
  <c r="AK167" i="15"/>
  <c r="AK168" i="15"/>
  <c r="AK169" i="15"/>
  <c r="AK170" i="15"/>
  <c r="AK171" i="15"/>
  <c r="AK172" i="15"/>
  <c r="AK173" i="15"/>
  <c r="AK174" i="15"/>
  <c r="AK175" i="15"/>
  <c r="AK176" i="15"/>
  <c r="AK177" i="15"/>
  <c r="AK178" i="15"/>
  <c r="AK179" i="15"/>
  <c r="AK180" i="15"/>
  <c r="AK181" i="15"/>
  <c r="AK182" i="15"/>
  <c r="AK183" i="15"/>
  <c r="AK184" i="15"/>
  <c r="AK185" i="15"/>
  <c r="AK186" i="15"/>
  <c r="AK187" i="15"/>
  <c r="AK188" i="15"/>
  <c r="AK189" i="15"/>
  <c r="AK190" i="15"/>
  <c r="AK191" i="15"/>
  <c r="AK192" i="15"/>
  <c r="AK193" i="15"/>
  <c r="AK194" i="15"/>
  <c r="AK195" i="15"/>
  <c r="AK196" i="15"/>
  <c r="AK197" i="15"/>
  <c r="AK198" i="15"/>
  <c r="AK199" i="15"/>
  <c r="AK206" i="15"/>
  <c r="AK207" i="15"/>
  <c r="AK208" i="15"/>
  <c r="AK24" i="15"/>
  <c r="AG208" i="15"/>
  <c r="AJ208" i="15" s="1"/>
  <c r="AG207" i="15"/>
  <c r="AJ207" i="15" s="1"/>
  <c r="AG206" i="15"/>
  <c r="AJ206" i="15" s="1"/>
  <c r="AG201" i="15"/>
  <c r="AJ201" i="15" s="1"/>
  <c r="AG200" i="15"/>
  <c r="AJ200" i="15" s="1"/>
  <c r="AG199" i="15"/>
  <c r="AJ199" i="15" s="1"/>
  <c r="AG198" i="15"/>
  <c r="AJ198" i="15" s="1"/>
  <c r="AG197" i="15"/>
  <c r="AJ197" i="15" s="1"/>
  <c r="AG196" i="15"/>
  <c r="AJ196" i="15" s="1"/>
  <c r="AG195" i="15"/>
  <c r="AJ195" i="15" s="1"/>
  <c r="AG194" i="15"/>
  <c r="AJ194" i="15" s="1"/>
  <c r="AG193" i="15"/>
  <c r="AJ193" i="15" s="1"/>
  <c r="AG192" i="15"/>
  <c r="AJ192" i="15" s="1"/>
  <c r="AG191" i="15"/>
  <c r="AJ191" i="15" s="1"/>
  <c r="AG190" i="15"/>
  <c r="AJ190" i="15" s="1"/>
  <c r="AG189" i="15"/>
  <c r="AJ189" i="15" s="1"/>
  <c r="AG188" i="15"/>
  <c r="AJ188" i="15" s="1"/>
  <c r="AG187" i="15"/>
  <c r="AJ187" i="15" s="1"/>
  <c r="AG186" i="15"/>
  <c r="AJ186" i="15" s="1"/>
  <c r="AG185" i="15"/>
  <c r="AJ185" i="15" s="1"/>
  <c r="AG184" i="15"/>
  <c r="AJ184" i="15" s="1"/>
  <c r="AG183" i="15"/>
  <c r="AJ183" i="15" s="1"/>
  <c r="AG182" i="15"/>
  <c r="AJ182" i="15" s="1"/>
  <c r="AG181" i="15"/>
  <c r="AJ181" i="15" s="1"/>
  <c r="AG180" i="15"/>
  <c r="AJ180" i="15" s="1"/>
  <c r="AG179" i="15"/>
  <c r="AJ179" i="15" s="1"/>
  <c r="AG178" i="15"/>
  <c r="AJ178" i="15" s="1"/>
  <c r="AG177" i="15"/>
  <c r="AJ177" i="15" s="1"/>
  <c r="AG176" i="15"/>
  <c r="AJ176" i="15" s="1"/>
  <c r="AG175" i="15"/>
  <c r="AJ175" i="15" s="1"/>
  <c r="AG174" i="15"/>
  <c r="AJ174" i="15" s="1"/>
  <c r="AG173" i="15"/>
  <c r="AJ173" i="15" s="1"/>
  <c r="AG172" i="15"/>
  <c r="AJ172" i="15" s="1"/>
  <c r="AG171" i="15"/>
  <c r="AJ171" i="15" s="1"/>
  <c r="AG170" i="15"/>
  <c r="AJ170" i="15" s="1"/>
  <c r="AG169" i="15"/>
  <c r="AJ169" i="15" s="1"/>
  <c r="AG168" i="15"/>
  <c r="AJ168" i="15" s="1"/>
  <c r="AG167" i="15"/>
  <c r="AJ167" i="15" s="1"/>
  <c r="AG166" i="15"/>
  <c r="AJ166" i="15" s="1"/>
  <c r="AG165" i="15"/>
  <c r="AJ165" i="15" s="1"/>
  <c r="AG164" i="15"/>
  <c r="AJ164" i="15" s="1"/>
  <c r="AG163" i="15"/>
  <c r="AJ163" i="15" s="1"/>
  <c r="AG162" i="15"/>
  <c r="AJ162" i="15" s="1"/>
  <c r="AG161" i="15"/>
  <c r="AJ161" i="15" s="1"/>
  <c r="AG160" i="15"/>
  <c r="AJ160" i="15" s="1"/>
  <c r="AG159" i="15"/>
  <c r="AJ159" i="15" s="1"/>
  <c r="AG158" i="15"/>
  <c r="AJ158" i="15" s="1"/>
  <c r="AG157" i="15"/>
  <c r="AJ157" i="15" s="1"/>
  <c r="AG156" i="15"/>
  <c r="AJ156" i="15" s="1"/>
  <c r="AG155" i="15"/>
  <c r="AJ155" i="15" s="1"/>
  <c r="AG154" i="15"/>
  <c r="AJ154" i="15" s="1"/>
  <c r="AG153" i="15"/>
  <c r="AJ153" i="15" s="1"/>
  <c r="AG152" i="15"/>
  <c r="AJ152" i="15" s="1"/>
  <c r="AG151" i="15"/>
  <c r="AJ151" i="15" s="1"/>
  <c r="AG150" i="15"/>
  <c r="AJ150" i="15" s="1"/>
  <c r="AG149" i="15"/>
  <c r="AJ149" i="15" s="1"/>
  <c r="AG148" i="15"/>
  <c r="AJ148" i="15" s="1"/>
  <c r="AG147" i="15"/>
  <c r="AJ147" i="15" s="1"/>
  <c r="AG146" i="15"/>
  <c r="AJ146" i="15" s="1"/>
  <c r="AG145" i="15"/>
  <c r="AJ145" i="15" s="1"/>
  <c r="AG144" i="15"/>
  <c r="AJ144" i="15" s="1"/>
  <c r="AG143" i="15"/>
  <c r="AJ143" i="15" s="1"/>
  <c r="AG142" i="15"/>
  <c r="AJ142" i="15" s="1"/>
  <c r="AG141" i="15"/>
  <c r="AJ141" i="15" s="1"/>
  <c r="AG140" i="15"/>
  <c r="AJ140" i="15" s="1"/>
  <c r="AG139" i="15"/>
  <c r="AJ139" i="15" s="1"/>
  <c r="AG138" i="15"/>
  <c r="AJ138" i="15" s="1"/>
  <c r="AG137" i="15"/>
  <c r="AJ137" i="15" s="1"/>
  <c r="AG136" i="15"/>
  <c r="AJ136" i="15" s="1"/>
  <c r="AG135" i="15"/>
  <c r="AJ135" i="15" s="1"/>
  <c r="AG134" i="15"/>
  <c r="AJ134" i="15" s="1"/>
  <c r="AG133" i="15"/>
  <c r="AJ133" i="15" s="1"/>
  <c r="AG132" i="15"/>
  <c r="AJ132" i="15" s="1"/>
  <c r="AG131" i="15"/>
  <c r="AJ131" i="15" s="1"/>
  <c r="AG130" i="15"/>
  <c r="AJ130" i="15" s="1"/>
  <c r="AG129" i="15"/>
  <c r="AJ129" i="15" s="1"/>
  <c r="AG128" i="15"/>
  <c r="AJ128" i="15" s="1"/>
  <c r="AG127" i="15"/>
  <c r="AJ127" i="15" s="1"/>
  <c r="AG126" i="15"/>
  <c r="AJ126" i="15" s="1"/>
  <c r="AG125" i="15"/>
  <c r="AJ125" i="15" s="1"/>
  <c r="AG124" i="15"/>
  <c r="AJ124" i="15" s="1"/>
  <c r="AG123" i="15"/>
  <c r="AJ123" i="15" s="1"/>
  <c r="AG122" i="15"/>
  <c r="AJ122" i="15" s="1"/>
  <c r="AG121" i="15"/>
  <c r="AJ121" i="15" s="1"/>
  <c r="AG120" i="15"/>
  <c r="AJ120" i="15" s="1"/>
  <c r="AG119" i="15"/>
  <c r="AJ119" i="15" s="1"/>
  <c r="AG118" i="15"/>
  <c r="AJ118" i="15" s="1"/>
  <c r="AG117" i="15"/>
  <c r="AJ117" i="15" s="1"/>
  <c r="AG116" i="15"/>
  <c r="AJ116" i="15" s="1"/>
  <c r="AG115" i="15"/>
  <c r="AJ115" i="15" s="1"/>
  <c r="AG114" i="15"/>
  <c r="AJ114" i="15" s="1"/>
  <c r="AG113" i="15"/>
  <c r="AJ113" i="15" s="1"/>
  <c r="AG112" i="15"/>
  <c r="AJ112" i="15" s="1"/>
  <c r="AG111" i="15"/>
  <c r="AJ111" i="15" s="1"/>
  <c r="AG110" i="15"/>
  <c r="AJ110" i="15" s="1"/>
  <c r="AG109" i="15"/>
  <c r="AJ109" i="15" s="1"/>
  <c r="AG108" i="15"/>
  <c r="AJ108" i="15" s="1"/>
  <c r="AG107" i="15"/>
  <c r="AJ107" i="15" s="1"/>
  <c r="AG106" i="15"/>
  <c r="AJ106" i="15" s="1"/>
  <c r="AG105" i="15"/>
  <c r="AJ105" i="15" s="1"/>
  <c r="AG104" i="15"/>
  <c r="AJ104" i="15" s="1"/>
  <c r="AG103" i="15"/>
  <c r="AJ103" i="15" s="1"/>
  <c r="AG102" i="15"/>
  <c r="AJ102" i="15" s="1"/>
  <c r="AG101" i="15"/>
  <c r="AJ101" i="15" s="1"/>
  <c r="AG100" i="15"/>
  <c r="AJ100" i="15" s="1"/>
  <c r="AG99" i="15"/>
  <c r="AJ99" i="15" s="1"/>
  <c r="AG98" i="15"/>
  <c r="AJ98" i="15" s="1"/>
  <c r="AG97" i="15"/>
  <c r="AJ97" i="15" s="1"/>
  <c r="AG96" i="15"/>
  <c r="AJ96" i="15" s="1"/>
  <c r="AG95" i="15"/>
  <c r="AJ95" i="15" s="1"/>
  <c r="AG94" i="15"/>
  <c r="AJ94" i="15" s="1"/>
  <c r="AG93" i="15"/>
  <c r="AJ93" i="15" s="1"/>
  <c r="AG92" i="15"/>
  <c r="AJ92" i="15" s="1"/>
  <c r="AG91" i="15"/>
  <c r="AJ91" i="15" s="1"/>
  <c r="AG90" i="15"/>
  <c r="AJ90" i="15" s="1"/>
  <c r="AG89" i="15"/>
  <c r="AJ89" i="15" s="1"/>
  <c r="AG88" i="15"/>
  <c r="AJ88" i="15" s="1"/>
  <c r="AG87" i="15"/>
  <c r="AJ87" i="15" s="1"/>
  <c r="AG86" i="15"/>
  <c r="AJ86" i="15" s="1"/>
  <c r="AG85" i="15"/>
  <c r="AJ85" i="15" s="1"/>
  <c r="AG84" i="15"/>
  <c r="AJ84" i="15" s="1"/>
  <c r="AG83" i="15"/>
  <c r="AJ83" i="15" s="1"/>
  <c r="AG82" i="15"/>
  <c r="AJ82" i="15" s="1"/>
  <c r="AG81" i="15"/>
  <c r="AJ81" i="15" s="1"/>
  <c r="AG80" i="15"/>
  <c r="AJ80" i="15" s="1"/>
  <c r="AG79" i="15"/>
  <c r="AJ79" i="15" s="1"/>
  <c r="AG78" i="15"/>
  <c r="AJ78" i="15" s="1"/>
  <c r="AG77" i="15"/>
  <c r="AJ77" i="15" s="1"/>
  <c r="AG76" i="15"/>
  <c r="AJ76" i="15" s="1"/>
  <c r="AG75" i="15"/>
  <c r="AJ75" i="15" s="1"/>
  <c r="AG74" i="15"/>
  <c r="AJ74" i="15" s="1"/>
  <c r="AG73" i="15"/>
  <c r="AJ73" i="15" s="1"/>
  <c r="AG72" i="15"/>
  <c r="AJ72" i="15" s="1"/>
  <c r="AG71" i="15"/>
  <c r="AJ71" i="15" s="1"/>
  <c r="AG70" i="15"/>
  <c r="AJ70" i="15" s="1"/>
  <c r="AG69" i="15"/>
  <c r="AJ69" i="15" s="1"/>
  <c r="AG68" i="15"/>
  <c r="AJ68" i="15" s="1"/>
  <c r="AG67" i="15"/>
  <c r="AJ67" i="15" s="1"/>
  <c r="AG66" i="15"/>
  <c r="AJ66" i="15" s="1"/>
  <c r="AG65" i="15"/>
  <c r="AJ65" i="15" s="1"/>
  <c r="AG64" i="15"/>
  <c r="AJ64" i="15" s="1"/>
  <c r="AG63" i="15"/>
  <c r="AJ63" i="15" s="1"/>
  <c r="AG62" i="15"/>
  <c r="AJ62" i="15" s="1"/>
  <c r="AG61" i="15"/>
  <c r="AJ61" i="15" s="1"/>
  <c r="AG60" i="15"/>
  <c r="AJ60" i="15" s="1"/>
  <c r="AG59" i="15"/>
  <c r="AJ59" i="15" s="1"/>
  <c r="AG58" i="15"/>
  <c r="AJ58" i="15" s="1"/>
  <c r="AG57" i="15"/>
  <c r="AJ57" i="15" s="1"/>
  <c r="AG56" i="15"/>
  <c r="AJ56" i="15" s="1"/>
  <c r="AG55" i="15"/>
  <c r="AJ55" i="15" s="1"/>
  <c r="AG54" i="15"/>
  <c r="AJ54" i="15" s="1"/>
  <c r="AG53" i="15"/>
  <c r="AJ53" i="15" s="1"/>
  <c r="AG52" i="15"/>
  <c r="AJ52" i="15" s="1"/>
  <c r="AG51" i="15"/>
  <c r="AJ51" i="15" s="1"/>
  <c r="AG50" i="15"/>
  <c r="AJ50" i="15" s="1"/>
  <c r="AG49" i="15"/>
  <c r="AJ49" i="15" s="1"/>
  <c r="AG48" i="15"/>
  <c r="AJ48" i="15" s="1"/>
  <c r="AG47" i="15"/>
  <c r="AJ47" i="15" s="1"/>
  <c r="AG46" i="15"/>
  <c r="AJ46" i="15" s="1"/>
  <c r="AG45" i="15"/>
  <c r="AJ45" i="15" s="1"/>
  <c r="AG44" i="15"/>
  <c r="AJ44" i="15" s="1"/>
  <c r="AG43" i="15"/>
  <c r="AJ43" i="15" s="1"/>
  <c r="AG42" i="15"/>
  <c r="AJ42" i="15" s="1"/>
  <c r="AG41" i="15"/>
  <c r="AJ41" i="15" s="1"/>
  <c r="AG40" i="15"/>
  <c r="AJ40" i="15" s="1"/>
  <c r="AG39" i="15"/>
  <c r="AJ39" i="15" s="1"/>
  <c r="AG38" i="15"/>
  <c r="AJ38" i="15" s="1"/>
  <c r="AG37" i="15"/>
  <c r="AJ37" i="15" s="1"/>
  <c r="AG36" i="15"/>
  <c r="AJ36" i="15" s="1"/>
  <c r="AG35" i="15"/>
  <c r="AJ35" i="15" s="1"/>
  <c r="AG34" i="15"/>
  <c r="AJ34" i="15" s="1"/>
  <c r="AG33" i="15"/>
  <c r="AJ33" i="15" s="1"/>
  <c r="AG32" i="15"/>
  <c r="AJ32" i="15" s="1"/>
  <c r="AG31" i="15"/>
  <c r="AJ31" i="15" s="1"/>
  <c r="AG30" i="15"/>
  <c r="AJ30" i="15" s="1"/>
  <c r="AG29" i="15"/>
  <c r="AJ29" i="15" s="1"/>
  <c r="AG28" i="15"/>
  <c r="AJ28" i="15" s="1"/>
  <c r="AG27" i="15"/>
  <c r="AJ27" i="15" s="1"/>
  <c r="AG26" i="15"/>
  <c r="AJ26" i="15" s="1"/>
  <c r="AG25" i="15"/>
  <c r="AJ25" i="15" s="1"/>
  <c r="AG24" i="15"/>
  <c r="AJ24" i="15" s="1"/>
  <c r="AG7" i="15"/>
  <c r="AJ7" i="15" s="1"/>
  <c r="AF15" i="25" l="1"/>
  <c r="AF16" i="25"/>
  <c r="AF20" i="25"/>
  <c r="AF19" i="25"/>
  <c r="AF17" i="25"/>
  <c r="AF18" i="25"/>
  <c r="AF13" i="25"/>
  <c r="AF11" i="25"/>
  <c r="AF9" i="25"/>
  <c r="AF16" i="15"/>
  <c r="AK16" i="15" s="1"/>
  <c r="AF15" i="15"/>
  <c r="AK15" i="15" s="1"/>
  <c r="AF14" i="15"/>
  <c r="AK14" i="15" s="1"/>
  <c r="AF13" i="15"/>
  <c r="AK13" i="15" s="1"/>
  <c r="AF11" i="15"/>
  <c r="AK11" i="15" s="1"/>
  <c r="I12" i="15" l="1"/>
  <c r="I8" i="15" l="1"/>
  <c r="O8" i="15" s="1"/>
  <c r="I17" i="15"/>
  <c r="W17" i="15" s="1"/>
  <c r="I20" i="15"/>
  <c r="X20" i="15" s="1"/>
  <c r="F20" i="15"/>
  <c r="I19" i="15"/>
  <c r="Y19" i="15" s="1"/>
  <c r="F19" i="15"/>
  <c r="I18" i="15"/>
  <c r="Z18" i="15" s="1"/>
  <c r="F18" i="15"/>
  <c r="F17" i="15"/>
  <c r="K12" i="15"/>
  <c r="F12" i="15"/>
  <c r="I10" i="15"/>
  <c r="L10" i="15" s="1"/>
  <c r="F10" i="15"/>
  <c r="I9" i="15"/>
  <c r="J9" i="15" s="1"/>
  <c r="F9" i="15"/>
  <c r="F8" i="15"/>
  <c r="G8" i="15" s="1"/>
  <c r="AE8" i="15" l="1"/>
  <c r="AG8" i="15" s="1"/>
  <c r="AJ8" i="15" s="1"/>
  <c r="K8" i="15"/>
  <c r="AB8" i="15"/>
  <c r="Y8" i="15"/>
  <c r="L8" i="15"/>
  <c r="V8" i="15"/>
  <c r="N8" i="15"/>
  <c r="R8" i="15"/>
  <c r="S8" i="15"/>
  <c r="W8" i="15"/>
  <c r="M8" i="15"/>
  <c r="AD8" i="15"/>
  <c r="U8" i="15"/>
  <c r="J8" i="15"/>
  <c r="AC8" i="15"/>
  <c r="T8" i="15"/>
  <c r="P8" i="15"/>
  <c r="AA8" i="15"/>
  <c r="Q8" i="15"/>
  <c r="X8" i="15"/>
  <c r="Z8" i="15"/>
  <c r="Y17" i="15"/>
  <c r="R17" i="15"/>
  <c r="AA20" i="15"/>
  <c r="Q17" i="15"/>
  <c r="AA17" i="15"/>
  <c r="N20" i="15"/>
  <c r="Z20" i="15"/>
  <c r="T17" i="15"/>
  <c r="Z17" i="15"/>
  <c r="T20" i="15"/>
  <c r="P20" i="15"/>
  <c r="AE20" i="15"/>
  <c r="AG20" i="15" s="1"/>
  <c r="AJ20" i="15" s="1"/>
  <c r="V12" i="15"/>
  <c r="AE17" i="15"/>
  <c r="AG17" i="15" s="1"/>
  <c r="AJ17" i="15" s="1"/>
  <c r="U17" i="15"/>
  <c r="L12" i="15"/>
  <c r="AD20" i="15"/>
  <c r="AB17" i="15"/>
  <c r="X17" i="15"/>
  <c r="AB20" i="15"/>
  <c r="V20" i="15"/>
  <c r="U10" i="15"/>
  <c r="Q19" i="15"/>
  <c r="R20" i="15"/>
  <c r="S20" i="15"/>
  <c r="W20" i="15"/>
  <c r="L20" i="15"/>
  <c r="AB19" i="15"/>
  <c r="J20" i="15"/>
  <c r="N10" i="15"/>
  <c r="N19" i="15"/>
  <c r="P12" i="15"/>
  <c r="K20" i="15"/>
  <c r="AE19" i="15"/>
  <c r="AG19" i="15" s="1"/>
  <c r="AJ19" i="15" s="1"/>
  <c r="AC20" i="15"/>
  <c r="Y20" i="15"/>
  <c r="M19" i="15"/>
  <c r="AB10" i="15"/>
  <c r="O20" i="15"/>
  <c r="U20" i="15"/>
  <c r="Q20" i="15"/>
  <c r="U19" i="15"/>
  <c r="T19" i="15"/>
  <c r="M20" i="15"/>
  <c r="J19" i="15"/>
  <c r="W19" i="15"/>
  <c r="Z19" i="15"/>
  <c r="V19" i="15"/>
  <c r="K10" i="15"/>
  <c r="AC19" i="15"/>
  <c r="O19" i="15"/>
  <c r="L19" i="15"/>
  <c r="K19" i="15"/>
  <c r="R10" i="15"/>
  <c r="AA10" i="15"/>
  <c r="M18" i="15"/>
  <c r="Q10" i="15"/>
  <c r="X10" i="15"/>
  <c r="AE10" i="15"/>
  <c r="AG10" i="15" s="1"/>
  <c r="AJ10" i="15" s="1"/>
  <c r="AB18" i="15"/>
  <c r="AD10" i="15"/>
  <c r="AD19" i="15"/>
  <c r="J10" i="15"/>
  <c r="S19" i="15"/>
  <c r="X19" i="15"/>
  <c r="P10" i="15"/>
  <c r="W10" i="15"/>
  <c r="S10" i="15"/>
  <c r="AA19" i="15"/>
  <c r="AC10" i="15"/>
  <c r="P19" i="15"/>
  <c r="O10" i="15"/>
  <c r="T10" i="15"/>
  <c r="M10" i="15"/>
  <c r="R19" i="15"/>
  <c r="O18" i="15"/>
  <c r="Q18" i="15"/>
  <c r="U18" i="15"/>
  <c r="J18" i="15"/>
  <c r="T9" i="15"/>
  <c r="AC18" i="15"/>
  <c r="R18" i="15"/>
  <c r="AD18" i="15"/>
  <c r="X18" i="15"/>
  <c r="AA18" i="15"/>
  <c r="S18" i="15"/>
  <c r="AE18" i="15"/>
  <c r="AG18" i="15" s="1"/>
  <c r="AJ18" i="15" s="1"/>
  <c r="L18" i="15"/>
  <c r="P18" i="15"/>
  <c r="Z9" i="15"/>
  <c r="N18" i="15"/>
  <c r="K18" i="15"/>
  <c r="V18" i="15"/>
  <c r="Y18" i="15"/>
  <c r="W18" i="15"/>
  <c r="T18" i="15"/>
  <c r="Y9" i="15"/>
  <c r="Q12" i="15"/>
  <c r="AE12" i="15"/>
  <c r="AG12" i="15" s="1"/>
  <c r="AJ12" i="15" s="1"/>
  <c r="W12" i="15"/>
  <c r="T12" i="15"/>
  <c r="O12" i="15"/>
  <c r="AD12" i="15"/>
  <c r="X12" i="15"/>
  <c r="N12" i="15"/>
  <c r="AB12" i="15"/>
  <c r="Z12" i="15"/>
  <c r="AA12" i="15"/>
  <c r="AC12" i="15"/>
  <c r="R12" i="15"/>
  <c r="U12" i="15"/>
  <c r="S12" i="15"/>
  <c r="J12" i="15"/>
  <c r="Y12" i="15"/>
  <c r="M12" i="15"/>
  <c r="R9" i="15"/>
  <c r="Y10" i="15"/>
  <c r="N9" i="15"/>
  <c r="AD9" i="15"/>
  <c r="N17" i="15"/>
  <c r="P17" i="15"/>
  <c r="X9" i="15"/>
  <c r="V17" i="15"/>
  <c r="S17" i="15"/>
  <c r="M9" i="15"/>
  <c r="V9" i="15"/>
  <c r="AC9" i="15"/>
  <c r="O9" i="15"/>
  <c r="W9" i="15"/>
  <c r="P9" i="15"/>
  <c r="M17" i="15"/>
  <c r="AE9" i="15"/>
  <c r="AG9" i="15" s="1"/>
  <c r="AJ9" i="15" s="1"/>
  <c r="AD17" i="15"/>
  <c r="AC17" i="15"/>
  <c r="AF17" i="15" s="1"/>
  <c r="AK17" i="15" s="1"/>
  <c r="L9" i="15"/>
  <c r="O17" i="15"/>
  <c r="AA9" i="15"/>
  <c r="J17" i="15"/>
  <c r="S9" i="15"/>
  <c r="Q9" i="15"/>
  <c r="L17" i="15"/>
  <c r="K17" i="15"/>
  <c r="K9" i="15"/>
  <c r="U9" i="15"/>
  <c r="Z10" i="15"/>
  <c r="V10" i="15"/>
  <c r="AB9" i="15"/>
  <c r="AF8" i="15" l="1"/>
  <c r="AK8" i="15" s="1"/>
  <c r="AF20" i="15"/>
  <c r="AK20" i="15" s="1"/>
  <c r="AF10" i="15"/>
  <c r="AK10" i="15" s="1"/>
  <c r="AF12" i="15"/>
  <c r="AK12" i="15" s="1"/>
  <c r="AF19" i="15"/>
  <c r="AK19" i="15" s="1"/>
  <c r="AF18" i="15"/>
  <c r="AK18" i="15" s="1"/>
  <c r="AF9" i="15"/>
  <c r="AK9"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Lin</author>
    <author>Adeline Murthy</author>
    <author>Mathis Wackernagel</author>
  </authors>
  <commentList>
    <comment ref="AH5" authorId="0" shapeId="0" xr:uid="{54A72D52-889B-4C37-BFF9-207E2A224CBC}">
      <text>
        <r>
          <rPr>
            <sz val="9"/>
            <color indexed="81"/>
            <rFont val="Tahoma"/>
            <family val="2"/>
          </rPr>
          <t>This cell contains the value for the starting time/day of 2016, which is used to calculate the actual country overshoot days for 2016. The Footprint and biocapacity results for 2016 are used to calculate the marked/used Country Overshoot Days for 2020.</t>
        </r>
      </text>
    </comment>
    <comment ref="AG6" authorId="1" shapeId="0" xr:uid="{471E4951-D67C-4418-97FF-A8EEE18890C1}">
      <text>
        <r>
          <rPr>
            <b/>
            <sz val="9"/>
            <color indexed="81"/>
            <rFont val="Tahoma"/>
            <family val="2"/>
          </rPr>
          <t>If blank, country not in overshoot.</t>
        </r>
      </text>
    </comment>
    <comment ref="AJ6" authorId="2" shapeId="0" xr:uid="{86B35220-19E0-4415-BA6A-46ECF9CE8539}">
      <text>
        <r>
          <rPr>
            <b/>
            <sz val="9"/>
            <color indexed="81"/>
            <rFont val="Tahoma"/>
            <family val="2"/>
          </rPr>
          <t xml:space="preserve">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t>
        </r>
        <r>
          <rPr>
            <sz val="9"/>
            <color indexed="81"/>
            <rFont val="Tahoma"/>
            <family val="2"/>
          </rPr>
          <t>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r>
      </text>
    </comment>
    <comment ref="AK6" authorId="2" shapeId="0" xr:uid="{E9069D66-45B7-4762-9B33-708CBC4F0EAC}">
      <text>
        <r>
          <rPr>
            <b/>
            <sz val="9"/>
            <color indexed="81"/>
            <rFont val="Tahoma"/>
            <family val="2"/>
          </rPr>
          <t xml:space="preserve">The Country Ecological Deficit Day is the day by which a country has used as much as their own ecosystems can renew in the entire year.
There is no Country Ecological Deficit Day if the country's per person Footprint is smaller than the country's per person biocapacity.
</t>
        </r>
        <r>
          <rPr>
            <sz val="9"/>
            <color indexed="81"/>
            <rFont val="Tahoma"/>
            <family val="2"/>
          </rPr>
          <t>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r>
      </text>
    </comment>
    <comment ref="AH7" authorId="0" shapeId="0" xr:uid="{44E152E2-FE98-43EA-955C-B585043C301D}">
      <text>
        <r>
          <rPr>
            <sz val="9"/>
            <color indexed="81"/>
            <rFont val="Tahoma"/>
            <family val="2"/>
          </rPr>
          <t>This cell contains the value for the starting time/day of 2020, which is used to calculate the marked country overshoot days for January 2020 to May 2020.
The calculation of overshoot days in this sheet uses Ecological Footprint and biocapacity data from 2016 and applies the number of calendar days it takes for a country to reach overshoot to the 2020 calendar year.</t>
        </r>
      </text>
    </comment>
    <comment ref="AJ23" authorId="2" shapeId="0" xr:uid="{AC65A0A5-9733-4536-9124-4328281BB46C}">
      <text>
        <r>
          <rPr>
            <b/>
            <sz val="9"/>
            <color indexed="81"/>
            <rFont val="Tahoma"/>
            <family val="2"/>
          </rPr>
          <t xml:space="preserve">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t>
        </r>
        <r>
          <rPr>
            <sz val="9"/>
            <color indexed="81"/>
            <rFont val="Tahoma"/>
            <family val="2"/>
          </rPr>
          <t>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r>
      </text>
    </comment>
    <comment ref="AK23" authorId="2" shapeId="0" xr:uid="{915AAD5E-0091-489B-8F12-BBA14EA7B609}">
      <text>
        <r>
          <rPr>
            <b/>
            <sz val="9"/>
            <color indexed="81"/>
            <rFont val="Tahoma"/>
            <family val="2"/>
          </rPr>
          <t xml:space="preserve">The Country Ecological Deficit Day is the day by which a country has used as much as their own ecosystems can renew in the entire year.
There is no Country Ecological Deficit Day if the country's per person Footprint is smaller than the country's per person biocapacity.
</t>
        </r>
        <r>
          <rPr>
            <sz val="9"/>
            <color indexed="81"/>
            <rFont val="Tahoma"/>
            <family val="2"/>
          </rPr>
          <t>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r>
      </text>
    </comment>
  </commentList>
</comments>
</file>

<file path=xl/sharedStrings.xml><?xml version="1.0" encoding="utf-8"?>
<sst xmlns="http://schemas.openxmlformats.org/spreadsheetml/2006/main" count="1806" uniqueCount="333">
  <si>
    <t xml:space="preserve"> </t>
  </si>
  <si>
    <t>World</t>
  </si>
  <si>
    <t>Country</t>
  </si>
  <si>
    <t>Publication</t>
  </si>
  <si>
    <t>Supporting documentation:</t>
  </si>
  <si>
    <t>Ecological Footprint Atlas</t>
  </si>
  <si>
    <t>LM</t>
  </si>
  <si>
    <t>Ukraine</t>
  </si>
  <si>
    <t>HI</t>
  </si>
  <si>
    <t>Switzerland</t>
  </si>
  <si>
    <t>UM</t>
  </si>
  <si>
    <t>Russian Federation</t>
  </si>
  <si>
    <t>Norway</t>
  </si>
  <si>
    <t>Croatia</t>
  </si>
  <si>
    <t>Bosnia and Herzegovina</t>
  </si>
  <si>
    <t>Belarus</t>
  </si>
  <si>
    <t>Albania</t>
  </si>
  <si>
    <t>United Kingdom</t>
  </si>
  <si>
    <t>Sweden</t>
  </si>
  <si>
    <t>Spain</t>
  </si>
  <si>
    <t>Slovenia</t>
  </si>
  <si>
    <t>Slovakia</t>
  </si>
  <si>
    <t>Romania</t>
  </si>
  <si>
    <t>Portugal</t>
  </si>
  <si>
    <t>Poland</t>
  </si>
  <si>
    <t>Netherlands</t>
  </si>
  <si>
    <t>Lithuania</t>
  </si>
  <si>
    <t>Latvia</t>
  </si>
  <si>
    <t>Italy</t>
  </si>
  <si>
    <t>Ireland</t>
  </si>
  <si>
    <t>Hungary</t>
  </si>
  <si>
    <t>Greece</t>
  </si>
  <si>
    <t>Germany</t>
  </si>
  <si>
    <t>France</t>
  </si>
  <si>
    <t>Finland</t>
  </si>
  <si>
    <t>Estonia</t>
  </si>
  <si>
    <t>Denmark</t>
  </si>
  <si>
    <t>Czech Republic</t>
  </si>
  <si>
    <t>Bulgaria</t>
  </si>
  <si>
    <t>Belgium</t>
  </si>
  <si>
    <t>Austria</t>
  </si>
  <si>
    <t>United States of America</t>
  </si>
  <si>
    <t>Mexico</t>
  </si>
  <si>
    <t>Canada</t>
  </si>
  <si>
    <t>Panama</t>
  </si>
  <si>
    <t>Nicaragua</t>
  </si>
  <si>
    <t>Jamaica</t>
  </si>
  <si>
    <t>LI</t>
  </si>
  <si>
    <t>Haiti</t>
  </si>
  <si>
    <t>Guatemala</t>
  </si>
  <si>
    <t>El Salvador</t>
  </si>
  <si>
    <t>Dominican Republic</t>
  </si>
  <si>
    <t>Cuba</t>
  </si>
  <si>
    <t>Costa Rica</t>
  </si>
  <si>
    <t>Venezuela, Bolivarian Republic of</t>
  </si>
  <si>
    <t>Uruguay</t>
  </si>
  <si>
    <t>Peru</t>
  </si>
  <si>
    <t>Paraguay</t>
  </si>
  <si>
    <t>Honduras</t>
  </si>
  <si>
    <t>Ecuador</t>
  </si>
  <si>
    <t>Colombia</t>
  </si>
  <si>
    <t>Chile</t>
  </si>
  <si>
    <t>Brazil</t>
  </si>
  <si>
    <t>Bolivia</t>
  </si>
  <si>
    <t>Argentina</t>
  </si>
  <si>
    <t>Viet Nam</t>
  </si>
  <si>
    <t>Thailand</t>
  </si>
  <si>
    <t>Philippines</t>
  </si>
  <si>
    <t>Papua New Guinea</t>
  </si>
  <si>
    <t>Pakistan</t>
  </si>
  <si>
    <t>Nepal</t>
  </si>
  <si>
    <t>Myanmar</t>
  </si>
  <si>
    <t>Mongolia</t>
  </si>
  <si>
    <t>Malaysia</t>
  </si>
  <si>
    <t>Lao People's Democratic Republic</t>
  </si>
  <si>
    <t>Korea, Republic of</t>
  </si>
  <si>
    <t>Korea, Democratic People's Republic of</t>
  </si>
  <si>
    <t>Japan</t>
  </si>
  <si>
    <t>Indonesia</t>
  </si>
  <si>
    <t>India</t>
  </si>
  <si>
    <t>China</t>
  </si>
  <si>
    <t>Cambodia</t>
  </si>
  <si>
    <t>Bangladesh</t>
  </si>
  <si>
    <t>Australia</t>
  </si>
  <si>
    <t>Yemen</t>
  </si>
  <si>
    <t>Uzbekistan</t>
  </si>
  <si>
    <t>Turkmenistan</t>
  </si>
  <si>
    <t>Tajikistan</t>
  </si>
  <si>
    <t>Syrian Arab Republic</t>
  </si>
  <si>
    <t>Saudi Arabia</t>
  </si>
  <si>
    <t>Qatar</t>
  </si>
  <si>
    <t>Lebanon</t>
  </si>
  <si>
    <t>Kyrgyzstan</t>
  </si>
  <si>
    <t>Kuwait</t>
  </si>
  <si>
    <t>Kazakhstan</t>
  </si>
  <si>
    <t>Jordan</t>
  </si>
  <si>
    <t>Israel</t>
  </si>
  <si>
    <t>Iraq</t>
  </si>
  <si>
    <t>Iran, Islamic Republic of</t>
  </si>
  <si>
    <t>Azerbaijan</t>
  </si>
  <si>
    <t>Armenia</t>
  </si>
  <si>
    <t>Afghanistan</t>
  </si>
  <si>
    <t>Zimbabwe</t>
  </si>
  <si>
    <t>Zambia</t>
  </si>
  <si>
    <t>Uganda</t>
  </si>
  <si>
    <t>Tunisia</t>
  </si>
  <si>
    <t>Togo</t>
  </si>
  <si>
    <t>Tanzania, United Republic of</t>
  </si>
  <si>
    <t>Sudan</t>
  </si>
  <si>
    <t>South Africa</t>
  </si>
  <si>
    <t>Sierra Leone</t>
  </si>
  <si>
    <t>Senegal</t>
  </si>
  <si>
    <t>Rwanda</t>
  </si>
  <si>
    <t>Nigeria</t>
  </si>
  <si>
    <t>Namibia</t>
  </si>
  <si>
    <t>Mozambique</t>
  </si>
  <si>
    <t>Morocco</t>
  </si>
  <si>
    <t>Mauritius</t>
  </si>
  <si>
    <t>Mauritania</t>
  </si>
  <si>
    <t>Mali</t>
  </si>
  <si>
    <t>Malawi</t>
  </si>
  <si>
    <t>Madagascar</t>
  </si>
  <si>
    <t>Liberia</t>
  </si>
  <si>
    <t>Lesotho</t>
  </si>
  <si>
    <t>Kenya</t>
  </si>
  <si>
    <t>Guinea-Bissau</t>
  </si>
  <si>
    <t>Guinea</t>
  </si>
  <si>
    <t>Ghana</t>
  </si>
  <si>
    <t>Gambia</t>
  </si>
  <si>
    <t>Ethiopia</t>
  </si>
  <si>
    <t>Eritrea</t>
  </si>
  <si>
    <t>Egypt</t>
  </si>
  <si>
    <t>Congo, Democratic Republic of</t>
  </si>
  <si>
    <t>Congo</t>
  </si>
  <si>
    <t>Chad</t>
  </si>
  <si>
    <t>Central African Republic</t>
  </si>
  <si>
    <t>Cameroon</t>
  </si>
  <si>
    <t>Burundi</t>
  </si>
  <si>
    <t>Burkina Faso</t>
  </si>
  <si>
    <t>Botswana</t>
  </si>
  <si>
    <t>Benin</t>
  </si>
  <si>
    <t>Angola</t>
  </si>
  <si>
    <t>Algeria</t>
  </si>
  <si>
    <t xml:space="preserve">Total biocapacity </t>
  </si>
  <si>
    <t>Built up land</t>
  </si>
  <si>
    <t>Fishing ground</t>
  </si>
  <si>
    <t>Forest land</t>
  </si>
  <si>
    <t>Grazing land</t>
  </si>
  <si>
    <t>Cropland</t>
  </si>
  <si>
    <t>Carbon Footprint</t>
  </si>
  <si>
    <t>Fish Footprint</t>
  </si>
  <si>
    <t>Grazing Footprint</t>
  </si>
  <si>
    <t>Cropland Footprint</t>
  </si>
  <si>
    <t>Income Group</t>
  </si>
  <si>
    <t>Population (millions)</t>
  </si>
  <si>
    <t>Singapore</t>
  </si>
  <si>
    <t>Serbia</t>
  </si>
  <si>
    <t>Côte d'Ivoire</t>
  </si>
  <si>
    <t>Niger</t>
  </si>
  <si>
    <t>New Zealand</t>
  </si>
  <si>
    <t>Cyprus</t>
  </si>
  <si>
    <t>Trinidad and Tobago</t>
  </si>
  <si>
    <t>Bahrain</t>
  </si>
  <si>
    <t>NOTES:</t>
  </si>
  <si>
    <t>0.0 = less than 0.05</t>
  </si>
  <si>
    <t>For results in acres, multiply hectare numbers by 2.471</t>
  </si>
  <si>
    <t>Forest Product Footprint</t>
  </si>
  <si>
    <t>Africa</t>
  </si>
  <si>
    <t>Asia-Pacific</t>
  </si>
  <si>
    <t>Middle East/Central Asia</t>
  </si>
  <si>
    <t>North America</t>
  </si>
  <si>
    <t>Other Europe</t>
  </si>
  <si>
    <t>Comoros</t>
  </si>
  <si>
    <t>Equatorial Guinea</t>
  </si>
  <si>
    <t>Gabon</t>
  </si>
  <si>
    <t>Sao Tome and Principe</t>
  </si>
  <si>
    <t>Somalia</t>
  </si>
  <si>
    <t>Barbados</t>
  </si>
  <si>
    <t>Bermuda</t>
  </si>
  <si>
    <t>Bhutan</t>
  </si>
  <si>
    <t>Brunei Darussalam</t>
  </si>
  <si>
    <t>Djibouti</t>
  </si>
  <si>
    <t>Dominica</t>
  </si>
  <si>
    <t>Fiji</t>
  </si>
  <si>
    <t>French Guiana</t>
  </si>
  <si>
    <t>French Polynesia</t>
  </si>
  <si>
    <t>Georgia</t>
  </si>
  <si>
    <t>Grenada</t>
  </si>
  <si>
    <t>Guyana</t>
  </si>
  <si>
    <t>Montenegro</t>
  </si>
  <si>
    <t>Oman</t>
  </si>
  <si>
    <t>Saint Lucia</t>
  </si>
  <si>
    <t>Samoa</t>
  </si>
  <si>
    <t>Suriname</t>
  </si>
  <si>
    <t>Timor-Leste</t>
  </si>
  <si>
    <t>Tonga</t>
  </si>
  <si>
    <t>Region</t>
  </si>
  <si>
    <t>Number of Earths required</t>
  </si>
  <si>
    <t>Number of Countries required</t>
  </si>
  <si>
    <t>HDI</t>
  </si>
  <si>
    <t>Low Income (LI)</t>
  </si>
  <si>
    <t>Lower-Middle Income (LM)</t>
  </si>
  <si>
    <t>Upper-Middle Income (UM)</t>
  </si>
  <si>
    <t>High Income (HI)</t>
  </si>
  <si>
    <t>Per Capita GDP</t>
  </si>
  <si>
    <t>Income groups reflect current World Bank classification.</t>
  </si>
  <si>
    <t>Data Quality</t>
  </si>
  <si>
    <t>See Note</t>
  </si>
  <si>
    <t>Country grouping results are for included countries only</t>
  </si>
  <si>
    <t>Number of Earths Required: This represents the number of planet Earths that would be required if everyone in the world lived the average lifestyle of a resident in this country.</t>
  </si>
  <si>
    <t>Note that these numbers assume people use biocapacity fully. However, wild species also require biologically productive space. When subtracting a portion of biocapacity for wild species, the ratios get larger.</t>
  </si>
  <si>
    <t>Number of Countries Required: This represents how many times the country's biocapacity is needed in order to provide for the country's consumption Footprint.</t>
  </si>
  <si>
    <t>Footprint and Biocapacity Accounting</t>
  </si>
  <si>
    <t>Measuring Sustainable Development with HDI and Footprint Assessments</t>
  </si>
  <si>
    <t>Appendix: Background on Ecological Footprint</t>
  </si>
  <si>
    <t>Frequently asked questions:</t>
  </si>
  <si>
    <r>
      <t>Fishing grounds:</t>
    </r>
    <r>
      <rPr>
        <sz val="11"/>
        <color indexed="8"/>
        <rFont val="Calibri"/>
        <family val="2"/>
      </rPr>
      <t xml:space="preserve"> The fishing grounds Footprint is calculated based on estimates of the maximum sustainable catch for a variety of fish species. These sustainable catch estimates are converted into an equivalent mass of primary production based on the various species’ trophic levels. This estimate of maximum harvestable primary production is then divided amongst the continental shelf areas of the world. Fish caught and used in aquaculture feed mixes are included.</t>
    </r>
  </si>
  <si>
    <t>Definitions of Key Concepts</t>
  </si>
  <si>
    <t xml:space="preserve">Regional totals are based on groupings defined by UNStats. </t>
  </si>
  <si>
    <t>A list of academic literature on the Ecological Footprint:</t>
  </si>
  <si>
    <t>Simple introductions to Footprint accounting:</t>
  </si>
  <si>
    <t>Note that the comparison against global average biocapacity provides a global overview. This approach can be further extended by comparing Footprints also against local biocapacity. For most countries, local availability of biocapacity (and the financial means to access biocapacity from elsewhere) is a more significant determinant of resource access than the global average.</t>
  </si>
  <si>
    <t>2) environmental sustainability</t>
  </si>
  <si>
    <t>1) economic and social development</t>
  </si>
  <si>
    <t xml:space="preserve">The essence of sustainable development can be measured by tracking its two core dimensions: </t>
  </si>
  <si>
    <t>What is a global hectare (gha)?</t>
  </si>
  <si>
    <t>Antigua and Barbuda</t>
  </si>
  <si>
    <t>Cabo Verde</t>
  </si>
  <si>
    <t>Luxembourg</t>
  </si>
  <si>
    <t xml:space="preserve">A global hectare is a biologically productive hectare with world average productivity. Because each unit of space harbours a different portion of the global regenerative capacity, each unit is counted proportional to its global biocapacity share. For this reason, hectares are adjusted proportionally to their productivity and are expressed in global hectares. </t>
  </si>
  <si>
    <t>Economic and social development, or human well-being, can be approximated with UNDP’s widely recognized Human Development Index (HDI). UNDP considers an HDI of more than 0.7 to be “high human development.” Environmental sustainability, or living within the means of nature, can be evaluated with the Ecological Footprint. The HDI-Footprint graph above shows how a population's HDI compares to its resource demand. The graph illustrates the challenge of creating a globally-reproducible high level of human well-being without overtaxing the planet’s ecological resource base.</t>
  </si>
  <si>
    <t>Please direct questions and research inquires to:</t>
  </si>
  <si>
    <t>Malta</t>
  </si>
  <si>
    <t>South Sudan</t>
  </si>
  <si>
    <t>Population data are from the UN FAO</t>
  </si>
  <si>
    <t>Ecological Footprint of Consumption (global hectares per person)</t>
  </si>
  <si>
    <t>Ecological Footprint of Production (global hectares per person)</t>
  </si>
  <si>
    <t>Biocapacity (global hectares per person)</t>
  </si>
  <si>
    <t>This Data Package provided by Global Footprint Network is licensed under a Creative Commons Attribution-ShareAlike 4.0 International License (CC-BY-SA 4.0).</t>
  </si>
  <si>
    <t>Country example:</t>
  </si>
  <si>
    <t>Total Ecological Footprint (Production)</t>
  </si>
  <si>
    <t>Total Ecological Footprint (Consumption)</t>
  </si>
  <si>
    <t>Guadeloupe</t>
  </si>
  <si>
    <t>Martinique</t>
  </si>
  <si>
    <t>country</t>
  </si>
  <si>
    <t>3A</t>
  </si>
  <si>
    <t>2B</t>
  </si>
  <si>
    <t>Belize</t>
  </si>
  <si>
    <t>2A</t>
  </si>
  <si>
    <t>Réunion</t>
  </si>
  <si>
    <t>data@footprintnetwork.org</t>
  </si>
  <si>
    <r>
      <rPr>
        <sz val="11"/>
        <color rgb="FF000000"/>
        <rFont val="Calibri"/>
        <family val="2"/>
        <scheme val="minor"/>
      </rPr>
      <t>Footprint an</t>
    </r>
    <r>
      <rPr>
        <sz val="11"/>
        <rFont val="Calibri"/>
        <family val="2"/>
        <scheme val="minor"/>
      </rPr>
      <t>d biocapacity accounting helps us answer the basic research question:</t>
    </r>
    <r>
      <rPr>
        <b/>
        <sz val="11"/>
        <rFont val="Calibri"/>
        <family val="2"/>
        <scheme val="minor"/>
      </rPr>
      <t xml:space="preserve"> </t>
    </r>
    <r>
      <rPr>
        <sz val="11"/>
        <rFont val="Calibri"/>
        <family val="2"/>
      </rPr>
      <t>How much do people demand from biologically productive surfaces (Ecological Footprint</t>
    </r>
    <r>
      <rPr>
        <sz val="11"/>
        <color indexed="8"/>
        <rFont val="Calibri"/>
        <family val="2"/>
      </rPr>
      <t>) compared to how much the planet (or a region's productive surface) can regenerate on those surfaces (</t>
    </r>
    <r>
      <rPr>
        <sz val="11"/>
        <rFont val="Calibri"/>
        <family val="2"/>
      </rPr>
      <t>biocapacity)?</t>
    </r>
  </si>
  <si>
    <t>Ecological Footprint Reviews by national governments:</t>
  </si>
  <si>
    <r>
      <rPr>
        <u/>
        <sz val="11"/>
        <color rgb="FF000000"/>
        <rFont val="Calibri"/>
        <family val="2"/>
        <scheme val="minor"/>
      </rPr>
      <t>Cropland:</t>
    </r>
    <r>
      <rPr>
        <sz val="11"/>
        <color indexed="8"/>
        <rFont val="Calibri"/>
        <family val="2"/>
      </rPr>
      <t xml:space="preserve"> Cropland is the most bioproductive of all the land-use types and consists of areas used to produce food and fiber for human consumption, feed for livestock, oil crops, and rubber. Due to lack of globally consistent data sets, current cropland Footprint calculations do not yet take into account the extent to which farming techniques or unsustainable agricultural practices may cause long-term degradation of soil. The cropland Footprint includes crop products allocated to livestock and aquaculture feed mixes, and those used for fibers and materials.</t>
    </r>
  </si>
  <si>
    <r>
      <t>Built-up land:</t>
    </r>
    <r>
      <rPr>
        <sz val="11"/>
        <color indexed="8"/>
        <rFont val="Calibri"/>
        <family val="2"/>
      </rPr>
      <t xml:space="preserve"> The built-up land Footprint is calculated based on the area of land covered by human infrastructure — transportation, housing, industrial structures, and reservoirs for hydropower. In absence of better evidence, we typically assume that built-up land occupies what would previously have been cropland.</t>
    </r>
  </si>
  <si>
    <r>
      <t>Grazing land:</t>
    </r>
    <r>
      <rPr>
        <sz val="11"/>
        <color rgb="FF000000"/>
        <rFont val="Calibri"/>
        <family val="2"/>
        <scheme val="minor"/>
      </rPr>
      <t xml:space="preserve"> </t>
    </r>
    <r>
      <rPr>
        <sz val="11"/>
        <color indexed="8"/>
        <rFont val="Calibri"/>
        <family val="2"/>
      </rPr>
      <t>Grazing land is used to raise livestock for meat, dairy, hide, and wool products. The grazing land Footprint is calculated by comparing the amount of livestock feed available in a country with the amount of feed required for all livestock in that year, with the remainder of feed demand assumed to come from grazing land.</t>
    </r>
  </si>
  <si>
    <r>
      <t xml:space="preserve">Ecological </t>
    </r>
    <r>
      <rPr>
        <b/>
        <sz val="11"/>
        <color indexed="10"/>
        <rFont val="Calibri"/>
        <family val="2"/>
      </rPr>
      <t xml:space="preserve">(Deficit) </t>
    </r>
    <r>
      <rPr>
        <b/>
        <sz val="11"/>
        <color indexed="9"/>
        <rFont val="Calibri"/>
        <family val="2"/>
      </rPr>
      <t>or Reserve</t>
    </r>
  </si>
  <si>
    <t>EU-28</t>
  </si>
  <si>
    <t>Eswatini</t>
  </si>
  <si>
    <t>Solomon Islands</t>
  </si>
  <si>
    <r>
      <rPr>
        <b/>
        <sz val="11"/>
        <color theme="1"/>
        <rFont val="Calibri"/>
        <family val="2"/>
        <scheme val="minor"/>
      </rPr>
      <t>ONLINE DATA ACCESS:</t>
    </r>
    <r>
      <rPr>
        <sz val="11"/>
        <color theme="1"/>
        <rFont val="Calibri"/>
        <family val="2"/>
        <scheme val="minor"/>
      </rPr>
      <t xml:space="preserve"> All information contained in this Data Package and more can also be explored and downloaded from the Ecological Footprint Explorer as a part of Global Footprint Network's Open Data Platform. In addition, all figures shown in this Data Package are hyperlinked to an interactive version in the Footprint Explorer. The Explorer can be found at</t>
    </r>
  </si>
  <si>
    <t>Additional Background Information</t>
  </si>
  <si>
    <t xml:space="preserve"> year</t>
  </si>
  <si>
    <t xml:space="preserve"> Ecological Footprint of Production Total (gha)</t>
  </si>
  <si>
    <t xml:space="preserve"> Ecological Footprint of Consumption Total (gha)</t>
  </si>
  <si>
    <t xml:space="preserve"> Biocapacity Total (gha)</t>
  </si>
  <si>
    <t xml:space="preserve"> Ecological Footprint of Production (gha per capita)</t>
  </si>
  <si>
    <t xml:space="preserve"> Ecological Footprint of Consumption (gha per capita)</t>
  </si>
  <si>
    <t xml:space="preserve"> Biocapacity (gha per capita)</t>
  </si>
  <si>
    <t>Central America/Caribbean</t>
  </si>
  <si>
    <t>South America</t>
  </si>
  <si>
    <t>United Arab Emirates</t>
  </si>
  <si>
    <t>    http://www.footprintnetwork.org/2017/01/10/switzerland/</t>
  </si>
  <si>
    <t xml:space="preserve"> Lin et al. (2018) Ecological Footprint Accounting for Countries: Updates and Results of the National Footprint Accounts, 2012–2018, 
     Resources, 7(3), 58.</t>
  </si>
  <si>
    <t xml:space="preserve"> Borucke et al. (2013) Accounting for demand and supply of the Biosphere’s regenerative capacity: the National Footprint 
     Accounts’ underlying methodology and framework. Ecological Indicators, 24, 518-533.</t>
  </si>
  <si>
    <t>Calculation Methodology for the National Footprint and Biocapacity Accounts</t>
  </si>
  <si>
    <t>Methodology Papers on the National Footprint and Biocapacity Accounts:</t>
  </si>
  <si>
    <t>Vanuatu</t>
  </si>
  <si>
    <t>Saint Vincent and Grenadines</t>
  </si>
  <si>
    <t>Republic of Moldova</t>
  </si>
  <si>
    <t>Life Exectancy</t>
  </si>
  <si>
    <t>Republic of North Macedonia</t>
  </si>
  <si>
    <t>SDGi</t>
  </si>
  <si>
    <t>Limitations and Criticisms:</t>
  </si>
  <si>
    <t>www.footprintnetwork.org/our-work/ecological-footprint/limitations-and-criticisms/</t>
  </si>
  <si>
    <t>www.footprintnetwork.org/resources/journal-articles/</t>
  </si>
  <si>
    <t>www.footprintnetwork.org/reviews</t>
  </si>
  <si>
    <t>www.footprintnetwork.org/faq</t>
  </si>
  <si>
    <t>www.footprintnetwork.org/our-work/ecological-footprint/</t>
  </si>
  <si>
    <t>www.footprintnetwork.org/resources/data/</t>
  </si>
  <si>
    <t>Wackernagel, M.; Lin, D.; Evans, M.; Hanscom, L.; Raven, P. Defying the Footprint Oracle: Implications of Country Resource Trends. Sustainability 2019, 11, 2164.</t>
  </si>
  <si>
    <t xml:space="preserve">World Footprint does not exactly match the sum of all countries for the following reasons: 
1. The built up land Footprint uses different sources for some specific countries 2. The total does not include all countries. </t>
  </si>
  <si>
    <t>A more thorough introduction to the Footprint concept:</t>
  </si>
  <si>
    <t xml:space="preserve">National Footprint and Biocapacity Accounts 2023 Edition </t>
    <phoneticPr fontId="74"/>
  </si>
  <si>
    <t>Visualize and explore results from the National Footprint and Biocapacity Accounts 2023 Edition at data.footprintnetwork.org</t>
    <phoneticPr fontId="74"/>
  </si>
  <si>
    <t xml:space="preserve">2023 EDITION NATIONAL FOOTPRINT AND BIOCAPACITY ACCOUNTS (DATA YEAR 2019) </t>
    <phoneticPr fontId="74"/>
  </si>
  <si>
    <t>© 2023, Global Footprint Network, York University, FoDaFo. National Footprint and Biocapacity Accounts, 2023 Edition. For more information, contact data@footprintnetwork.org</t>
    <phoneticPr fontId="74"/>
  </si>
  <si>
    <t>Unless otherwise noted, all data from Global Footprint Network, National Footprint and Biocapacity Accounts 2023 Edition. For more information visit: www.footprintnetwork.org/atlas</t>
    <phoneticPr fontId="74"/>
  </si>
  <si>
    <t>© 2023, Global Footprint Network, York University, FoDaFo. National Footprint and Biocapacity Accounts, 2023 Edition. For more information, contact data@footprintnetwork.org</t>
    <phoneticPr fontId="74"/>
  </si>
  <si>
    <t>Turkiye</t>
  </si>
  <si>
    <t>2D</t>
  </si>
  <si>
    <t>2C</t>
  </si>
  <si>
    <t>GDP is expressed in constant international dollars per person. Data are derived by dividing constant price purchasing-power parity (PPP) GDP by total population.</t>
  </si>
  <si>
    <t>HDI source: United Nations Development Programme. 2023. Human Development Report  [Data year 2021] URL:http://hdr.undp.org/en/data</t>
  </si>
  <si>
    <t>Life Expectancy at Birth, total (years) source: The World Bank. 2023. "World Development Indicators." [Data year 2021] URL:https://data.worldbank.org/indicator/SP.DYN.LE00.IN</t>
  </si>
  <si>
    <t>HDI source: United Nations Development Programme. 2023. Human Development Report  [Data year 2019] URL:http://hdr.undp.org/en/data</t>
  </si>
  <si>
    <t>Life Expectancy at Birth, total (years) source: The World Bank. 2023. "World Development Indicators." [Data year 2019] URL:https://data.worldbank.org/indicator/SP.DYN.LE00.IN</t>
  </si>
  <si>
    <t xml:space="preserve">SDGi source:  Sustainable Development Goals Index. UN Sustainable Development Solutions Network. 2022. [Data year 2019] URL: https://www.sdgindex.org/ </t>
  </si>
  <si>
    <t>3B</t>
  </si>
  <si>
    <t xml:space="preserve">SDGi source:  Sustainable Development Goals Index. UN Sustainable Development Solutions Network. 2022. [Data year 2022] URL: https://www.sdgindex.org/ </t>
  </si>
  <si>
    <t>GDP per capita (Purchasing power parity; 2017 international dollar) source: International Monetary Fund. 2023. "World Economic Outlook." [Data year 2022] URL: https://www.imf.org/en/Publications/WEO</t>
  </si>
  <si>
    <t>GDP per capita (Purchasing power parity; 2017 international dollar) source: International Monetary Fund. 2023. "World Economic Outlook." [Data year 2019] URL: https://www.imf.org/en/Publications/WEO</t>
  </si>
  <si>
    <t xml:space="preserve">Global Footprint Network receives funding to conduct research and publish on a number of NFBA-related topics with collaborators around the world. We also encourage the academic and scientific communities to use our data to conduct independent research. Additionally, we welcome researchers  of all disciplines to contact us with questions or for potential collaborations. A few examples of potential topics we are interested in exploring further include economics and sustainable development. 
If you are publishing research that uses our data, please let us know so we can highlight your work to magnify its impact: </t>
  </si>
  <si>
    <t>1B</t>
  </si>
  <si>
    <t>1A</t>
  </si>
  <si>
    <t>official 
Country Overshoot Day 
(for use in 2024)</t>
  </si>
  <si>
    <t>official 
Country Ecological Deficit Day 
(for use in 2024)</t>
  </si>
  <si>
    <t>calculated
Country Overshoot Day 
2022</t>
  </si>
  <si>
    <t>calculated Overshoot Day 2022</t>
  </si>
  <si>
    <t>York University Ecological Footprint Initiative &amp; Global Footprint Network. Public Data Package of the National Footprint and Biocapacity Accounts, 2023 edition. Produced for the Footprint Data Foundation and distributed by Global Footprint Network. Available online at: https://data.footprintnetwork.org.</t>
  </si>
  <si>
    <t>Suggested citation for this data package, including its data and graphs</t>
  </si>
  <si>
    <t>The components of the Ecological Footprint and biocapacity include:</t>
  </si>
  <si>
    <t xml:space="preserve">What is the Ecological Footprint? </t>
  </si>
  <si>
    <t>What is biocapacity?</t>
  </si>
  <si>
    <r>
      <t xml:space="preserve">Biocapacity is the capacity of biologically productive areas to provide for human demand (people's Footprints). Like Footprint, it is measured in </t>
    </r>
    <r>
      <rPr>
        <i/>
        <sz val="11"/>
        <color rgb="FF000000"/>
        <rFont val="Calibri"/>
        <family val="2"/>
        <scheme val="minor"/>
      </rPr>
      <t>global hectares</t>
    </r>
    <r>
      <rPr>
        <sz val="11"/>
        <color rgb="FF000000"/>
        <rFont val="Calibri"/>
        <family val="2"/>
        <scheme val="minor"/>
      </rPr>
      <t>. It shows the c</t>
    </r>
    <r>
      <rPr>
        <sz val="11"/>
        <color indexed="8"/>
        <rFont val="Calibri"/>
        <family val="2"/>
      </rPr>
      <t>apacity of the biosphere to regenerate and provide natural resources and services for life. Biocapacity is the lens of Footprint and biocapacity accounting. SUch accounting enables us to add up the competing human demands on nature, which include natural resources, waste absorption, water renewal, and productive areas dedicated to urban uses. Footprint and biocapacity accounting allows us to determine how large the material metabolism of human economies is compared to what nature can renew.</t>
    </r>
  </si>
  <si>
    <r>
      <t xml:space="preserve">The Ecological Footprint is a measure of the biologically productive land and water area an individual, population or activity requires to produce all the resources it consumes, to accommodate its occupied urban infrastructure, and to absorb the waste it generates, using prevailing technology and resource management practices. It is measured in </t>
    </r>
    <r>
      <rPr>
        <i/>
        <sz val="11"/>
        <color rgb="FF000000"/>
        <rFont val="Calibri"/>
        <family val="2"/>
        <scheme val="minor"/>
      </rPr>
      <t>global hectares</t>
    </r>
    <r>
      <rPr>
        <sz val="11"/>
        <color rgb="FF000000"/>
        <rFont val="Calibri"/>
        <family val="2"/>
        <scheme val="minor"/>
      </rPr>
      <t>.</t>
    </r>
  </si>
  <si>
    <r>
      <t>Land for Forest Products:</t>
    </r>
    <r>
      <rPr>
        <sz val="11"/>
        <color indexed="8"/>
        <rFont val="Calibri"/>
        <family val="2"/>
      </rPr>
      <t xml:space="preserve"> Forests provide for two services. The forest product Footprint, which  is calculated based on the amount of lumber, pulp, timber products, and fuel wood consumed by a country on a yearly basis. It also accommodates the Carbon Footprint.</t>
    </r>
  </si>
  <si>
    <r>
      <t>Carbon Footprint:</t>
    </r>
    <r>
      <rPr>
        <sz val="11"/>
        <color rgb="FF000000"/>
        <rFont val="Calibri"/>
        <family val="2"/>
        <scheme val="minor"/>
      </rPr>
      <t xml:space="preserve"> This component of the Ecological Footprint represents the carbon dioxide emissions from burning fossil fuels and cement production. The Carbon Footprint represents the area necessary to sequester these carbon emissions. The carbon Footprint component of the Ecological Footprint is calculated as the amount of forest land needed to absorb these carbon dioxide emissions for good. Currently, the carbon Footprint is the largest portion of humanity’s Footprint. The Carbon Footprint of consumption also includes embodied carbon in imported goods. </t>
    </r>
  </si>
  <si>
    <r>
      <rPr>
        <sz val="11"/>
        <color theme="1"/>
        <rFont val="Calibri"/>
        <family val="2"/>
      </rPr>
      <t>For details, consult</t>
    </r>
    <r>
      <rPr>
        <u/>
        <sz val="11"/>
        <color theme="10"/>
        <rFont val="Calibri"/>
        <family val="2"/>
      </rPr>
      <t xml:space="preserve"> https://www.footprintnetwork.org/our-work/sustainable-development/ </t>
    </r>
  </si>
  <si>
    <t xml:space="preserve">2023 EDITION NATIONAL FOOTPRINT AND BIOCAPACITY ACCOUNTS (DATA YEAR 2022 - ESTIMATES) </t>
  </si>
  <si>
    <t>https://data.footprintnetwork.org/</t>
  </si>
  <si>
    <t>The National Footprint and Biocapacity Accounts (NFBAs) measure the ecological resource use and resource regeneration capacity of countries over time. Based on approximately 15,000 data points per country per year, mostly from UN data sets, the Accounts contain the Ecological Footprint and biocapacity of over 200 countries, territories, and regions from 1961 to 2019, providing the core data needed for all Ecological Footprint analysis worldwide. Preliminary estimates are provided up to the year 2022. This Data Package contains Ecological Footprint and biocapacity as well as Human Development and population data to give a first approximation of the biological resource situation of these countries. Under the mandate of the Footprint Data Foundation (FoDaDo), the National Footprint and Biocapacity Accounts 2023 Edition are produced by the Ecological Footprint Initiative of York University in collaboration with Global Footprint Network.</t>
  </si>
  <si>
    <t>EU-27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</si>
</sst>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00_-;\-* #,##0.00_-;_-* &quot;-&quot;??_-;_-@_-"/>
    <numFmt numFmtId="165" formatCode="0.0"/>
    <numFmt numFmtId="166" formatCode="#,##0.0_ ;\-#,##0.0\ "/>
    <numFmt numFmtId="167" formatCode="0.0_);[Red]\(0.0\)"/>
    <numFmt numFmtId="168" formatCode="&quot;*&quot;#0.0"/>
    <numFmt numFmtId="169" formatCode="_(* #,##0.0_);_(* \(#,##0.0\);_(* &quot;-&quot;??_);_(@_)"/>
    <numFmt numFmtId="170" formatCode="_(* #,##0.0_);_(* \(#,##0.0\);_(* &quot;-&quot;?_);_(@_)"/>
    <numFmt numFmtId="171" formatCode="0.000000000000000_ "/>
    <numFmt numFmtId="172" formatCode="&quot;$&quot;#,##0"/>
    <numFmt numFmtId="173" formatCode="_(* #,##0_);_(* \(#,##0\);_(* &quot;-&quot;??_);_(@_)"/>
    <numFmt numFmtId="174" formatCode="[$-409]mmmm\ d\,\ yyyy;@"/>
    <numFmt numFmtId="175" formatCode="[$-409]d\-mmm;@"/>
  </numFmts>
  <fonts count="9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u/>
      <sz val="10"/>
      <color indexed="12"/>
      <name val="Arial"/>
      <family val="2"/>
    </font>
    <font>
      <b/>
      <sz val="11"/>
      <color indexed="9"/>
      <name val="Calibri"/>
      <family val="2"/>
    </font>
    <font>
      <sz val="11"/>
      <color indexed="9"/>
      <name val="Calibri"/>
      <family val="2"/>
    </font>
    <font>
      <sz val="10"/>
      <name val="Verdana"/>
      <family val="2"/>
    </font>
    <font>
      <i/>
      <sz val="11"/>
      <color indexed="23"/>
      <name val="Calibri"/>
      <family val="2"/>
    </font>
    <font>
      <b/>
      <sz val="14"/>
      <name val="Verdana"/>
      <family val="2"/>
    </font>
    <font>
      <b/>
      <sz val="26"/>
      <color indexed="63"/>
      <name val="Verdana"/>
      <family val="2"/>
    </font>
    <font>
      <sz val="16"/>
      <name val="Verdana"/>
      <family val="2"/>
    </font>
    <font>
      <b/>
      <sz val="11"/>
      <color indexed="8"/>
      <name val="Calibri"/>
      <family val="2"/>
    </font>
    <font>
      <sz val="11"/>
      <color indexed="10"/>
      <name val="Calibri"/>
      <family val="2"/>
    </font>
    <font>
      <u/>
      <sz val="11"/>
      <color theme="10"/>
      <name val="Calibri"/>
      <family val="2"/>
    </font>
    <font>
      <i/>
      <u/>
      <sz val="11"/>
      <color theme="10"/>
      <name val="Calibri"/>
      <family val="2"/>
    </font>
    <font>
      <b/>
      <sz val="11"/>
      <name val="Calibri"/>
      <family val="2"/>
      <scheme val="minor"/>
    </font>
    <font>
      <sz val="11"/>
      <name val="Calibri"/>
      <family val="2"/>
      <scheme val="minor"/>
    </font>
    <font>
      <b/>
      <sz val="16"/>
      <name val="Calibri"/>
      <family val="2"/>
      <scheme val="minor"/>
    </font>
    <font>
      <b/>
      <sz val="11"/>
      <color indexed="10"/>
      <name val="Calibri"/>
      <family val="2"/>
    </font>
    <font>
      <i/>
      <sz val="11"/>
      <color theme="1"/>
      <name val="Calibri"/>
      <family val="2"/>
      <scheme val="minor"/>
    </font>
    <font>
      <sz val="18"/>
      <color theme="1"/>
      <name val="Calibri"/>
      <family val="2"/>
      <scheme val="minor"/>
    </font>
    <font>
      <sz val="14"/>
      <color theme="1"/>
      <name val="Calibri"/>
      <family val="2"/>
      <scheme val="minor"/>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b/>
      <sz val="15"/>
      <color indexed="56"/>
      <name val="Calibri"/>
      <family val="2"/>
    </font>
    <font>
      <b/>
      <sz val="13"/>
      <color indexed="56"/>
      <name val="Calibri"/>
      <family val="2"/>
    </font>
    <font>
      <u/>
      <sz val="8.8000000000000007"/>
      <color theme="10"/>
      <name val="Calibri"/>
      <family val="2"/>
    </font>
    <font>
      <sz val="11"/>
      <color indexed="60"/>
      <name val="Calibri"/>
      <family val="2"/>
    </font>
    <font>
      <sz val="11"/>
      <color theme="1"/>
      <name val="Calibri"/>
      <family val="3"/>
      <charset val="129"/>
      <scheme val="minor"/>
    </font>
    <font>
      <b/>
      <sz val="11"/>
      <color indexed="63"/>
      <name val="Calibri"/>
      <family val="2"/>
    </font>
    <font>
      <b/>
      <sz val="18"/>
      <color indexed="56"/>
      <name val="Cambria"/>
      <family val="2"/>
    </font>
    <font>
      <sz val="10"/>
      <color theme="1"/>
      <name val="Calibri"/>
      <family val="2"/>
      <scheme val="minor"/>
    </font>
    <font>
      <b/>
      <sz val="11"/>
      <color theme="0"/>
      <name val="Calibri"/>
      <family val="2"/>
    </font>
    <font>
      <b/>
      <sz val="11"/>
      <color rgb="FF000000"/>
      <name val="Calibri"/>
      <family val="2"/>
      <scheme val="minor"/>
    </font>
    <font>
      <sz val="12"/>
      <color theme="1"/>
      <name val="Calibri"/>
      <family val="2"/>
      <scheme val="minor"/>
    </font>
    <font>
      <u/>
      <sz val="7.6"/>
      <color theme="10"/>
      <name val="Calibri"/>
      <family val="2"/>
    </font>
    <font>
      <sz val="11"/>
      <color theme="1"/>
      <name val="Calibri"/>
      <family val="2"/>
    </font>
    <font>
      <sz val="10"/>
      <color indexed="12"/>
      <name val="Arial"/>
      <family val="2"/>
    </font>
    <font>
      <sz val="11"/>
      <color rgb="FF000000"/>
      <name val="Calibri"/>
      <family val="2"/>
      <scheme val="minor"/>
    </font>
    <font>
      <u/>
      <sz val="11"/>
      <color rgb="FF000000"/>
      <name val="Calibri"/>
      <family val="2"/>
      <scheme val="minor"/>
    </font>
    <font>
      <b/>
      <sz val="11"/>
      <color theme="1"/>
      <name val="Calibri"/>
      <family val="2"/>
    </font>
    <font>
      <sz val="11"/>
      <color theme="10"/>
      <name val="Calibri"/>
      <family val="2"/>
    </font>
    <font>
      <b/>
      <sz val="11"/>
      <color theme="1"/>
      <name val="Arial"/>
      <family val="2"/>
    </font>
    <font>
      <sz val="11"/>
      <color theme="1"/>
      <name val="Arial"/>
      <family val="2"/>
    </font>
    <font>
      <b/>
      <sz val="20"/>
      <name val="Calibri"/>
      <family val="2"/>
      <scheme val="minor"/>
    </font>
    <font>
      <sz val="20"/>
      <color rgb="FFFF0000"/>
      <name val="Calibri"/>
      <family val="2"/>
    </font>
    <font>
      <sz val="22"/>
      <color rgb="FFFF0000"/>
      <name val="Calibri"/>
      <family val="2"/>
    </font>
    <font>
      <sz val="20"/>
      <color theme="1"/>
      <name val="Calibri"/>
      <family val="2"/>
      <scheme val="minor"/>
    </font>
    <font>
      <sz val="11"/>
      <name val="Calibri"/>
      <family val="2"/>
    </font>
    <font>
      <b/>
      <sz val="22"/>
      <color rgb="FF000000"/>
      <name val="Calibri"/>
      <family val="2"/>
      <scheme val="minor"/>
    </font>
    <font>
      <b/>
      <sz val="24"/>
      <color theme="1"/>
      <name val="Calibri"/>
      <family val="2"/>
      <scheme val="minor"/>
    </font>
    <font>
      <b/>
      <sz val="28"/>
      <color theme="1"/>
      <name val="Calibri"/>
      <family val="2"/>
      <scheme val="minor"/>
    </font>
    <font>
      <sz val="18"/>
      <color theme="1" tint="0.499984740745262"/>
      <name val="Calibri"/>
      <family val="2"/>
    </font>
    <font>
      <sz val="6"/>
      <name val="Calibri"/>
      <family val="3"/>
      <charset val="128"/>
      <scheme val="minor"/>
    </font>
    <font>
      <u/>
      <sz val="18"/>
      <color theme="10"/>
      <name val="Calibri"/>
      <family val="2"/>
    </font>
    <font>
      <sz val="16"/>
      <color theme="1" tint="0.499984740745262"/>
      <name val="Calibri"/>
      <family val="2"/>
    </font>
    <font>
      <sz val="16"/>
      <color rgb="FFFF0000"/>
      <name val="Calibri"/>
      <family val="2"/>
    </font>
    <font>
      <sz val="12"/>
      <color theme="1" tint="0.499984740745262"/>
      <name val="Calibri"/>
      <family val="2"/>
    </font>
    <font>
      <sz val="12"/>
      <color rgb="FFFF0000"/>
      <name val="Calibri"/>
      <family val="2"/>
    </font>
    <font>
      <b/>
      <sz val="14"/>
      <color theme="1"/>
      <name val="Calibri"/>
      <family val="2"/>
      <scheme val="minor"/>
    </font>
    <font>
      <b/>
      <sz val="20"/>
      <color theme="1"/>
      <name val="Calibri"/>
      <family val="2"/>
      <scheme val="minor"/>
    </font>
    <font>
      <sz val="9"/>
      <color indexed="81"/>
      <name val="Tahoma"/>
      <family val="2"/>
    </font>
    <font>
      <b/>
      <sz val="9"/>
      <color indexed="81"/>
      <name val="Tahoma"/>
      <family val="2"/>
    </font>
    <font>
      <b/>
      <sz val="24"/>
      <name val="Calibri"/>
      <family val="2"/>
      <scheme val="minor"/>
    </font>
    <font>
      <sz val="11"/>
      <color theme="0" tint="-0.249977111117893"/>
      <name val="Calibri"/>
      <family val="2"/>
      <scheme val="minor"/>
    </font>
    <font>
      <b/>
      <sz val="11"/>
      <color theme="0" tint="-0.249977111117893"/>
      <name val="Calibri"/>
      <family val="2"/>
    </font>
    <font>
      <b/>
      <sz val="11"/>
      <color theme="0" tint="-0.249977111117893"/>
      <name val="Calibri"/>
      <family val="2"/>
      <scheme val="minor"/>
    </font>
    <font>
      <sz val="14"/>
      <color theme="0" tint="-0.249977111117893"/>
      <name val="Calibri"/>
      <family val="2"/>
      <scheme val="minor"/>
    </font>
    <font>
      <i/>
      <sz val="11"/>
      <color rgb="FF000000"/>
      <name val="Calibri"/>
      <family val="2"/>
      <scheme val="minor"/>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26"/>
      </patternFill>
    </fill>
    <fill>
      <patternFill patternType="solid">
        <fgColor indexed="9"/>
      </patternFill>
    </fill>
    <fill>
      <patternFill patternType="solid">
        <fgColor indexed="29"/>
      </patternFill>
    </fill>
    <fill>
      <patternFill patternType="solid">
        <fgColor indexed="43"/>
      </patternFill>
    </fill>
    <fill>
      <patternFill patternType="solid">
        <fgColor indexed="38"/>
      </patternFill>
    </fill>
    <fill>
      <patternFill patternType="solid">
        <fgColor indexed="49"/>
      </patternFill>
    </fill>
    <fill>
      <patternFill patternType="solid">
        <fgColor indexed="55"/>
      </patternFill>
    </fill>
    <fill>
      <patternFill patternType="solid">
        <fgColor indexed="42"/>
        <bgColor indexed="64"/>
      </patternFill>
    </fill>
    <fill>
      <patternFill patternType="solid">
        <fgColor indexed="55"/>
        <bgColor indexed="64"/>
      </patternFill>
    </fill>
    <fill>
      <patternFill patternType="solid">
        <fgColor theme="0"/>
        <bgColor indexed="64"/>
      </patternFill>
    </fill>
    <fill>
      <patternFill patternType="solid">
        <fgColor rgb="FFB0CA90"/>
        <bgColor indexed="64"/>
      </patternFill>
    </fill>
    <fill>
      <patternFill patternType="solid">
        <fgColor rgb="FFC60C1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theme="8" tint="0.59999389629810485"/>
        <bgColor indexed="64"/>
      </patternFill>
    </fill>
    <fill>
      <patternFill patternType="solid">
        <fgColor rgb="FFC00000"/>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499984740745262"/>
        <bgColor indexed="64"/>
      </patternFill>
    </fill>
  </fills>
  <borders count="6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49"/>
      </top>
      <bottom style="double">
        <color indexed="49"/>
      </bottom>
      <diagonal/>
    </border>
    <border>
      <left style="medium">
        <color indexed="64"/>
      </left>
      <right style="thin">
        <color indexed="64"/>
      </right>
      <top/>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s>
  <cellStyleXfs count="26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0"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1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 fillId="18"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 fillId="2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30"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 fillId="11"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 fillId="19"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 fillId="23"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 fillId="27"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31"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22" fillId="40"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21" fillId="41" borderId="10" applyNumberFormat="0" applyAlignment="0" applyProtection="0"/>
    <xf numFmtId="0" fontId="21" fillId="41" borderId="10" applyNumberFormat="0" applyAlignment="0" applyProtection="0"/>
    <xf numFmtId="43" fontId="18"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164" fontId="1" fillId="0" borderId="0" applyFont="0" applyFill="0" applyBorder="0" applyAlignment="0" applyProtection="0"/>
    <xf numFmtId="165" fontId="23" fillId="42" borderId="11" applyAlignment="0">
      <alignment horizontal="center"/>
    </xf>
    <xf numFmtId="0" fontId="24"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 fillId="8" borderId="8" applyNumberFormat="0" applyFont="0" applyAlignment="0" applyProtection="0"/>
    <xf numFmtId="0" fontId="10" fillId="6" borderId="5" applyNumberFormat="0" applyAlignment="0" applyProtection="0"/>
    <xf numFmtId="0" fontId="25" fillId="0" borderId="0" applyNumberFormat="0" applyBorder="0" applyAlignment="0">
      <alignment horizontal="left" vertical="center"/>
    </xf>
    <xf numFmtId="0" fontId="26" fillId="43" borderId="0">
      <alignment horizontal="left" vertical="center"/>
    </xf>
    <xf numFmtId="0" fontId="27" fillId="0" borderId="12">
      <alignment horizontal="left" vertical="center"/>
    </xf>
    <xf numFmtId="0" fontId="2" fillId="0" borderId="0" applyNumberFormat="0" applyFill="0" applyBorder="0" applyAlignment="0" applyProtection="0"/>
    <xf numFmtId="0" fontId="16" fillId="0" borderId="9" applyNumberFormat="0" applyFill="0" applyAlignment="0" applyProtection="0"/>
    <xf numFmtId="0" fontId="28" fillId="0" borderId="13"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3" fontId="1" fillId="0" borderId="0" applyFont="0" applyFill="0" applyBorder="0" applyAlignment="0" applyProtection="0"/>
    <xf numFmtId="0" fontId="18" fillId="33"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2" borderId="0" applyNumberFormat="0" applyBorder="0" applyAlignment="0" applyProtection="0"/>
    <xf numFmtId="0" fontId="1" fillId="26" borderId="0" applyNumberFormat="0" applyBorder="0" applyAlignment="0" applyProtection="0"/>
    <xf numFmtId="0" fontId="18" fillId="53" borderId="0" applyNumberFormat="0" applyBorder="0" applyAlignment="0" applyProtection="0"/>
    <xf numFmtId="0" fontId="18" fillId="34" borderId="0" applyNumberFormat="0" applyBorder="0" applyAlignment="0" applyProtection="0"/>
    <xf numFmtId="0" fontId="18" fillId="33"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34" borderId="0" applyNumberFormat="0" applyBorder="0" applyAlignment="0" applyProtection="0"/>
    <xf numFmtId="0" fontId="18" fillId="54" borderId="0" applyNumberFormat="0" applyBorder="0" applyAlignment="0" applyProtection="0"/>
    <xf numFmtId="0" fontId="1" fillId="15" borderId="0" applyNumberFormat="0" applyBorder="0" applyAlignment="0" applyProtection="0"/>
    <xf numFmtId="0" fontId="18" fillId="37"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6" borderId="0" applyNumberFormat="0" applyBorder="0" applyAlignment="0" applyProtection="0"/>
    <xf numFmtId="0" fontId="18" fillId="54" borderId="0" applyNumberFormat="0" applyBorder="0" applyAlignment="0" applyProtection="0"/>
    <xf numFmtId="0" fontId="18" fillId="37"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6" borderId="0" applyNumberFormat="0" applyBorder="0" applyAlignment="0" applyProtection="0"/>
    <xf numFmtId="0" fontId="22" fillId="57" borderId="0" applyNumberFormat="0" applyBorder="0" applyAlignment="0" applyProtection="0"/>
    <xf numFmtId="0" fontId="22" fillId="37" borderId="0" applyNumberFormat="0" applyBorder="0" applyAlignment="0" applyProtection="0"/>
    <xf numFmtId="0" fontId="22" fillId="55"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59" borderId="0" applyNumberFormat="0" applyBorder="0" applyAlignment="0" applyProtection="0"/>
    <xf numFmtId="0" fontId="22" fillId="57" borderId="0" applyNumberFormat="0" applyBorder="0" applyAlignment="0" applyProtection="0"/>
    <xf numFmtId="0" fontId="22" fillId="37" borderId="0" applyNumberFormat="0" applyBorder="0" applyAlignment="0" applyProtection="0"/>
    <xf numFmtId="0" fontId="22" fillId="55"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22" fillId="62" borderId="0" applyNumberFormat="0" applyBorder="0" applyAlignment="0" applyProtection="0"/>
    <xf numFmtId="0" fontId="22" fillId="58" borderId="0" applyNumberFormat="0" applyBorder="0" applyAlignment="0" applyProtection="0"/>
    <xf numFmtId="0" fontId="17" fillId="25" borderId="0" applyNumberFormat="0" applyBorder="0" applyAlignment="0" applyProtection="0"/>
    <xf numFmtId="0" fontId="22" fillId="40" borderId="0" applyNumberFormat="0" applyBorder="0" applyAlignment="0" applyProtection="0"/>
    <xf numFmtId="0" fontId="22" fillId="63" borderId="0" applyNumberFormat="0" applyBorder="0" applyAlignment="0" applyProtection="0"/>
    <xf numFmtId="0" fontId="39" fillId="50" borderId="0" applyNumberFormat="0" applyBorder="0" applyAlignment="0" applyProtection="0"/>
    <xf numFmtId="0" fontId="40" fillId="51" borderId="0" applyNumberFormat="0" applyBorder="0" applyAlignment="0" applyProtection="0"/>
    <xf numFmtId="0" fontId="41" fillId="64" borderId="24" applyNumberFormat="0" applyAlignment="0" applyProtection="0"/>
    <xf numFmtId="0" fontId="41" fillId="64" borderId="24" applyNumberFormat="0" applyAlignment="0" applyProtection="0"/>
    <xf numFmtId="0" fontId="21" fillId="41" borderId="10" applyNumberFormat="0" applyAlignment="0" applyProtection="0"/>
    <xf numFmtId="0" fontId="42" fillId="0" borderId="25" applyNumberFormat="0" applyFill="0" applyAlignment="0" applyProtection="0"/>
    <xf numFmtId="0" fontId="13" fillId="7" borderId="7" applyNumberFormat="0" applyAlignment="0" applyProtection="0"/>
    <xf numFmtId="0" fontId="21" fillId="41" borderId="10" applyNumberFormat="0" applyAlignment="0" applyProtection="0"/>
    <xf numFmtId="43" fontId="1" fillId="0" borderId="0" applyFont="0" applyFill="0" applyBorder="0" applyAlignment="0" applyProtection="0"/>
    <xf numFmtId="43" fontId="19" fillId="0" borderId="0" applyFont="0" applyFill="0" applyBorder="0" applyAlignment="0" applyProtection="0"/>
    <xf numFmtId="0" fontId="43" fillId="0" borderId="0" applyNumberFormat="0" applyFill="0" applyBorder="0" applyAlignment="0" applyProtection="0"/>
    <xf numFmtId="0" fontId="22" fillId="60" borderId="0" applyNumberFormat="0" applyBorder="0" applyAlignment="0" applyProtection="0"/>
    <xf numFmtId="0" fontId="22" fillId="61" borderId="0" applyNumberFormat="0" applyBorder="0" applyAlignment="0" applyProtection="0"/>
    <xf numFmtId="0" fontId="22" fillId="62"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63" borderId="0" applyNumberFormat="0" applyBorder="0" applyAlignment="0" applyProtection="0"/>
    <xf numFmtId="0" fontId="44" fillId="34" borderId="24" applyNumberFormat="0" applyAlignment="0" applyProtection="0"/>
    <xf numFmtId="0" fontId="15" fillId="0" borderId="0" applyNumberFormat="0" applyFill="0" applyBorder="0" applyAlignment="0" applyProtection="0"/>
    <xf numFmtId="0" fontId="24" fillId="0" borderId="0" applyNumberFormat="0" applyFill="0" applyBorder="0" applyAlignment="0" applyProtection="0"/>
    <xf numFmtId="0" fontId="40" fillId="51" borderId="0" applyNumberFormat="0" applyBorder="0" applyAlignment="0" applyProtection="0"/>
    <xf numFmtId="0" fontId="45" fillId="0" borderId="26" applyNumberFormat="0" applyFill="0" applyAlignment="0" applyProtection="0"/>
    <xf numFmtId="0" fontId="46" fillId="0" borderId="27" applyNumberFormat="0" applyFill="0" applyAlignment="0" applyProtection="0"/>
    <xf numFmtId="0" fontId="43" fillId="0" borderId="28" applyNumberFormat="0" applyFill="0" applyAlignment="0" applyProtection="0"/>
    <xf numFmtId="0" fontId="43" fillId="0" borderId="0" applyNumberFormat="0" applyFill="0" applyBorder="0" applyAlignment="0" applyProtection="0"/>
    <xf numFmtId="0" fontId="47"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9" fillId="50" borderId="0" applyNumberFormat="0" applyBorder="0" applyAlignment="0" applyProtection="0"/>
    <xf numFmtId="0" fontId="44" fillId="34" borderId="24" applyNumberFormat="0" applyAlignment="0" applyProtection="0"/>
    <xf numFmtId="0" fontId="42" fillId="0" borderId="25" applyNumberFormat="0" applyFill="0" applyAlignment="0" applyProtection="0"/>
    <xf numFmtId="0" fontId="48" fillId="38" borderId="0" applyNumberFormat="0" applyBorder="0" applyAlignment="0" applyProtection="0"/>
    <xf numFmtId="0" fontId="1" fillId="0" borderId="0"/>
    <xf numFmtId="0" fontId="1" fillId="0" borderId="0"/>
    <xf numFmtId="0" fontId="1"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 fillId="0" borderId="0"/>
    <xf numFmtId="0" fontId="19" fillId="0" borderId="0"/>
    <xf numFmtId="0" fontId="49" fillId="0" borderId="0">
      <alignment vertical="center"/>
    </xf>
    <xf numFmtId="0" fontId="49" fillId="0" borderId="0">
      <alignment vertical="center"/>
    </xf>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8" fillId="35"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9" fillId="35"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50" fillId="64" borderId="29" applyNumberFormat="0" applyAlignment="0" applyProtection="0"/>
    <xf numFmtId="9" fontId="19" fillId="0" borderId="0" applyFont="0" applyFill="0" applyBorder="0" applyAlignment="0" applyProtection="0"/>
    <xf numFmtId="9" fontId="18" fillId="0" borderId="0" applyFont="0" applyFill="0" applyBorder="0" applyAlignment="0" applyProtection="0"/>
    <xf numFmtId="9" fontId="1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50" fillId="64" borderId="29" applyNumberFormat="0" applyAlignment="0" applyProtection="0"/>
    <xf numFmtId="0" fontId="29"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5" fillId="0" borderId="26" applyNumberFormat="0" applyFill="0" applyAlignment="0" applyProtection="0"/>
    <xf numFmtId="0" fontId="46" fillId="0" borderId="27" applyNumberFormat="0" applyFill="0" applyAlignment="0" applyProtection="0"/>
    <xf numFmtId="0" fontId="43" fillId="0" borderId="28" applyNumberFormat="0" applyFill="0" applyAlignment="0" applyProtection="0"/>
    <xf numFmtId="0" fontId="28" fillId="0" borderId="30" applyNumberFormat="0" applyFill="0" applyAlignment="0" applyProtection="0"/>
    <xf numFmtId="0" fontId="14" fillId="0" borderId="0" applyNumberFormat="0" applyFill="0" applyBorder="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cellStyleXfs>
  <cellXfs count="276">
    <xf numFmtId="0" fontId="0" fillId="0" borderId="0" xfId="0"/>
    <xf numFmtId="0" fontId="0" fillId="44" borderId="0" xfId="0" applyFill="1"/>
    <xf numFmtId="0" fontId="0" fillId="44" borderId="0" xfId="0" applyFill="1" applyAlignment="1">
      <alignment wrapText="1"/>
    </xf>
    <xf numFmtId="0" fontId="0" fillId="44" borderId="0" xfId="0" applyFill="1" applyAlignment="1">
      <alignment horizontal="left" wrapText="1" indent="1"/>
    </xf>
    <xf numFmtId="0" fontId="31" fillId="44" borderId="0" xfId="132" applyFont="1" applyFill="1" applyAlignment="1" applyProtection="1">
      <alignment horizontal="left" wrapText="1" indent="1"/>
    </xf>
    <xf numFmtId="0" fontId="30" fillId="44" borderId="0" xfId="132" applyFill="1" applyAlignment="1" applyProtection="1">
      <alignment horizontal="left" wrapText="1" indent="1"/>
    </xf>
    <xf numFmtId="166" fontId="1" fillId="0" borderId="0" xfId="99" applyNumberFormat="1" applyFont="1"/>
    <xf numFmtId="165" fontId="0" fillId="0" borderId="0" xfId="0" applyNumberFormat="1"/>
    <xf numFmtId="0" fontId="13" fillId="0" borderId="0" xfId="0" applyFont="1" applyAlignment="1">
      <alignment horizontal="center" vertical="center" wrapText="1"/>
    </xf>
    <xf numFmtId="168" fontId="0" fillId="0" borderId="0" xfId="0" applyNumberFormat="1"/>
    <xf numFmtId="166" fontId="1" fillId="0" borderId="0" xfId="99" applyNumberFormat="1" applyFont="1" applyAlignment="1">
      <alignment horizontal="center"/>
    </xf>
    <xf numFmtId="165" fontId="16" fillId="0" borderId="0" xfId="99" applyNumberFormat="1" applyFont="1" applyAlignment="1"/>
    <xf numFmtId="165" fontId="1" fillId="0" borderId="0" xfId="99" applyNumberFormat="1" applyFont="1" applyAlignment="1"/>
    <xf numFmtId="165" fontId="1" fillId="0" borderId="0" xfId="99" applyNumberFormat="1" applyFont="1" applyAlignment="1">
      <alignment vertical="center"/>
    </xf>
    <xf numFmtId="165" fontId="1" fillId="0" borderId="0" xfId="0" applyNumberFormat="1" applyFont="1"/>
    <xf numFmtId="165" fontId="1" fillId="0" borderId="0" xfId="0" applyNumberFormat="1" applyFont="1" applyAlignment="1">
      <alignment vertical="center"/>
    </xf>
    <xf numFmtId="0" fontId="1" fillId="0" borderId="0" xfId="0" applyFont="1" applyAlignment="1">
      <alignment horizontal="left"/>
    </xf>
    <xf numFmtId="0" fontId="1" fillId="0" borderId="0" xfId="0" applyFont="1"/>
    <xf numFmtId="165" fontId="33" fillId="0" borderId="0" xfId="0" applyNumberFormat="1" applyFont="1" applyAlignment="1">
      <alignment horizontal="left" vertical="center"/>
    </xf>
    <xf numFmtId="165" fontId="33" fillId="0" borderId="0" xfId="0" applyNumberFormat="1" applyFont="1" applyAlignment="1">
      <alignment vertical="center"/>
    </xf>
    <xf numFmtId="165" fontId="33" fillId="0" borderId="0" xfId="112" applyNumberFormat="1" applyFont="1" applyAlignment="1">
      <alignment horizontal="left"/>
    </xf>
    <xf numFmtId="0" fontId="37" fillId="0" borderId="0" xfId="0" applyFont="1"/>
    <xf numFmtId="0" fontId="13" fillId="46" borderId="31" xfId="0" applyFont="1" applyFill="1" applyBorder="1" applyAlignment="1">
      <alignment horizontal="center" vertical="center" wrapText="1"/>
    </xf>
    <xf numFmtId="2" fontId="13" fillId="46" borderId="32" xfId="0" applyNumberFormat="1" applyFont="1" applyFill="1" applyBorder="1" applyAlignment="1">
      <alignment horizontal="center" vertical="center" wrapText="1"/>
    </xf>
    <xf numFmtId="0" fontId="13" fillId="45" borderId="31" xfId="0" applyFont="1" applyFill="1" applyBorder="1" applyAlignment="1">
      <alignment horizontal="center" vertical="center" wrapText="1"/>
    </xf>
    <xf numFmtId="2" fontId="13" fillId="45" borderId="35" xfId="0" applyNumberFormat="1" applyFont="1" applyFill="1" applyBorder="1" applyAlignment="1">
      <alignment horizontal="center" vertical="center" wrapText="1"/>
    </xf>
    <xf numFmtId="0" fontId="13" fillId="49" borderId="34" xfId="0" applyFont="1" applyFill="1" applyBorder="1" applyAlignment="1">
      <alignment horizontal="center" vertical="center" wrapText="1"/>
    </xf>
    <xf numFmtId="165" fontId="0" fillId="47" borderId="0" xfId="0" applyNumberFormat="1" applyFill="1" applyAlignment="1">
      <alignment horizontal="center" wrapText="1"/>
    </xf>
    <xf numFmtId="167" fontId="0" fillId="47" borderId="19" xfId="0" applyNumberFormat="1" applyFill="1" applyBorder="1" applyAlignment="1">
      <alignment horizontal="center" wrapText="1"/>
    </xf>
    <xf numFmtId="0" fontId="0" fillId="0" borderId="0" xfId="0" applyAlignment="1">
      <alignment vertical="center"/>
    </xf>
    <xf numFmtId="49" fontId="16" fillId="0" borderId="0" xfId="0" applyNumberFormat="1" applyFont="1"/>
    <xf numFmtId="169" fontId="16" fillId="0" borderId="0" xfId="0" applyNumberFormat="1" applyFont="1"/>
    <xf numFmtId="49" fontId="16" fillId="65" borderId="40" xfId="0" applyNumberFormat="1" applyFont="1" applyFill="1" applyBorder="1"/>
    <xf numFmtId="49" fontId="16" fillId="65" borderId="36" xfId="0" applyNumberFormat="1" applyFont="1" applyFill="1" applyBorder="1"/>
    <xf numFmtId="49" fontId="16" fillId="65" borderId="42" xfId="0" applyNumberFormat="1" applyFont="1" applyFill="1" applyBorder="1"/>
    <xf numFmtId="169" fontId="16" fillId="47" borderId="36" xfId="0" applyNumberFormat="1" applyFont="1" applyFill="1" applyBorder="1"/>
    <xf numFmtId="165" fontId="0" fillId="65" borderId="0" xfId="0" applyNumberFormat="1" applyFill="1" applyAlignment="1">
      <alignment horizontal="center" wrapText="1"/>
    </xf>
    <xf numFmtId="167" fontId="0" fillId="65" borderId="19" xfId="0" applyNumberFormat="1" applyFill="1" applyBorder="1" applyAlignment="1">
      <alignment horizontal="center" wrapText="1"/>
    </xf>
    <xf numFmtId="165" fontId="0" fillId="65" borderId="40" xfId="0" applyNumberFormat="1" applyFill="1" applyBorder="1" applyAlignment="1">
      <alignment horizontal="center" wrapText="1"/>
    </xf>
    <xf numFmtId="165" fontId="0" fillId="65" borderId="38" xfId="0" applyNumberFormat="1" applyFill="1" applyBorder="1" applyAlignment="1">
      <alignment horizontal="center" wrapText="1"/>
    </xf>
    <xf numFmtId="167" fontId="0" fillId="65" borderId="41" xfId="0" applyNumberFormat="1" applyFill="1" applyBorder="1" applyAlignment="1">
      <alignment horizontal="center" wrapText="1"/>
    </xf>
    <xf numFmtId="165" fontId="0" fillId="65" borderId="36" xfId="0" applyNumberFormat="1" applyFill="1" applyBorder="1" applyAlignment="1">
      <alignment horizontal="center" wrapText="1"/>
    </xf>
    <xf numFmtId="165" fontId="0" fillId="65" borderId="42" xfId="0" applyNumberFormat="1" applyFill="1" applyBorder="1" applyAlignment="1">
      <alignment horizontal="center" wrapText="1"/>
    </xf>
    <xf numFmtId="165" fontId="0" fillId="65" borderId="12" xfId="0" applyNumberFormat="1" applyFill="1" applyBorder="1" applyAlignment="1">
      <alignment horizontal="center" wrapText="1"/>
    </xf>
    <xf numFmtId="167" fontId="0" fillId="65" borderId="39" xfId="0" applyNumberFormat="1" applyFill="1" applyBorder="1" applyAlignment="1">
      <alignment horizontal="center" wrapText="1"/>
    </xf>
    <xf numFmtId="165" fontId="16" fillId="47" borderId="0" xfId="0" applyNumberFormat="1" applyFont="1" applyFill="1" applyAlignment="1">
      <alignment horizontal="right"/>
    </xf>
    <xf numFmtId="169" fontId="16" fillId="47" borderId="45" xfId="0" applyNumberFormat="1" applyFont="1" applyFill="1" applyBorder="1"/>
    <xf numFmtId="167" fontId="0" fillId="47" borderId="23" xfId="0" applyNumberFormat="1" applyFill="1" applyBorder="1" applyAlignment="1">
      <alignment horizontal="center" wrapText="1"/>
    </xf>
    <xf numFmtId="169" fontId="0" fillId="65" borderId="38" xfId="0" applyNumberFormat="1" applyFill="1" applyBorder="1" applyAlignment="1">
      <alignment horizontal="center"/>
    </xf>
    <xf numFmtId="169" fontId="0" fillId="65" borderId="0" xfId="0" applyNumberFormat="1" applyFill="1" applyAlignment="1">
      <alignment horizontal="center"/>
    </xf>
    <xf numFmtId="169" fontId="0" fillId="65" borderId="12" xfId="0" applyNumberFormat="1" applyFill="1" applyBorder="1" applyAlignment="1">
      <alignment horizontal="center"/>
    </xf>
    <xf numFmtId="165" fontId="16" fillId="47" borderId="16" xfId="0" applyNumberFormat="1" applyFont="1" applyFill="1" applyBorder="1" applyAlignment="1">
      <alignment horizontal="right"/>
    </xf>
    <xf numFmtId="167" fontId="38" fillId="0" borderId="16" xfId="0" applyNumberFormat="1" applyFont="1" applyBorder="1" applyAlignment="1">
      <alignment horizontal="center"/>
    </xf>
    <xf numFmtId="167" fontId="0" fillId="65" borderId="22" xfId="0" applyNumberFormat="1" applyFill="1" applyBorder="1" applyAlignment="1">
      <alignment horizontal="center" wrapText="1"/>
    </xf>
    <xf numFmtId="49" fontId="16" fillId="48" borderId="46" xfId="0" applyNumberFormat="1" applyFont="1" applyFill="1" applyBorder="1" applyAlignment="1">
      <alignment vertical="center"/>
    </xf>
    <xf numFmtId="49" fontId="16" fillId="48" borderId="47" xfId="0" applyNumberFormat="1" applyFont="1" applyFill="1" applyBorder="1" applyAlignment="1">
      <alignment vertical="center"/>
    </xf>
    <xf numFmtId="167" fontId="16" fillId="48" borderId="49" xfId="99" applyNumberFormat="1" applyFont="1" applyFill="1" applyBorder="1" applyAlignment="1">
      <alignment horizontal="center" vertical="center"/>
    </xf>
    <xf numFmtId="0" fontId="53" fillId="49" borderId="34" xfId="132" applyFont="1" applyFill="1" applyBorder="1" applyAlignment="1" applyProtection="1">
      <alignment horizontal="center" vertical="center" wrapText="1"/>
    </xf>
    <xf numFmtId="0" fontId="33" fillId="0" borderId="0" xfId="0" applyFont="1" applyAlignment="1">
      <alignment horizontal="left"/>
    </xf>
    <xf numFmtId="167" fontId="16" fillId="48" borderId="50" xfId="99" applyNumberFormat="1" applyFont="1" applyFill="1" applyBorder="1" applyAlignment="1">
      <alignment horizontal="center" vertical="center"/>
    </xf>
    <xf numFmtId="167" fontId="0" fillId="65" borderId="51" xfId="0" applyNumberFormat="1" applyFill="1" applyBorder="1" applyAlignment="1">
      <alignment horizontal="center" wrapText="1"/>
    </xf>
    <xf numFmtId="165" fontId="0" fillId="47" borderId="19" xfId="0" applyNumberFormat="1" applyFill="1" applyBorder="1" applyAlignment="1">
      <alignment horizontal="center" wrapText="1"/>
    </xf>
    <xf numFmtId="49" fontId="13" fillId="49" borderId="52" xfId="0" applyNumberFormat="1" applyFont="1" applyFill="1" applyBorder="1" applyAlignment="1">
      <alignment horizontal="center" vertical="center" wrapText="1"/>
    </xf>
    <xf numFmtId="49" fontId="53" fillId="49" borderId="31" xfId="132" applyNumberFormat="1" applyFont="1" applyFill="1" applyBorder="1" applyAlignment="1" applyProtection="1">
      <alignment horizontal="center" vertical="center" wrapText="1"/>
    </xf>
    <xf numFmtId="0" fontId="0" fillId="44" borderId="0" xfId="0" applyFill="1" applyAlignment="1">
      <alignment horizontal="left" vertical="top" wrapText="1" indent="1"/>
    </xf>
    <xf numFmtId="169" fontId="16" fillId="48" borderId="48" xfId="133" applyNumberFormat="1" applyFont="1" applyFill="1" applyBorder="1" applyAlignment="1">
      <alignment horizontal="center" vertical="center"/>
    </xf>
    <xf numFmtId="169" fontId="0" fillId="65" borderId="37" xfId="133" applyNumberFormat="1" applyFont="1" applyFill="1" applyBorder="1" applyAlignment="1">
      <alignment horizontal="center"/>
    </xf>
    <xf numFmtId="169" fontId="0" fillId="65" borderId="21" xfId="133" applyNumberFormat="1" applyFont="1" applyFill="1" applyBorder="1" applyAlignment="1">
      <alignment horizontal="center"/>
    </xf>
    <xf numFmtId="169" fontId="0" fillId="65" borderId="33" xfId="133" applyNumberFormat="1" applyFont="1" applyFill="1" applyBorder="1" applyAlignment="1">
      <alignment horizontal="center"/>
    </xf>
    <xf numFmtId="169" fontId="0" fillId="47" borderId="21" xfId="133" applyNumberFormat="1" applyFont="1" applyFill="1" applyBorder="1" applyAlignment="1">
      <alignment horizontal="center" wrapText="1"/>
    </xf>
    <xf numFmtId="169" fontId="0" fillId="47" borderId="17" xfId="133" applyNumberFormat="1" applyFont="1" applyFill="1" applyBorder="1" applyAlignment="1">
      <alignment horizontal="center" wrapText="1"/>
    </xf>
    <xf numFmtId="0" fontId="65" fillId="0" borderId="0" xfId="115" applyFont="1"/>
    <xf numFmtId="0" fontId="66" fillId="0" borderId="0" xfId="132" applyFont="1" applyAlignment="1" applyProtection="1"/>
    <xf numFmtId="0" fontId="68" fillId="0" borderId="0" xfId="0" applyFont="1"/>
    <xf numFmtId="0" fontId="55" fillId="44" borderId="0" xfId="0" applyFont="1" applyFill="1"/>
    <xf numFmtId="0" fontId="57" fillId="44" borderId="0" xfId="0" applyFont="1" applyFill="1"/>
    <xf numFmtId="0" fontId="64" fillId="44" borderId="0" xfId="0" applyFont="1" applyFill="1" applyAlignment="1">
      <alignment horizontal="justify"/>
    </xf>
    <xf numFmtId="0" fontId="54" fillId="44" borderId="0" xfId="0" applyFont="1" applyFill="1" applyAlignment="1">
      <alignment horizontal="left" wrapText="1" readingOrder="1"/>
    </xf>
    <xf numFmtId="0" fontId="63" fillId="44" borderId="0" xfId="0" applyFont="1" applyFill="1" applyAlignment="1">
      <alignment horizontal="left"/>
    </xf>
    <xf numFmtId="0" fontId="54" fillId="44" borderId="0" xfId="0" applyFont="1" applyFill="1" applyAlignment="1">
      <alignment horizontal="center"/>
    </xf>
    <xf numFmtId="0" fontId="30" fillId="44" borderId="0" xfId="132" applyFill="1" applyAlignment="1" applyProtection="1"/>
    <xf numFmtId="0" fontId="30" fillId="44" borderId="0" xfId="132" applyFill="1" applyAlignment="1" applyProtection="1">
      <alignment horizontal="left" vertical="top" wrapText="1" indent="1"/>
    </xf>
    <xf numFmtId="170" fontId="0" fillId="0" borderId="0" xfId="0" applyNumberFormat="1"/>
    <xf numFmtId="0" fontId="13" fillId="67" borderId="31" xfId="0" applyFont="1" applyFill="1" applyBorder="1" applyAlignment="1">
      <alignment horizontal="center" vertical="center" wrapText="1"/>
    </xf>
    <xf numFmtId="2" fontId="13" fillId="67" borderId="32" xfId="0" applyNumberFormat="1" applyFont="1" applyFill="1" applyBorder="1" applyAlignment="1">
      <alignment horizontal="center" vertical="center" wrapText="1"/>
    </xf>
    <xf numFmtId="0" fontId="33" fillId="0" borderId="31" xfId="0" applyFont="1" applyBorder="1"/>
    <xf numFmtId="0" fontId="33" fillId="44" borderId="34" xfId="0" applyFont="1" applyFill="1" applyBorder="1"/>
    <xf numFmtId="0" fontId="76" fillId="0" borderId="0" xfId="132" applyFont="1" applyAlignment="1" applyProtection="1"/>
    <xf numFmtId="0" fontId="0" fillId="44" borderId="0" xfId="0" applyFill="1" applyAlignment="1">
      <alignment horizontal="left" wrapText="1" indent="12"/>
    </xf>
    <xf numFmtId="0" fontId="77" fillId="0" borderId="0" xfId="132" applyFont="1" applyAlignment="1" applyProtection="1"/>
    <xf numFmtId="0" fontId="77" fillId="0" borderId="0" xfId="132" applyFont="1" applyAlignment="1" applyProtection="1">
      <alignment wrapText="1"/>
    </xf>
    <xf numFmtId="0" fontId="67" fillId="44" borderId="0" xfId="132" applyFont="1" applyFill="1" applyAlignment="1" applyProtection="1"/>
    <xf numFmtId="0" fontId="80" fillId="44" borderId="0" xfId="0" applyFont="1" applyFill="1" applyAlignment="1">
      <alignment wrapText="1"/>
    </xf>
    <xf numFmtId="0" fontId="81" fillId="44" borderId="0" xfId="0" applyFont="1" applyFill="1" applyAlignment="1">
      <alignment wrapText="1"/>
    </xf>
    <xf numFmtId="0" fontId="38" fillId="44" borderId="0" xfId="0" applyFont="1" applyFill="1"/>
    <xf numFmtId="165" fontId="16" fillId="48" borderId="47" xfId="99" applyNumberFormat="1" applyFont="1" applyFill="1" applyBorder="1" applyAlignment="1">
      <alignment horizontal="center" vertical="center"/>
    </xf>
    <xf numFmtId="165" fontId="16" fillId="45" borderId="47" xfId="0" applyNumberFormat="1" applyFont="1" applyFill="1" applyBorder="1" applyAlignment="1">
      <alignment horizontal="center" vertical="center"/>
    </xf>
    <xf numFmtId="0" fontId="79" fillId="44" borderId="0" xfId="132" applyFont="1" applyFill="1" applyAlignment="1" applyProtection="1"/>
    <xf numFmtId="0" fontId="0" fillId="0" borderId="0" xfId="0" applyAlignment="1">
      <alignment wrapText="1"/>
    </xf>
    <xf numFmtId="0" fontId="0" fillId="44" borderId="14" xfId="0" applyFill="1" applyBorder="1"/>
    <xf numFmtId="0" fontId="0" fillId="44" borderId="36" xfId="0" applyFill="1" applyBorder="1" applyAlignment="1">
      <alignment horizontal="center"/>
    </xf>
    <xf numFmtId="2" fontId="0" fillId="44" borderId="36" xfId="0" applyNumberFormat="1" applyFill="1" applyBorder="1" applyAlignment="1">
      <alignment horizontal="center"/>
    </xf>
    <xf numFmtId="172" fontId="0" fillId="44" borderId="0" xfId="0" applyNumberFormat="1" applyFill="1" applyAlignment="1">
      <alignment horizontal="right" indent="2"/>
    </xf>
    <xf numFmtId="165" fontId="0" fillId="0" borderId="36" xfId="0" applyNumberFormat="1" applyBorder="1" applyAlignment="1">
      <alignment horizontal="right" vertical="justify" indent="4"/>
    </xf>
    <xf numFmtId="165" fontId="0" fillId="0" borderId="0" xfId="0" applyNumberFormat="1" applyAlignment="1">
      <alignment horizontal="right" vertical="justify" indent="4"/>
    </xf>
    <xf numFmtId="165" fontId="0" fillId="44" borderId="36" xfId="0" applyNumberFormat="1" applyFill="1" applyBorder="1" applyAlignment="1">
      <alignment horizontal="right" vertical="justify" indent="4"/>
    </xf>
    <xf numFmtId="165" fontId="0" fillId="44" borderId="0" xfId="0" applyNumberFormat="1" applyFill="1" applyAlignment="1">
      <alignment horizontal="right" vertical="justify" indent="4"/>
    </xf>
    <xf numFmtId="165" fontId="0" fillId="68" borderId="20" xfId="0" applyNumberFormat="1" applyFill="1" applyBorder="1" applyAlignment="1">
      <alignment horizontal="right" vertical="justify" indent="4"/>
    </xf>
    <xf numFmtId="0" fontId="0" fillId="69" borderId="14" xfId="0" applyFill="1" applyBorder="1"/>
    <xf numFmtId="0" fontId="0" fillId="69" borderId="36" xfId="0" applyFill="1" applyBorder="1" applyAlignment="1">
      <alignment horizontal="center"/>
    </xf>
    <xf numFmtId="2" fontId="0" fillId="69" borderId="36" xfId="0" applyNumberFormat="1" applyFill="1" applyBorder="1" applyAlignment="1">
      <alignment horizontal="center"/>
    </xf>
    <xf numFmtId="172" fontId="0" fillId="69" borderId="0" xfId="0" applyNumberFormat="1" applyFill="1" applyAlignment="1">
      <alignment horizontal="right" indent="2"/>
    </xf>
    <xf numFmtId="0" fontId="0" fillId="69" borderId="0" xfId="0" applyFill="1"/>
    <xf numFmtId="0" fontId="0" fillId="69" borderId="0" xfId="0" applyFill="1" applyAlignment="1">
      <alignment horizontal="center"/>
    </xf>
    <xf numFmtId="165" fontId="0" fillId="69" borderId="36" xfId="0" applyNumberFormat="1" applyFill="1" applyBorder="1" applyAlignment="1">
      <alignment horizontal="right" vertical="justify" indent="4"/>
    </xf>
    <xf numFmtId="165" fontId="0" fillId="69" borderId="0" xfId="0" applyNumberFormat="1" applyFill="1" applyAlignment="1">
      <alignment horizontal="right" vertical="justify" indent="4"/>
    </xf>
    <xf numFmtId="165" fontId="0" fillId="44" borderId="36" xfId="0" quotePrefix="1" applyNumberFormat="1" applyFill="1" applyBorder="1" applyAlignment="1">
      <alignment horizontal="right" vertical="justify" indent="4"/>
    </xf>
    <xf numFmtId="165" fontId="0" fillId="44" borderId="0" xfId="0" quotePrefix="1" applyNumberFormat="1" applyFill="1" applyAlignment="1">
      <alignment horizontal="right" vertical="justify" indent="4"/>
    </xf>
    <xf numFmtId="172" fontId="0" fillId="44" borderId="0" xfId="0" quotePrefix="1" applyNumberFormat="1" applyFill="1" applyAlignment="1">
      <alignment horizontal="right" indent="2"/>
    </xf>
    <xf numFmtId="165" fontId="33" fillId="0" borderId="0" xfId="0" applyNumberFormat="1" applyFont="1" applyAlignment="1">
      <alignment horizontal="left" vertical="center" wrapText="1"/>
    </xf>
    <xf numFmtId="165" fontId="0" fillId="69" borderId="20" xfId="0" applyNumberFormat="1" applyFill="1" applyBorder="1" applyAlignment="1">
      <alignment horizontal="right" vertical="justify" indent="4"/>
    </xf>
    <xf numFmtId="0" fontId="0" fillId="44" borderId="18" xfId="0" applyFill="1" applyBorder="1"/>
    <xf numFmtId="0" fontId="0" fillId="44" borderId="45" xfId="0" applyFill="1" applyBorder="1" applyAlignment="1">
      <alignment horizontal="center"/>
    </xf>
    <xf numFmtId="2" fontId="0" fillId="44" borderId="45" xfId="0" applyNumberFormat="1" applyFill="1" applyBorder="1" applyAlignment="1">
      <alignment horizontal="center"/>
    </xf>
    <xf numFmtId="172" fontId="0" fillId="44" borderId="16" xfId="0" applyNumberFormat="1" applyFill="1" applyBorder="1" applyAlignment="1">
      <alignment horizontal="right" indent="2"/>
    </xf>
    <xf numFmtId="0" fontId="0" fillId="44" borderId="16" xfId="0" applyFill="1" applyBorder="1"/>
    <xf numFmtId="0" fontId="0" fillId="44" borderId="16" xfId="0" applyFill="1" applyBorder="1" applyAlignment="1">
      <alignment horizontal="center"/>
    </xf>
    <xf numFmtId="165" fontId="0" fillId="68" borderId="15" xfId="0" applyNumberFormat="1" applyFill="1" applyBorder="1" applyAlignment="1">
      <alignment horizontal="right" vertical="justify" indent="4"/>
    </xf>
    <xf numFmtId="0" fontId="30" fillId="0" borderId="0" xfId="132" applyAlignment="1" applyProtection="1">
      <alignment horizontal="left" indent="1"/>
    </xf>
    <xf numFmtId="0" fontId="30" fillId="0" borderId="0" xfId="132" applyFill="1" applyBorder="1" applyAlignment="1" applyProtection="1">
      <alignment horizontal="right" vertical="center"/>
    </xf>
    <xf numFmtId="167" fontId="0" fillId="69" borderId="0" xfId="0" applyNumberFormat="1" applyFill="1" applyAlignment="1">
      <alignment horizontal="right" vertical="justify" indent="4"/>
    </xf>
    <xf numFmtId="165" fontId="0" fillId="67" borderId="21" xfId="0" applyNumberFormat="1" applyFill="1" applyBorder="1" applyAlignment="1">
      <alignment horizontal="right" vertical="justify" indent="5"/>
    </xf>
    <xf numFmtId="165" fontId="16" fillId="67" borderId="53" xfId="0" applyNumberFormat="1" applyFont="1" applyFill="1" applyBorder="1" applyAlignment="1">
      <alignment horizontal="right" vertical="center" indent="5"/>
    </xf>
    <xf numFmtId="165" fontId="0" fillId="67" borderId="37" xfId="0" applyNumberFormat="1" applyFill="1" applyBorder="1" applyAlignment="1">
      <alignment horizontal="right" indent="5"/>
    </xf>
    <xf numFmtId="165" fontId="0" fillId="67" borderId="21" xfId="0" applyNumberFormat="1" applyFill="1" applyBorder="1" applyAlignment="1">
      <alignment horizontal="right" indent="5"/>
    </xf>
    <xf numFmtId="165" fontId="0" fillId="67" borderId="33" xfId="0" applyNumberFormat="1" applyFill="1" applyBorder="1" applyAlignment="1">
      <alignment horizontal="right" indent="5"/>
    </xf>
    <xf numFmtId="165" fontId="16" fillId="46" borderId="48" xfId="0" applyNumberFormat="1" applyFont="1" applyFill="1" applyBorder="1" applyAlignment="1">
      <alignment horizontal="right" vertical="center" indent="5"/>
    </xf>
    <xf numFmtId="165" fontId="0" fillId="66" borderId="37" xfId="0" applyNumberFormat="1" applyFill="1" applyBorder="1" applyAlignment="1">
      <alignment horizontal="right" indent="5"/>
    </xf>
    <xf numFmtId="165" fontId="0" fillId="66" borderId="21" xfId="0" applyNumberFormat="1" applyFill="1" applyBorder="1" applyAlignment="1">
      <alignment horizontal="right" indent="5"/>
    </xf>
    <xf numFmtId="165" fontId="0" fillId="66" borderId="33" xfId="0" applyNumberFormat="1" applyFill="1" applyBorder="1" applyAlignment="1">
      <alignment horizontal="right" indent="5"/>
    </xf>
    <xf numFmtId="165" fontId="0" fillId="46" borderId="21" xfId="0" applyNumberFormat="1" applyFill="1" applyBorder="1" applyAlignment="1">
      <alignment horizontal="right" indent="5"/>
    </xf>
    <xf numFmtId="165" fontId="0" fillId="45" borderId="43" xfId="0" applyNumberFormat="1" applyFill="1" applyBorder="1" applyAlignment="1">
      <alignment horizontal="right" indent="4"/>
    </xf>
    <xf numFmtId="165" fontId="0" fillId="45" borderId="20" xfId="0" applyNumberFormat="1" applyFill="1" applyBorder="1" applyAlignment="1">
      <alignment horizontal="right" indent="4"/>
    </xf>
    <xf numFmtId="165" fontId="0" fillId="45" borderId="44" xfId="0" applyNumberFormat="1" applyFill="1" applyBorder="1" applyAlignment="1">
      <alignment horizontal="right" indent="4"/>
    </xf>
    <xf numFmtId="165" fontId="0" fillId="45" borderId="0" xfId="0" applyNumberFormat="1" applyFill="1" applyAlignment="1">
      <alignment horizontal="right" indent="4"/>
    </xf>
    <xf numFmtId="165" fontId="0" fillId="66" borderId="21" xfId="0" applyNumberFormat="1" applyFill="1" applyBorder="1" applyAlignment="1">
      <alignment horizontal="right" vertical="justify" indent="5"/>
    </xf>
    <xf numFmtId="165" fontId="0" fillId="66" borderId="17" xfId="0" applyNumberFormat="1" applyFill="1" applyBorder="1" applyAlignment="1">
      <alignment horizontal="right" vertical="justify" indent="5"/>
    </xf>
    <xf numFmtId="0" fontId="0" fillId="0" borderId="0" xfId="0" applyAlignment="1">
      <alignment vertical="center" wrapText="1"/>
    </xf>
    <xf numFmtId="0" fontId="0" fillId="44" borderId="0" xfId="0" applyFill="1" applyAlignment="1">
      <alignment horizontal="center"/>
    </xf>
    <xf numFmtId="0" fontId="61" fillId="44" borderId="0" xfId="0" applyFont="1" applyFill="1"/>
    <xf numFmtId="0" fontId="0" fillId="44" borderId="0" xfId="0" applyFill="1" applyAlignment="1">
      <alignment vertical="top" wrapText="1"/>
    </xf>
    <xf numFmtId="0" fontId="30" fillId="44" borderId="0" xfId="132" applyFill="1" applyAlignment="1" applyProtection="1">
      <alignment vertical="top" wrapText="1"/>
    </xf>
    <xf numFmtId="0" fontId="36" fillId="44" borderId="0" xfId="0" applyFont="1" applyFill="1" applyAlignment="1">
      <alignment wrapText="1"/>
    </xf>
    <xf numFmtId="0" fontId="62" fillId="44" borderId="0" xfId="262" applyFont="1" applyFill="1" applyAlignment="1" applyProtection="1"/>
    <xf numFmtId="0" fontId="57" fillId="44" borderId="0" xfId="0" applyFont="1" applyFill="1" applyAlignment="1">
      <alignment wrapText="1"/>
    </xf>
    <xf numFmtId="0" fontId="70" fillId="44" borderId="0" xfId="0" applyFont="1" applyFill="1"/>
    <xf numFmtId="0" fontId="60" fillId="44" borderId="0" xfId="0" applyFont="1" applyFill="1" applyAlignment="1">
      <alignment wrapText="1" readingOrder="1"/>
    </xf>
    <xf numFmtId="0" fontId="16" fillId="44" borderId="0" xfId="0" applyFont="1" applyFill="1"/>
    <xf numFmtId="0" fontId="54" fillId="44" borderId="0" xfId="0" applyFont="1" applyFill="1" applyAlignment="1">
      <alignment wrapText="1"/>
    </xf>
    <xf numFmtId="0" fontId="54" fillId="44" borderId="0" xfId="0" applyFont="1" applyFill="1" applyAlignment="1">
      <alignment wrapText="1" readingOrder="1"/>
    </xf>
    <xf numFmtId="0" fontId="59" fillId="44" borderId="0" xfId="0" applyFont="1" applyFill="1" applyAlignment="1">
      <alignment wrapText="1" readingOrder="1"/>
    </xf>
    <xf numFmtId="0" fontId="54" fillId="44" borderId="0" xfId="0" applyFont="1" applyFill="1" applyAlignment="1">
      <alignment vertical="center" readingOrder="1"/>
    </xf>
    <xf numFmtId="0" fontId="59" fillId="44" borderId="0" xfId="0" applyFont="1" applyFill="1" applyAlignment="1">
      <alignment wrapText="1"/>
    </xf>
    <xf numFmtId="0" fontId="73" fillId="44" borderId="0" xfId="132" applyFont="1" applyFill="1" applyAlignment="1" applyProtection="1">
      <alignment vertical="center"/>
    </xf>
    <xf numFmtId="165" fontId="67" fillId="44" borderId="0" xfId="132" applyNumberFormat="1" applyFont="1" applyFill="1" applyAlignment="1" applyProtection="1"/>
    <xf numFmtId="0" fontId="75" fillId="44" borderId="0" xfId="132" applyFont="1" applyFill="1" applyAlignment="1" applyProtection="1">
      <alignment vertical="center"/>
    </xf>
    <xf numFmtId="0" fontId="0" fillId="44" borderId="54" xfId="0" applyFill="1" applyBorder="1" applyAlignment="1">
      <alignment horizontal="center" vertical="center" wrapText="1"/>
    </xf>
    <xf numFmtId="165" fontId="0" fillId="44" borderId="54" xfId="0" applyNumberFormat="1" applyFill="1" applyBorder="1" applyAlignment="1">
      <alignment horizontal="center" vertical="center" wrapText="1"/>
    </xf>
    <xf numFmtId="0" fontId="0" fillId="44" borderId="54" xfId="0" applyFill="1" applyBorder="1" applyAlignment="1">
      <alignment vertical="center" wrapText="1"/>
    </xf>
    <xf numFmtId="0" fontId="0" fillId="44" borderId="0" xfId="0" applyFill="1" applyAlignment="1">
      <alignment vertical="center" wrapText="1"/>
    </xf>
    <xf numFmtId="169" fontId="0" fillId="44" borderId="0" xfId="133" applyNumberFormat="1" applyFont="1" applyFill="1" applyAlignment="1">
      <alignment vertical="center"/>
    </xf>
    <xf numFmtId="171" fontId="0" fillId="44" borderId="0" xfId="0" applyNumberFormat="1" applyFill="1"/>
    <xf numFmtId="165" fontId="0" fillId="44" borderId="0" xfId="0" applyNumberFormat="1" applyFill="1"/>
    <xf numFmtId="165" fontId="0" fillId="47" borderId="16" xfId="0" applyNumberFormat="1" applyFill="1" applyBorder="1" applyAlignment="1">
      <alignment horizontal="center" wrapText="1"/>
    </xf>
    <xf numFmtId="0" fontId="52" fillId="0" borderId="56" xfId="0" applyFont="1" applyBorder="1" applyAlignment="1">
      <alignment horizontal="right"/>
    </xf>
    <xf numFmtId="169" fontId="0" fillId="69" borderId="0" xfId="133" applyNumberFormat="1" applyFont="1" applyFill="1" applyBorder="1" applyAlignment="1">
      <alignment horizontal="right" vertical="justify" indent="3"/>
    </xf>
    <xf numFmtId="165" fontId="0" fillId="45" borderId="16" xfId="0" applyNumberFormat="1" applyFill="1" applyBorder="1" applyAlignment="1">
      <alignment horizontal="right" indent="4"/>
    </xf>
    <xf numFmtId="169" fontId="0" fillId="0" borderId="0" xfId="133" applyNumberFormat="1" applyFont="1" applyBorder="1" applyAlignment="1">
      <alignment horizontal="right" vertical="justify" indent="3"/>
    </xf>
    <xf numFmtId="0" fontId="13" fillId="67" borderId="16" xfId="0" applyFont="1" applyFill="1" applyBorder="1" applyAlignment="1">
      <alignment horizontal="center" vertical="center" wrapText="1"/>
    </xf>
    <xf numFmtId="165" fontId="0" fillId="46" borderId="17" xfId="0" applyNumberFormat="1" applyFill="1" applyBorder="1" applyAlignment="1">
      <alignment horizontal="right" indent="5"/>
    </xf>
    <xf numFmtId="165" fontId="0" fillId="67" borderId="17" xfId="0" applyNumberFormat="1" applyFill="1" applyBorder="1" applyAlignment="1">
      <alignment horizontal="right" indent="5"/>
    </xf>
    <xf numFmtId="0" fontId="52" fillId="0" borderId="18" xfId="0" applyFont="1" applyBorder="1" applyAlignment="1">
      <alignment horizontal="right"/>
    </xf>
    <xf numFmtId="0" fontId="52" fillId="0" borderId="57" xfId="0" applyFont="1" applyBorder="1" applyAlignment="1">
      <alignment horizontal="right"/>
    </xf>
    <xf numFmtId="0" fontId="52" fillId="0" borderId="14" xfId="0" applyFont="1" applyBorder="1" applyAlignment="1">
      <alignment horizontal="right"/>
    </xf>
    <xf numFmtId="0" fontId="52" fillId="0" borderId="56" xfId="0" applyFont="1" applyBorder="1" applyAlignment="1">
      <alignment horizontal="right" vertical="center"/>
    </xf>
    <xf numFmtId="0" fontId="0" fillId="0" borderId="22" xfId="0" applyBorder="1"/>
    <xf numFmtId="167" fontId="0" fillId="0" borderId="0" xfId="0" applyNumberFormat="1" applyAlignment="1">
      <alignment horizontal="center" wrapText="1"/>
    </xf>
    <xf numFmtId="165" fontId="0" fillId="0" borderId="0" xfId="0" applyNumberFormat="1" applyAlignment="1">
      <alignment horizontal="right" indent="4"/>
    </xf>
    <xf numFmtId="165" fontId="0" fillId="0" borderId="0" xfId="0" applyNumberFormat="1" applyAlignment="1">
      <alignment horizontal="right" indent="5"/>
    </xf>
    <xf numFmtId="165" fontId="0" fillId="0" borderId="0" xfId="0" applyNumberFormat="1" applyAlignment="1">
      <alignment horizontal="center" wrapText="1"/>
    </xf>
    <xf numFmtId="169" fontId="0" fillId="0" borderId="0" xfId="133" applyNumberFormat="1" applyFont="1" applyFill="1" applyBorder="1" applyAlignment="1">
      <alignment horizontal="center" wrapText="1"/>
    </xf>
    <xf numFmtId="165" fontId="16" fillId="0" borderId="0" xfId="0" applyNumberFormat="1" applyFont="1" applyAlignment="1">
      <alignment horizontal="right"/>
    </xf>
    <xf numFmtId="165" fontId="38" fillId="0" borderId="16" xfId="0" applyNumberFormat="1" applyFont="1" applyBorder="1" applyAlignment="1">
      <alignment horizontal="center"/>
    </xf>
    <xf numFmtId="165" fontId="38" fillId="0" borderId="0" xfId="0" applyNumberFormat="1" applyFont="1" applyAlignment="1">
      <alignment horizontal="center"/>
    </xf>
    <xf numFmtId="167" fontId="0" fillId="47" borderId="16" xfId="0" applyNumberFormat="1" applyFill="1" applyBorder="1" applyAlignment="1">
      <alignment horizontal="center" wrapText="1"/>
    </xf>
    <xf numFmtId="0" fontId="52" fillId="0" borderId="0" xfId="0" applyFont="1" applyAlignment="1">
      <alignment horizontal="right"/>
    </xf>
    <xf numFmtId="0" fontId="30" fillId="0" borderId="0" xfId="132" applyFill="1" applyAlignment="1" applyProtection="1">
      <alignment horizontal="left" wrapText="1" indent="1"/>
    </xf>
    <xf numFmtId="165" fontId="0" fillId="44" borderId="36" xfId="0" applyNumberFormat="1" applyFill="1" applyBorder="1" applyAlignment="1">
      <alignment horizontal="center"/>
    </xf>
    <xf numFmtId="165" fontId="0" fillId="69" borderId="36" xfId="0" applyNumberFormat="1" applyFill="1" applyBorder="1" applyAlignment="1">
      <alignment horizontal="center"/>
    </xf>
    <xf numFmtId="1" fontId="0" fillId="44" borderId="36" xfId="0" applyNumberFormat="1" applyFill="1" applyBorder="1" applyAlignment="1">
      <alignment horizontal="center"/>
    </xf>
    <xf numFmtId="1" fontId="0" fillId="69" borderId="36" xfId="0" applyNumberFormat="1" applyFill="1" applyBorder="1" applyAlignment="1">
      <alignment horizontal="center"/>
    </xf>
    <xf numFmtId="165" fontId="0" fillId="44" borderId="45" xfId="0" applyNumberFormat="1" applyFill="1" applyBorder="1" applyAlignment="1">
      <alignment horizontal="center"/>
    </xf>
    <xf numFmtId="169" fontId="0" fillId="44" borderId="0" xfId="133" applyNumberFormat="1" applyFont="1" applyFill="1" applyBorder="1" applyAlignment="1">
      <alignment horizontal="right" vertical="justify" indent="3"/>
    </xf>
    <xf numFmtId="169" fontId="0" fillId="44" borderId="16" xfId="133" applyNumberFormat="1" applyFont="1" applyFill="1" applyBorder="1" applyAlignment="1">
      <alignment horizontal="right" vertical="justify" indent="3"/>
    </xf>
    <xf numFmtId="167" fontId="0" fillId="44" borderId="0" xfId="0" applyNumberFormat="1" applyFill="1" applyAlignment="1">
      <alignment horizontal="right" vertical="justify" indent="4"/>
    </xf>
    <xf numFmtId="165" fontId="0" fillId="44" borderId="20" xfId="0" applyNumberFormat="1" applyFill="1" applyBorder="1" applyAlignment="1">
      <alignment horizontal="right" vertical="justify" indent="4"/>
    </xf>
    <xf numFmtId="167" fontId="0" fillId="44" borderId="0" xfId="0" quotePrefix="1" applyNumberFormat="1" applyFill="1" applyAlignment="1">
      <alignment horizontal="right" vertical="justify" indent="4"/>
    </xf>
    <xf numFmtId="165" fontId="0" fillId="44" borderId="20" xfId="0" quotePrefix="1" applyNumberFormat="1" applyFill="1" applyBorder="1" applyAlignment="1">
      <alignment horizontal="right" vertical="justify" indent="4"/>
    </xf>
    <xf numFmtId="0" fontId="59" fillId="44" borderId="0" xfId="0" applyFont="1" applyFill="1"/>
    <xf numFmtId="0" fontId="78" fillId="0" borderId="0" xfId="132" applyFont="1" applyAlignment="1" applyProtection="1"/>
    <xf numFmtId="0" fontId="30" fillId="44" borderId="0" xfId="132" applyFill="1" applyAlignment="1" applyProtection="1">
      <alignment horizontal="left" indent="2"/>
    </xf>
    <xf numFmtId="174" fontId="53" fillId="49" borderId="59" xfId="132" applyNumberFormat="1" applyFont="1" applyFill="1" applyBorder="1" applyAlignment="1" applyProtection="1">
      <alignment horizontal="center" vertical="center" wrapText="1"/>
    </xf>
    <xf numFmtId="174" fontId="53" fillId="70" borderId="59" xfId="132" applyNumberFormat="1" applyFont="1" applyFill="1" applyBorder="1" applyAlignment="1" applyProtection="1">
      <alignment horizontal="center" vertical="center" wrapText="1"/>
    </xf>
    <xf numFmtId="174" fontId="0" fillId="0" borderId="0" xfId="0" applyNumberFormat="1" applyAlignment="1">
      <alignment horizontal="center"/>
    </xf>
    <xf numFmtId="174" fontId="66" fillId="0" borderId="0" xfId="132" applyNumberFormat="1" applyFont="1" applyAlignment="1" applyProtection="1">
      <alignment horizontal="center"/>
    </xf>
    <xf numFmtId="0" fontId="0" fillId="44" borderId="20" xfId="0" applyFill="1" applyBorder="1"/>
    <xf numFmtId="174" fontId="0" fillId="44" borderId="19" xfId="0" applyNumberFormat="1" applyFill="1" applyBorder="1" applyAlignment="1">
      <alignment horizontal="center" vertical="justify"/>
    </xf>
    <xf numFmtId="174" fontId="0" fillId="44" borderId="20" xfId="0" quotePrefix="1" applyNumberFormat="1" applyFill="1" applyBorder="1" applyAlignment="1">
      <alignment horizontal="center" vertical="justify"/>
    </xf>
    <xf numFmtId="174" fontId="0" fillId="44" borderId="19" xfId="0" quotePrefix="1" applyNumberFormat="1" applyFill="1" applyBorder="1" applyAlignment="1">
      <alignment horizontal="center" vertical="justify"/>
    </xf>
    <xf numFmtId="174" fontId="0" fillId="44" borderId="59" xfId="0" applyNumberFormat="1" applyFill="1" applyBorder="1" applyAlignment="1">
      <alignment horizontal="center" vertical="justify"/>
    </xf>
    <xf numFmtId="174" fontId="0" fillId="44" borderId="20" xfId="0" applyNumberFormat="1" applyFill="1" applyBorder="1" applyAlignment="1">
      <alignment horizontal="center" vertical="justify"/>
    </xf>
    <xf numFmtId="174" fontId="0" fillId="69" borderId="19" xfId="0" applyNumberFormat="1" applyFill="1" applyBorder="1" applyAlignment="1">
      <alignment horizontal="center" vertical="justify"/>
    </xf>
    <xf numFmtId="174" fontId="0" fillId="69" borderId="20" xfId="0" applyNumberFormat="1" applyFill="1" applyBorder="1" applyAlignment="1">
      <alignment horizontal="center" vertical="justify"/>
    </xf>
    <xf numFmtId="0" fontId="0" fillId="0" borderId="0" xfId="0" applyAlignment="1">
      <alignment horizontal="left" wrapText="1" indent="1"/>
    </xf>
    <xf numFmtId="165" fontId="33" fillId="44" borderId="0" xfId="0" applyNumberFormat="1" applyFont="1" applyFill="1" applyAlignment="1">
      <alignment horizontal="left" vertical="center"/>
    </xf>
    <xf numFmtId="165" fontId="33" fillId="44" borderId="0" xfId="0" applyNumberFormat="1" applyFont="1" applyFill="1" applyAlignment="1">
      <alignment horizontal="left" vertical="center" wrapText="1"/>
    </xf>
    <xf numFmtId="0" fontId="0" fillId="44" borderId="0" xfId="0" applyFill="1" applyAlignment="1">
      <alignment horizontal="left"/>
    </xf>
    <xf numFmtId="165" fontId="1" fillId="44" borderId="0" xfId="0" applyNumberFormat="1" applyFont="1" applyFill="1" applyAlignment="1">
      <alignment vertical="center"/>
    </xf>
    <xf numFmtId="0" fontId="33" fillId="44" borderId="54" xfId="0" applyFont="1" applyFill="1" applyBorder="1" applyAlignment="1">
      <alignment vertical="center" wrapText="1"/>
    </xf>
    <xf numFmtId="2" fontId="33" fillId="44" borderId="54" xfId="0" applyNumberFormat="1" applyFont="1" applyFill="1" applyBorder="1" applyAlignment="1">
      <alignment vertical="center" wrapText="1"/>
    </xf>
    <xf numFmtId="173" fontId="33" fillId="44" borderId="54" xfId="133" applyNumberFormat="1" applyFont="1" applyFill="1" applyBorder="1" applyAlignment="1">
      <alignment vertical="center" wrapText="1"/>
    </xf>
    <xf numFmtId="0" fontId="33" fillId="44" borderId="0" xfId="0" applyFont="1" applyFill="1"/>
    <xf numFmtId="0" fontId="33" fillId="44" borderId="0" xfId="0" applyFont="1" applyFill="1" applyAlignment="1">
      <alignment vertical="center" wrapText="1"/>
    </xf>
    <xf numFmtId="169" fontId="33" fillId="44" borderId="0" xfId="133" applyNumberFormat="1" applyFont="1" applyFill="1" applyAlignment="1">
      <alignment vertical="center"/>
    </xf>
    <xf numFmtId="174" fontId="0" fillId="69" borderId="23" xfId="0" applyNumberFormat="1" applyFill="1" applyBorder="1" applyAlignment="1">
      <alignment horizontal="center" vertical="justify"/>
    </xf>
    <xf numFmtId="174" fontId="0" fillId="69" borderId="15" xfId="0" applyNumberFormat="1" applyFill="1" applyBorder="1" applyAlignment="1">
      <alignment horizontal="center" vertical="justify"/>
    </xf>
    <xf numFmtId="174" fontId="85" fillId="44" borderId="34" xfId="0" applyNumberFormat="1" applyFont="1" applyFill="1" applyBorder="1" applyAlignment="1">
      <alignment horizontal="center"/>
    </xf>
    <xf numFmtId="22" fontId="85" fillId="0" borderId="0" xfId="0" applyNumberFormat="1" applyFont="1" applyAlignment="1">
      <alignment vertical="top"/>
    </xf>
    <xf numFmtId="174" fontId="86" fillId="49" borderId="60" xfId="132" applyNumberFormat="1" applyFont="1" applyFill="1" applyBorder="1" applyAlignment="1" applyProtection="1">
      <alignment horizontal="center" vertical="center" wrapText="1"/>
    </xf>
    <xf numFmtId="175" fontId="87" fillId="48" borderId="61" xfId="99" applyNumberFormat="1" applyFont="1" applyFill="1" applyBorder="1" applyAlignment="1">
      <alignment horizontal="center" vertical="center"/>
    </xf>
    <xf numFmtId="175" fontId="85" fillId="65" borderId="62" xfId="0" applyNumberFormat="1" applyFont="1" applyFill="1" applyBorder="1" applyAlignment="1">
      <alignment horizontal="center" wrapText="1"/>
    </xf>
    <xf numFmtId="175" fontId="85" fillId="65" borderId="19" xfId="0" applyNumberFormat="1" applyFont="1" applyFill="1" applyBorder="1" applyAlignment="1">
      <alignment horizontal="center" wrapText="1"/>
    </xf>
    <xf numFmtId="0" fontId="85" fillId="0" borderId="0" xfId="0" applyFont="1"/>
    <xf numFmtId="0" fontId="85" fillId="44" borderId="0" xfId="0" applyFont="1" applyFill="1"/>
    <xf numFmtId="175" fontId="85" fillId="65" borderId="39" xfId="0" applyNumberFormat="1" applyFont="1" applyFill="1" applyBorder="1" applyAlignment="1">
      <alignment horizontal="center" wrapText="1"/>
    </xf>
    <xf numFmtId="175" fontId="85" fillId="47" borderId="19" xfId="0" applyNumberFormat="1" applyFont="1" applyFill="1" applyBorder="1" applyAlignment="1">
      <alignment horizontal="center" wrapText="1"/>
    </xf>
    <xf numFmtId="175" fontId="85" fillId="47" borderId="23" xfId="0" applyNumberFormat="1" applyFont="1" applyFill="1" applyBorder="1" applyAlignment="1">
      <alignment horizontal="center" wrapText="1"/>
    </xf>
    <xf numFmtId="174" fontId="85" fillId="0" borderId="0" xfId="0" applyNumberFormat="1" applyFont="1" applyAlignment="1">
      <alignment horizontal="center" wrapText="1"/>
    </xf>
    <xf numFmtId="174" fontId="88" fillId="0" borderId="0" xfId="0" applyNumberFormat="1" applyFont="1" applyAlignment="1">
      <alignment horizontal="center"/>
    </xf>
    <xf numFmtId="174" fontId="86" fillId="49" borderId="58" xfId="132" applyNumberFormat="1" applyFont="1" applyFill="1" applyBorder="1" applyAlignment="1" applyProtection="1">
      <alignment horizontal="center" vertical="center" wrapText="1"/>
    </xf>
    <xf numFmtId="0" fontId="85" fillId="0" borderId="0" xfId="0" applyFont="1" applyAlignment="1">
      <alignment wrapText="1"/>
    </xf>
    <xf numFmtId="174" fontId="85" fillId="44" borderId="20" xfId="0" applyNumberFormat="1" applyFont="1" applyFill="1" applyBorder="1" applyAlignment="1">
      <alignment horizontal="center" vertical="justify"/>
    </xf>
    <xf numFmtId="170" fontId="85" fillId="0" borderId="0" xfId="0" applyNumberFormat="1" applyFont="1"/>
    <xf numFmtId="174" fontId="85" fillId="44" borderId="20" xfId="0" quotePrefix="1" applyNumberFormat="1" applyFont="1" applyFill="1" applyBorder="1" applyAlignment="1">
      <alignment horizontal="center" vertical="justify"/>
    </xf>
    <xf numFmtId="174" fontId="85" fillId="69" borderId="20" xfId="0" applyNumberFormat="1" applyFont="1" applyFill="1" applyBorder="1" applyAlignment="1">
      <alignment horizontal="center" vertical="justify"/>
    </xf>
    <xf numFmtId="174" fontId="85" fillId="44" borderId="15" xfId="0" applyNumberFormat="1" applyFont="1" applyFill="1" applyBorder="1" applyAlignment="1">
      <alignment horizontal="center" vertical="justify"/>
    </xf>
    <xf numFmtId="0" fontId="30" fillId="44" borderId="0" xfId="132" applyFill="1" applyAlignment="1" applyProtection="1">
      <alignment wrapText="1"/>
    </xf>
    <xf numFmtId="165" fontId="0" fillId="44" borderId="45" xfId="0" quotePrefix="1" applyNumberFormat="1" applyFill="1" applyBorder="1" applyAlignment="1">
      <alignment horizontal="right" vertical="justify" indent="4"/>
    </xf>
    <xf numFmtId="165" fontId="0" fillId="44" borderId="16" xfId="0" quotePrefix="1" applyNumberFormat="1" applyFill="1" applyBorder="1" applyAlignment="1">
      <alignment horizontal="right" vertical="justify" indent="4"/>
    </xf>
    <xf numFmtId="165" fontId="0" fillId="67" borderId="17" xfId="0" applyNumberFormat="1" applyFill="1" applyBorder="1" applyAlignment="1">
      <alignment horizontal="right" vertical="justify" indent="5"/>
    </xf>
    <xf numFmtId="167" fontId="0" fillId="44" borderId="16" xfId="0" quotePrefix="1" applyNumberFormat="1" applyFill="1" applyBorder="1" applyAlignment="1">
      <alignment horizontal="right" vertical="justify" indent="4"/>
    </xf>
    <xf numFmtId="165" fontId="0" fillId="44" borderId="15" xfId="0" quotePrefix="1" applyNumberFormat="1" applyFill="1" applyBorder="1" applyAlignment="1">
      <alignment horizontal="right" vertical="justify" indent="4"/>
    </xf>
    <xf numFmtId="1" fontId="0" fillId="44" borderId="63" xfId="0" applyNumberFormat="1" applyFill="1" applyBorder="1" applyAlignment="1">
      <alignment horizontal="center"/>
    </xf>
    <xf numFmtId="174" fontId="0" fillId="44" borderId="23" xfId="0" quotePrefix="1" applyNumberFormat="1" applyFill="1" applyBorder="1" applyAlignment="1">
      <alignment horizontal="center" vertical="justify"/>
    </xf>
    <xf numFmtId="174" fontId="0" fillId="44" borderId="15" xfId="0" quotePrefix="1" applyNumberFormat="1" applyFill="1" applyBorder="1" applyAlignment="1">
      <alignment horizontal="center" vertical="justify"/>
    </xf>
    <xf numFmtId="0" fontId="34" fillId="0" borderId="52" xfId="0" applyFont="1" applyBorder="1" applyAlignment="1">
      <alignment horizontal="center" vertical="center"/>
    </xf>
    <xf numFmtId="0" fontId="34" fillId="0" borderId="31" xfId="0" applyFont="1" applyBorder="1" applyAlignment="1">
      <alignment horizontal="center" vertical="center"/>
    </xf>
    <xf numFmtId="0" fontId="34" fillId="0" borderId="34" xfId="0" applyFont="1" applyBorder="1" applyAlignment="1">
      <alignment horizontal="center" vertical="center"/>
    </xf>
    <xf numFmtId="0" fontId="72" fillId="0" borderId="55" xfId="0" applyFont="1" applyBorder="1" applyAlignment="1">
      <alignment horizontal="center"/>
    </xf>
    <xf numFmtId="0" fontId="71" fillId="0" borderId="16" xfId="0" applyFont="1" applyBorder="1" applyAlignment="1">
      <alignment horizontal="center"/>
    </xf>
    <xf numFmtId="0" fontId="84" fillId="0" borderId="0" xfId="115" applyFont="1" applyAlignment="1">
      <alignment horizontal="left"/>
    </xf>
    <xf numFmtId="0" fontId="75" fillId="0" borderId="0" xfId="132" applyFont="1" applyFill="1" applyBorder="1" applyAlignment="1" applyProtection="1">
      <alignment horizontal="left"/>
    </xf>
    <xf numFmtId="0" fontId="72" fillId="0" borderId="52" xfId="0" applyFont="1" applyBorder="1" applyAlignment="1">
      <alignment horizontal="center"/>
    </xf>
    <xf numFmtId="0" fontId="71" fillId="0" borderId="31" xfId="0" applyFont="1" applyBorder="1" applyAlignment="1">
      <alignment horizontal="center"/>
    </xf>
    <xf numFmtId="0" fontId="71" fillId="0" borderId="34" xfId="0" applyFont="1" applyBorder="1" applyAlignment="1">
      <alignment horizontal="center"/>
    </xf>
    <xf numFmtId="0" fontId="0" fillId="0" borderId="0" xfId="0" applyAlignment="1">
      <alignment horizontal="center" vertical="center" wrapText="1"/>
    </xf>
  </cellXfs>
  <cellStyles count="264">
    <cellStyle name="20% - Accent1" xfId="19" builtinId="30" customBuiltin="1"/>
    <cellStyle name="20% - Accent1 2" xfId="42" xr:uid="{00000000-0005-0000-0000-000001000000}"/>
    <cellStyle name="20% - Accent1 2 2" xfId="43" xr:uid="{00000000-0005-0000-0000-000002000000}"/>
    <cellStyle name="20% - Accent1 2 2 2" xfId="44" xr:uid="{00000000-0005-0000-0000-000003000000}"/>
    <cellStyle name="20% - Accent1 3" xfId="134" xr:uid="{00000000-0005-0000-0000-000004000000}"/>
    <cellStyle name="20% - Accent2" xfId="23" builtinId="34" customBuiltin="1"/>
    <cellStyle name="20% - Accent2 2" xfId="45" xr:uid="{00000000-0005-0000-0000-000006000000}"/>
    <cellStyle name="20% - Accent2 2 2" xfId="46" xr:uid="{00000000-0005-0000-0000-000007000000}"/>
    <cellStyle name="20% - Accent2 2 2 2" xfId="47" xr:uid="{00000000-0005-0000-0000-000008000000}"/>
    <cellStyle name="20% - Accent2 3" xfId="135" xr:uid="{00000000-0005-0000-0000-000009000000}"/>
    <cellStyle name="20% - Accent3" xfId="27" builtinId="38" customBuiltin="1"/>
    <cellStyle name="20% - Accent3 2" xfId="48" xr:uid="{00000000-0005-0000-0000-00000B000000}"/>
    <cellStyle name="20% - Accent3 2 2" xfId="49" xr:uid="{00000000-0005-0000-0000-00000C000000}"/>
    <cellStyle name="20% - Accent3 2 2 2" xfId="50" xr:uid="{00000000-0005-0000-0000-00000D000000}"/>
    <cellStyle name="20% - Accent3 3" xfId="136" xr:uid="{00000000-0005-0000-0000-00000E000000}"/>
    <cellStyle name="20% - Accent4" xfId="31" builtinId="42" customBuiltin="1"/>
    <cellStyle name="20% - Accent4 2" xfId="51" xr:uid="{00000000-0005-0000-0000-000010000000}"/>
    <cellStyle name="20% - Accent4 2 2" xfId="52" xr:uid="{00000000-0005-0000-0000-000011000000}"/>
    <cellStyle name="20% - Accent4 2 2 2" xfId="53" xr:uid="{00000000-0005-0000-0000-000012000000}"/>
    <cellStyle name="20% - Accent4 3" xfId="137" xr:uid="{00000000-0005-0000-0000-000013000000}"/>
    <cellStyle name="20% - Accent5" xfId="35" builtinId="46" customBuiltin="1"/>
    <cellStyle name="20% - Accent5 2" xfId="54" xr:uid="{00000000-0005-0000-0000-000015000000}"/>
    <cellStyle name="20% - Accent5 2 2" xfId="55" xr:uid="{00000000-0005-0000-0000-000016000000}"/>
    <cellStyle name="20% - Accent5 2 2 2" xfId="56" xr:uid="{00000000-0005-0000-0000-000017000000}"/>
    <cellStyle name="20% - Accent5 2 3" xfId="57" xr:uid="{00000000-0005-0000-0000-000018000000}"/>
    <cellStyle name="20% - Accent5 2 4" xfId="138" xr:uid="{00000000-0005-0000-0000-000019000000}"/>
    <cellStyle name="20% - Accent5 3" xfId="139" xr:uid="{00000000-0005-0000-0000-00001A000000}"/>
    <cellStyle name="20% - Accent6" xfId="39" builtinId="50" customBuiltin="1"/>
    <cellStyle name="20% - Accent6 2" xfId="58" xr:uid="{00000000-0005-0000-0000-00001C000000}"/>
    <cellStyle name="20% - Accent6 2 2" xfId="59" xr:uid="{00000000-0005-0000-0000-00001D000000}"/>
    <cellStyle name="20% - Accent6 2 2 2" xfId="60" xr:uid="{00000000-0005-0000-0000-00001E000000}"/>
    <cellStyle name="20% - Accent6 3" xfId="140" xr:uid="{00000000-0005-0000-0000-00001F000000}"/>
    <cellStyle name="20% - Énfasis1" xfId="141" xr:uid="{00000000-0005-0000-0000-000020000000}"/>
    <cellStyle name="20% - Énfasis2" xfId="142" xr:uid="{00000000-0005-0000-0000-000021000000}"/>
    <cellStyle name="20% - Énfasis3" xfId="143" xr:uid="{00000000-0005-0000-0000-000022000000}"/>
    <cellStyle name="20% - Énfasis4" xfId="144" xr:uid="{00000000-0005-0000-0000-000023000000}"/>
    <cellStyle name="20% - Énfasis5" xfId="145" xr:uid="{00000000-0005-0000-0000-000024000000}"/>
    <cellStyle name="20% - Énfasis6" xfId="146" xr:uid="{00000000-0005-0000-0000-000025000000}"/>
    <cellStyle name="40% - Accent1" xfId="20" builtinId="31" customBuiltin="1"/>
    <cellStyle name="40% - Accent1 2" xfId="61" xr:uid="{00000000-0005-0000-0000-000027000000}"/>
    <cellStyle name="40% - Accent1 2 2" xfId="62" xr:uid="{00000000-0005-0000-0000-000028000000}"/>
    <cellStyle name="40% - Accent1 2 2 2" xfId="63" xr:uid="{00000000-0005-0000-0000-000029000000}"/>
    <cellStyle name="40% - Accent1 3" xfId="147" xr:uid="{00000000-0005-0000-0000-00002A000000}"/>
    <cellStyle name="40% - Accent2" xfId="24" builtinId="35" customBuiltin="1"/>
    <cellStyle name="40% - Accent2 2" xfId="64" xr:uid="{00000000-0005-0000-0000-00002C000000}"/>
    <cellStyle name="40% - Accent2 2 2" xfId="65" xr:uid="{00000000-0005-0000-0000-00002D000000}"/>
    <cellStyle name="40% - Accent2 2 2 2" xfId="66" xr:uid="{00000000-0005-0000-0000-00002E000000}"/>
    <cellStyle name="40% - Accent2 2 3" xfId="67" xr:uid="{00000000-0005-0000-0000-00002F000000}"/>
    <cellStyle name="40% - Accent2 2 4" xfId="148" xr:uid="{00000000-0005-0000-0000-000030000000}"/>
    <cellStyle name="40% - Accent2 3" xfId="149" xr:uid="{00000000-0005-0000-0000-000031000000}"/>
    <cellStyle name="40% - Accent3" xfId="28" builtinId="39" customBuiltin="1"/>
    <cellStyle name="40% - Accent3 2" xfId="68" xr:uid="{00000000-0005-0000-0000-000033000000}"/>
    <cellStyle name="40% - Accent3 2 2" xfId="69" xr:uid="{00000000-0005-0000-0000-000034000000}"/>
    <cellStyle name="40% - Accent3 2 2 2" xfId="70" xr:uid="{00000000-0005-0000-0000-000035000000}"/>
    <cellStyle name="40% - Accent3 3" xfId="150" xr:uid="{00000000-0005-0000-0000-000036000000}"/>
    <cellStyle name="40% - Accent4" xfId="32" builtinId="43" customBuiltin="1"/>
    <cellStyle name="40% - Accent4 2" xfId="71" xr:uid="{00000000-0005-0000-0000-000038000000}"/>
    <cellStyle name="40% - Accent4 2 2" xfId="72" xr:uid="{00000000-0005-0000-0000-000039000000}"/>
    <cellStyle name="40% - Accent4 2 2 2" xfId="73" xr:uid="{00000000-0005-0000-0000-00003A000000}"/>
    <cellStyle name="40% - Accent4 3" xfId="151" xr:uid="{00000000-0005-0000-0000-00003B000000}"/>
    <cellStyle name="40% - Accent5" xfId="36" builtinId="47" customBuiltin="1"/>
    <cellStyle name="40% - Accent5 2" xfId="74" xr:uid="{00000000-0005-0000-0000-00003D000000}"/>
    <cellStyle name="40% - Accent5 2 2" xfId="75" xr:uid="{00000000-0005-0000-0000-00003E000000}"/>
    <cellStyle name="40% - Accent5 2 2 2" xfId="76" xr:uid="{00000000-0005-0000-0000-00003F000000}"/>
    <cellStyle name="40% - Accent5 3" xfId="152" xr:uid="{00000000-0005-0000-0000-000040000000}"/>
    <cellStyle name="40% - Accent6" xfId="40" builtinId="51" customBuiltin="1"/>
    <cellStyle name="40% - Accent6 2" xfId="77" xr:uid="{00000000-0005-0000-0000-000042000000}"/>
    <cellStyle name="40% - Accent6 2 2" xfId="78" xr:uid="{00000000-0005-0000-0000-000043000000}"/>
    <cellStyle name="40% - Accent6 2 2 2" xfId="79" xr:uid="{00000000-0005-0000-0000-000044000000}"/>
    <cellStyle name="40% - Accent6 3" xfId="153" xr:uid="{00000000-0005-0000-0000-000045000000}"/>
    <cellStyle name="40% - Énfasis1" xfId="154" xr:uid="{00000000-0005-0000-0000-000046000000}"/>
    <cellStyle name="40% - Énfasis2" xfId="155" xr:uid="{00000000-0005-0000-0000-000047000000}"/>
    <cellStyle name="40% - Énfasis3" xfId="156" xr:uid="{00000000-0005-0000-0000-000048000000}"/>
    <cellStyle name="40% - Énfasis4" xfId="157" xr:uid="{00000000-0005-0000-0000-000049000000}"/>
    <cellStyle name="40% - Énfasis5" xfId="158" xr:uid="{00000000-0005-0000-0000-00004A000000}"/>
    <cellStyle name="40% - Énfasis6" xfId="159" xr:uid="{00000000-0005-0000-0000-00004B000000}"/>
    <cellStyle name="60% - Accent1" xfId="21" builtinId="32" customBuiltin="1"/>
    <cellStyle name="60% - Accent1 2" xfId="80" xr:uid="{00000000-0005-0000-0000-00004D000000}"/>
    <cellStyle name="60% - Accent1 3" xfId="160" xr:uid="{00000000-0005-0000-0000-00004E000000}"/>
    <cellStyle name="60% - Accent2" xfId="25" builtinId="36" customBuiltin="1"/>
    <cellStyle name="60% - Accent2 2" xfId="81" xr:uid="{00000000-0005-0000-0000-000050000000}"/>
    <cellStyle name="60% - Accent2 3" xfId="161" xr:uid="{00000000-0005-0000-0000-000051000000}"/>
    <cellStyle name="60% - Accent3" xfId="29" builtinId="40" customBuiltin="1"/>
    <cellStyle name="60% - Accent3 2" xfId="82" xr:uid="{00000000-0005-0000-0000-000053000000}"/>
    <cellStyle name="60% - Accent3 3" xfId="162" xr:uid="{00000000-0005-0000-0000-000054000000}"/>
    <cellStyle name="60% - Accent4" xfId="33" builtinId="44" customBuiltin="1"/>
    <cellStyle name="60% - Accent4 2" xfId="83" xr:uid="{00000000-0005-0000-0000-000056000000}"/>
    <cellStyle name="60% - Accent4 3" xfId="163" xr:uid="{00000000-0005-0000-0000-000057000000}"/>
    <cellStyle name="60% - Accent5" xfId="37" builtinId="48" customBuiltin="1"/>
    <cellStyle name="60% - Accent5 2" xfId="84" xr:uid="{00000000-0005-0000-0000-000059000000}"/>
    <cellStyle name="60% - Accent5 3" xfId="164" xr:uid="{00000000-0005-0000-0000-00005A000000}"/>
    <cellStyle name="60% - Accent6" xfId="41" builtinId="52" customBuiltin="1"/>
    <cellStyle name="60% - Accent6 2" xfId="85" xr:uid="{00000000-0005-0000-0000-00005C000000}"/>
    <cellStyle name="60% - Accent6 3" xfId="165" xr:uid="{00000000-0005-0000-0000-00005D000000}"/>
    <cellStyle name="60% - Énfasis1" xfId="166" xr:uid="{00000000-0005-0000-0000-00005E000000}"/>
    <cellStyle name="60% - Énfasis2" xfId="167" xr:uid="{00000000-0005-0000-0000-00005F000000}"/>
    <cellStyle name="60% - Énfasis3" xfId="168" xr:uid="{00000000-0005-0000-0000-000060000000}"/>
    <cellStyle name="60% - Énfasis4" xfId="169" xr:uid="{00000000-0005-0000-0000-000061000000}"/>
    <cellStyle name="60% - Énfasis5" xfId="170" xr:uid="{00000000-0005-0000-0000-000062000000}"/>
    <cellStyle name="60% - Énfasis6" xfId="171" xr:uid="{00000000-0005-0000-0000-000063000000}"/>
    <cellStyle name="Accent1" xfId="18" builtinId="29" customBuiltin="1"/>
    <cellStyle name="Accent1 2" xfId="86" xr:uid="{00000000-0005-0000-0000-000065000000}"/>
    <cellStyle name="Accent1 3" xfId="172" xr:uid="{00000000-0005-0000-0000-000066000000}"/>
    <cellStyle name="Accent2" xfId="22" builtinId="33" customBuiltin="1"/>
    <cellStyle name="Accent2 2" xfId="87" xr:uid="{00000000-0005-0000-0000-000068000000}"/>
    <cellStyle name="Accent2 3" xfId="173" xr:uid="{00000000-0005-0000-0000-000069000000}"/>
    <cellStyle name="Accent3" xfId="26" builtinId="37" customBuiltin="1"/>
    <cellStyle name="Accent3 2" xfId="88" xr:uid="{00000000-0005-0000-0000-00006B000000}"/>
    <cellStyle name="Accent3 3" xfId="174" xr:uid="{00000000-0005-0000-0000-00006C000000}"/>
    <cellStyle name="Accent4" xfId="30" builtinId="41" customBuiltin="1"/>
    <cellStyle name="Accent4 2" xfId="89" xr:uid="{00000000-0005-0000-0000-00006E000000}"/>
    <cellStyle name="Accent4 3" xfId="175" xr:uid="{00000000-0005-0000-0000-00006F000000}"/>
    <cellStyle name="Accent5" xfId="34" builtinId="45" customBuiltin="1"/>
    <cellStyle name="Accent5 2" xfId="90" xr:uid="{00000000-0005-0000-0000-000071000000}"/>
    <cellStyle name="Accent5 2 2" xfId="176" xr:uid="{00000000-0005-0000-0000-000072000000}"/>
    <cellStyle name="Accent5 3" xfId="177" xr:uid="{00000000-0005-0000-0000-000073000000}"/>
    <cellStyle name="Accent6" xfId="38" builtinId="49" customBuiltin="1"/>
    <cellStyle name="Accent6 2" xfId="91" xr:uid="{00000000-0005-0000-0000-000075000000}"/>
    <cellStyle name="Accent6 3" xfId="178" xr:uid="{00000000-0005-0000-0000-000076000000}"/>
    <cellStyle name="Bad" xfId="7" builtinId="27" customBuiltin="1"/>
    <cellStyle name="Bad 2" xfId="92" xr:uid="{00000000-0005-0000-0000-000078000000}"/>
    <cellStyle name="Bad 3" xfId="179" xr:uid="{00000000-0005-0000-0000-000079000000}"/>
    <cellStyle name="Buena" xfId="180" xr:uid="{00000000-0005-0000-0000-00007A000000}"/>
    <cellStyle name="Calculation" xfId="11" builtinId="22" customBuiltin="1"/>
    <cellStyle name="Calculation 2" xfId="93" xr:uid="{00000000-0005-0000-0000-00007C000000}"/>
    <cellStyle name="Calculation 3" xfId="181" xr:uid="{00000000-0005-0000-0000-00007D000000}"/>
    <cellStyle name="Cálculo" xfId="182" xr:uid="{00000000-0005-0000-0000-00007E000000}"/>
    <cellStyle name="Celda de comprobación" xfId="183" xr:uid="{00000000-0005-0000-0000-00007F000000}"/>
    <cellStyle name="Celda vinculada" xfId="184" xr:uid="{00000000-0005-0000-0000-000080000000}"/>
    <cellStyle name="Check Cell" xfId="13" builtinId="23" customBuiltin="1"/>
    <cellStyle name="Check Cell 2" xfId="94" xr:uid="{00000000-0005-0000-0000-000082000000}"/>
    <cellStyle name="Check Cell 2 2" xfId="95" xr:uid="{00000000-0005-0000-0000-000083000000}"/>
    <cellStyle name="Check Cell 2 3" xfId="185" xr:uid="{00000000-0005-0000-0000-000084000000}"/>
    <cellStyle name="Check Cell 3" xfId="186" xr:uid="{00000000-0005-0000-0000-000085000000}"/>
    <cellStyle name="Comma" xfId="133" builtinId="3"/>
    <cellStyle name="Comma 2" xfId="96" xr:uid="{00000000-0005-0000-0000-000087000000}"/>
    <cellStyle name="Comma 2 2" xfId="97" xr:uid="{00000000-0005-0000-0000-000088000000}"/>
    <cellStyle name="Comma 2 3" xfId="98" xr:uid="{00000000-0005-0000-0000-000089000000}"/>
    <cellStyle name="Comma 2 4" xfId="187" xr:uid="{00000000-0005-0000-0000-00008A000000}"/>
    <cellStyle name="Comma 3" xfId="99" xr:uid="{00000000-0005-0000-0000-00008B000000}"/>
    <cellStyle name="Comma 3 2" xfId="188" xr:uid="{00000000-0005-0000-0000-00008C000000}"/>
    <cellStyle name="Data_Green_dec1" xfId="100" xr:uid="{00000000-0005-0000-0000-00008E000000}"/>
    <cellStyle name="Encabezado 4" xfId="189" xr:uid="{00000000-0005-0000-0000-00008F000000}"/>
    <cellStyle name="Énfasis1" xfId="190" xr:uid="{00000000-0005-0000-0000-000090000000}"/>
    <cellStyle name="Énfasis2" xfId="191" xr:uid="{00000000-0005-0000-0000-000091000000}"/>
    <cellStyle name="Énfasis3" xfId="192" xr:uid="{00000000-0005-0000-0000-000092000000}"/>
    <cellStyle name="Énfasis4" xfId="193" xr:uid="{00000000-0005-0000-0000-000093000000}"/>
    <cellStyle name="Énfasis5" xfId="194" xr:uid="{00000000-0005-0000-0000-000094000000}"/>
    <cellStyle name="Énfasis6" xfId="195" xr:uid="{00000000-0005-0000-0000-000095000000}"/>
    <cellStyle name="Entrada" xfId="196" xr:uid="{00000000-0005-0000-0000-000096000000}"/>
    <cellStyle name="Explanatory Text" xfId="16" builtinId="53" customBuiltin="1"/>
    <cellStyle name="Explanatory Text 2" xfId="101" xr:uid="{00000000-0005-0000-0000-000098000000}"/>
    <cellStyle name="Explanatory Text 2 2" xfId="197" xr:uid="{00000000-0005-0000-0000-000099000000}"/>
    <cellStyle name="Explanatory Text 3" xfId="198" xr:uid="{00000000-0005-0000-0000-00009A000000}"/>
    <cellStyle name="Followed Hyperlink 2" xfId="263" xr:uid="{00000000-0005-0000-0000-00009B000000}"/>
    <cellStyle name="Good" xfId="6" builtinId="26" customBuiltin="1"/>
    <cellStyle name="Good 2" xfId="102" xr:uid="{00000000-0005-0000-0000-00009D000000}"/>
    <cellStyle name="Good 3" xfId="199" xr:uid="{00000000-0005-0000-0000-00009E000000}"/>
    <cellStyle name="Heading 1" xfId="2" builtinId="16" customBuiltin="1"/>
    <cellStyle name="Heading 1 2" xfId="103" xr:uid="{00000000-0005-0000-0000-0000A0000000}"/>
    <cellStyle name="Heading 1 3" xfId="200" xr:uid="{00000000-0005-0000-0000-0000A1000000}"/>
    <cellStyle name="Heading 2" xfId="3" builtinId="17" customBuiltin="1"/>
    <cellStyle name="Heading 2 2" xfId="104" xr:uid="{00000000-0005-0000-0000-0000A3000000}"/>
    <cellStyle name="Heading 2 3" xfId="201" xr:uid="{00000000-0005-0000-0000-0000A4000000}"/>
    <cellStyle name="Heading 3" xfId="4" builtinId="18" customBuiltin="1"/>
    <cellStyle name="Heading 3 2" xfId="105" xr:uid="{00000000-0005-0000-0000-0000A6000000}"/>
    <cellStyle name="Heading 3 3" xfId="202" xr:uid="{00000000-0005-0000-0000-0000A7000000}"/>
    <cellStyle name="Heading 4" xfId="5" builtinId="19" customBuiltin="1"/>
    <cellStyle name="Heading 4 2" xfId="106" xr:uid="{00000000-0005-0000-0000-0000A9000000}"/>
    <cellStyle name="Heading 4 3" xfId="203" xr:uid="{00000000-0005-0000-0000-0000AA000000}"/>
    <cellStyle name="Hyperlink" xfId="132" builtinId="8"/>
    <cellStyle name="Hyperlink 2" xfId="107" xr:uid="{00000000-0005-0000-0000-0000AC000000}"/>
    <cellStyle name="Hyperlink 2 2" xfId="205" xr:uid="{00000000-0005-0000-0000-0000AD000000}"/>
    <cellStyle name="Hyperlink 2 3" xfId="206" xr:uid="{00000000-0005-0000-0000-0000AE000000}"/>
    <cellStyle name="Hyperlink 2 4" xfId="204" xr:uid="{00000000-0005-0000-0000-0000AF000000}"/>
    <cellStyle name="Hyperlink 3" xfId="207" xr:uid="{00000000-0005-0000-0000-0000B0000000}"/>
    <cellStyle name="Hyperlink 3 2" xfId="208" xr:uid="{00000000-0005-0000-0000-0000B1000000}"/>
    <cellStyle name="Hyperlink 4" xfId="209" xr:uid="{00000000-0005-0000-0000-0000B2000000}"/>
    <cellStyle name="Hyperlink 5" xfId="262" xr:uid="{00000000-0005-0000-0000-0000B3000000}"/>
    <cellStyle name="Incorrecto" xfId="210" xr:uid="{00000000-0005-0000-0000-0000B4000000}"/>
    <cellStyle name="Input" xfId="9" builtinId="20" customBuiltin="1"/>
    <cellStyle name="Input 2" xfId="108" xr:uid="{00000000-0005-0000-0000-0000B6000000}"/>
    <cellStyle name="Input 3" xfId="211" xr:uid="{00000000-0005-0000-0000-0000B7000000}"/>
    <cellStyle name="Linked Cell" xfId="12" builtinId="24" customBuiltin="1"/>
    <cellStyle name="Linked Cell 2" xfId="109" xr:uid="{00000000-0005-0000-0000-0000B9000000}"/>
    <cellStyle name="Linked Cell 3" xfId="212" xr:uid="{00000000-0005-0000-0000-0000BA000000}"/>
    <cellStyle name="Neutral" xfId="8" builtinId="28" customBuiltin="1"/>
    <cellStyle name="Neutral 2" xfId="110" xr:uid="{00000000-0005-0000-0000-0000BC000000}"/>
    <cellStyle name="Neutral 3" xfId="213" xr:uid="{00000000-0005-0000-0000-0000BD000000}"/>
    <cellStyle name="Normal" xfId="0" builtinId="0"/>
    <cellStyle name="Normal 12" xfId="214" xr:uid="{00000000-0005-0000-0000-0000BF000000}"/>
    <cellStyle name="Normal 15" xfId="215" xr:uid="{00000000-0005-0000-0000-0000C0000000}"/>
    <cellStyle name="Normal 16" xfId="216" xr:uid="{00000000-0005-0000-0000-0000C1000000}"/>
    <cellStyle name="Normal 2" xfId="111" xr:uid="{00000000-0005-0000-0000-0000C2000000}"/>
    <cellStyle name="Normal 2 2" xfId="112" xr:uid="{00000000-0005-0000-0000-0000C3000000}"/>
    <cellStyle name="Normal 2 3" xfId="217" xr:uid="{00000000-0005-0000-0000-0000C4000000}"/>
    <cellStyle name="Normal 2 4" xfId="218" xr:uid="{00000000-0005-0000-0000-0000C5000000}"/>
    <cellStyle name="Normal 2 5" xfId="219" xr:uid="{00000000-0005-0000-0000-0000C6000000}"/>
    <cellStyle name="Normal 2 5 2" xfId="220" xr:uid="{00000000-0005-0000-0000-0000C7000000}"/>
    <cellStyle name="Normal 3" xfId="113" xr:uid="{00000000-0005-0000-0000-0000C8000000}"/>
    <cellStyle name="Normal 3 2" xfId="114" xr:uid="{00000000-0005-0000-0000-0000C9000000}"/>
    <cellStyle name="Normal 3 2 2" xfId="222" xr:uid="{00000000-0005-0000-0000-0000CA000000}"/>
    <cellStyle name="Normal 3 3" xfId="115" xr:uid="{00000000-0005-0000-0000-0000CB000000}"/>
    <cellStyle name="Normal 3 3 2" xfId="223" xr:uid="{00000000-0005-0000-0000-0000CC000000}"/>
    <cellStyle name="Normal 3 4" xfId="221" xr:uid="{00000000-0005-0000-0000-0000CD000000}"/>
    <cellStyle name="Normal 4" xfId="116" xr:uid="{00000000-0005-0000-0000-0000CE000000}"/>
    <cellStyle name="Normal 4 2" xfId="224" xr:uid="{00000000-0005-0000-0000-0000CF000000}"/>
    <cellStyle name="Normal 5" xfId="117" xr:uid="{00000000-0005-0000-0000-0000D0000000}"/>
    <cellStyle name="Normal 5 2" xfId="118" xr:uid="{00000000-0005-0000-0000-0000D1000000}"/>
    <cellStyle name="Normal 6" xfId="119" xr:uid="{00000000-0005-0000-0000-0000D2000000}"/>
    <cellStyle name="Normal 7" xfId="120" xr:uid="{00000000-0005-0000-0000-0000D3000000}"/>
    <cellStyle name="Normal 7 2" xfId="121" xr:uid="{00000000-0005-0000-0000-0000D4000000}"/>
    <cellStyle name="Normal 7 2 2" xfId="226" xr:uid="{00000000-0005-0000-0000-0000D5000000}"/>
    <cellStyle name="Normal 7 3" xfId="227" xr:uid="{00000000-0005-0000-0000-0000D6000000}"/>
    <cellStyle name="Normal 7 4" xfId="225" xr:uid="{00000000-0005-0000-0000-0000D7000000}"/>
    <cellStyle name="Normal 8" xfId="122" xr:uid="{00000000-0005-0000-0000-0000D8000000}"/>
    <cellStyle name="Normal 8 2" xfId="228" xr:uid="{00000000-0005-0000-0000-0000D9000000}"/>
    <cellStyle name="Normal 9" xfId="229" xr:uid="{00000000-0005-0000-0000-0000DA000000}"/>
    <cellStyle name="Notas" xfId="230" xr:uid="{00000000-0005-0000-0000-0000DB000000}"/>
    <cellStyle name="Note" xfId="15" builtinId="10" customBuiltin="1"/>
    <cellStyle name="Note 10" xfId="231" xr:uid="{00000000-0005-0000-0000-0000DD000000}"/>
    <cellStyle name="Note 11" xfId="232" xr:uid="{00000000-0005-0000-0000-0000DE000000}"/>
    <cellStyle name="Note 12" xfId="233" xr:uid="{00000000-0005-0000-0000-0000DF000000}"/>
    <cellStyle name="Note 13" xfId="234" xr:uid="{00000000-0005-0000-0000-0000E0000000}"/>
    <cellStyle name="Note 14" xfId="235" xr:uid="{00000000-0005-0000-0000-0000E1000000}"/>
    <cellStyle name="Note 15" xfId="236" xr:uid="{00000000-0005-0000-0000-0000E2000000}"/>
    <cellStyle name="Note 16" xfId="237" xr:uid="{00000000-0005-0000-0000-0000E3000000}"/>
    <cellStyle name="Note 2" xfId="123" xr:uid="{00000000-0005-0000-0000-0000E4000000}"/>
    <cellStyle name="Note 3" xfId="238" xr:uid="{00000000-0005-0000-0000-0000E5000000}"/>
    <cellStyle name="Note 4" xfId="239" xr:uid="{00000000-0005-0000-0000-0000E6000000}"/>
    <cellStyle name="Note 5" xfId="240" xr:uid="{00000000-0005-0000-0000-0000E7000000}"/>
    <cellStyle name="Note 6" xfId="241" xr:uid="{00000000-0005-0000-0000-0000E8000000}"/>
    <cellStyle name="Note 7" xfId="242" xr:uid="{00000000-0005-0000-0000-0000E9000000}"/>
    <cellStyle name="Note 8" xfId="243" xr:uid="{00000000-0005-0000-0000-0000EA000000}"/>
    <cellStyle name="Note 9" xfId="244" xr:uid="{00000000-0005-0000-0000-0000EB000000}"/>
    <cellStyle name="Output" xfId="10" builtinId="21" customBuiltin="1"/>
    <cellStyle name="Output 2" xfId="124" xr:uid="{00000000-0005-0000-0000-0000ED000000}"/>
    <cellStyle name="Output 3" xfId="245" xr:uid="{00000000-0005-0000-0000-0000EE000000}"/>
    <cellStyle name="Percent 2" xfId="246" xr:uid="{00000000-0005-0000-0000-0000EF000000}"/>
    <cellStyle name="Percent 2 2" xfId="247" xr:uid="{00000000-0005-0000-0000-0000F0000000}"/>
    <cellStyle name="Percent 2 2 2" xfId="248" xr:uid="{00000000-0005-0000-0000-0000F1000000}"/>
    <cellStyle name="Percent 2 3" xfId="249" xr:uid="{00000000-0005-0000-0000-0000F2000000}"/>
    <cellStyle name="Percent 3" xfId="250" xr:uid="{00000000-0005-0000-0000-0000F3000000}"/>
    <cellStyle name="Salida" xfId="251" xr:uid="{00000000-0005-0000-0000-0000F4000000}"/>
    <cellStyle name="SectionCalcHeader" xfId="125" xr:uid="{00000000-0005-0000-0000-0000F5000000}"/>
    <cellStyle name="SectionHead" xfId="126" xr:uid="{00000000-0005-0000-0000-0000F6000000}"/>
    <cellStyle name="SectionSubhead" xfId="127" xr:uid="{00000000-0005-0000-0000-0000F7000000}"/>
    <cellStyle name="Texto de advertencia" xfId="252" xr:uid="{00000000-0005-0000-0000-0000F8000000}"/>
    <cellStyle name="Texto explicativo" xfId="253" xr:uid="{00000000-0005-0000-0000-0000F9000000}"/>
    <cellStyle name="Title" xfId="1" builtinId="15" customBuiltin="1"/>
    <cellStyle name="Title 2" xfId="128" xr:uid="{00000000-0005-0000-0000-0000FB000000}"/>
    <cellStyle name="Title 3" xfId="254" xr:uid="{00000000-0005-0000-0000-0000FC000000}"/>
    <cellStyle name="Título" xfId="255" xr:uid="{00000000-0005-0000-0000-0000FD000000}"/>
    <cellStyle name="Título 1" xfId="256" xr:uid="{00000000-0005-0000-0000-0000FE000000}"/>
    <cellStyle name="Título 2" xfId="257" xr:uid="{00000000-0005-0000-0000-0000FF000000}"/>
    <cellStyle name="Título 3" xfId="258" xr:uid="{00000000-0005-0000-0000-000000010000}"/>
    <cellStyle name="Total" xfId="17" builtinId="25" customBuiltin="1"/>
    <cellStyle name="Total 2" xfId="129" xr:uid="{00000000-0005-0000-0000-000002010000}"/>
    <cellStyle name="Total 2 2" xfId="130" xr:uid="{00000000-0005-0000-0000-000003010000}"/>
    <cellStyle name="Total 3" xfId="259" xr:uid="{00000000-0005-0000-0000-000004010000}"/>
    <cellStyle name="Warning Text" xfId="14" builtinId="11" customBuiltin="1"/>
    <cellStyle name="Warning Text 2" xfId="131" xr:uid="{00000000-0005-0000-0000-000006010000}"/>
    <cellStyle name="Warning Text 2 2" xfId="260" xr:uid="{00000000-0005-0000-0000-000007010000}"/>
    <cellStyle name="Warning Text 3" xfId="261" xr:uid="{00000000-0005-0000-0000-000008010000}"/>
  </cellStyles>
  <dxfs count="0"/>
  <tableStyles count="0" defaultTableStyle="TableStyleMedium9" defaultPivotStyle="PivotStyleLight16"/>
  <colors>
    <mruColors>
      <color rgb="FF0000FF"/>
      <color rgb="FF868686"/>
      <color rgb="FF648F03"/>
      <color rgb="FFFFFFFF"/>
      <color rgb="FFCAD0C6"/>
      <color rgb="FFB9C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003027845737286E-2"/>
          <c:y val="3.7539454104907437E-2"/>
          <c:w val="0.91893015989298488"/>
          <c:h val="0.80330390889730174"/>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E25C-4989-8145-54F6D1A0E075}"/>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E25C-4989-8145-54F6D1A0E075}"/>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E25C-4989-8145-54F6D1A0E075}"/>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E25C-4989-8145-54F6D1A0E075}"/>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E25C-4989-8145-54F6D1A0E075}"/>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E25C-4989-8145-54F6D1A0E075}"/>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E25C-4989-8145-54F6D1A0E075}"/>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E25C-4989-8145-54F6D1A0E075}"/>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E25C-4989-8145-54F6D1A0E075}"/>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E25C-4989-8145-54F6D1A0E075}"/>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E25C-4989-8145-54F6D1A0E075}"/>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E25C-4989-8145-54F6D1A0E075}"/>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b"/>
        <c:title>
          <c:tx>
            <c:strRef>
              <c:f>"Human Development Index"</c:f>
              <c:strCache>
                <c:ptCount val="1"/>
                <c:pt idx="0">
                  <c:v>Human Development Index</c:v>
                </c:pt>
              </c:strCache>
            </c:strRef>
          </c:tx>
          <c:layout>
            <c:manualLayout>
              <c:xMode val="edge"/>
              <c:yMode val="edge"/>
              <c:x val="0.36504548123991848"/>
              <c:y val="0.87488109024206662"/>
            </c:manualLayout>
          </c:layout>
          <c:overlay val="0"/>
          <c:txPr>
            <a:bodyPr/>
            <a:lstStyle/>
            <a:p>
              <a:pPr>
                <a:defRPr sz="1800"/>
              </a:pPr>
              <a:endParaRPr lang="en-US"/>
            </a:p>
          </c:txPr>
        </c:title>
        <c:numFmt formatCode="General" sourceLinked="1"/>
        <c:majorTickMark val="out"/>
        <c:minorTickMark val="none"/>
        <c:tickLblPos val="nextTo"/>
        <c:crossAx val="203277440"/>
        <c:crosses val="autoZero"/>
        <c:crossBetween val="midCat"/>
        <c:majorUnit val="0.2"/>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1696949646000138E-2"/>
          <c:y val="0.19354312173375463"/>
          <c:w val="0.21079822421229727"/>
          <c:h val="0.4317921705437045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4.6852124192424807E-2"/>
          <c:w val="0.91760941554403297"/>
          <c:h val="0.78509016790756969"/>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11412.2</c:v>
              </c:pt>
              <c:pt idx="1">
                <c:v>7034.84</c:v>
              </c:pt>
              <c:pt idx="2">
                <c:v>3283.84</c:v>
              </c:pt>
              <c:pt idx="3">
                <c:v>16404.2</c:v>
              </c:pt>
              <c:pt idx="4">
                <c:v>2178.3200000000002</c:v>
              </c:pt>
              <c:pt idx="5">
                <c:v>751.76199999999994</c:v>
              </c:pt>
              <c:pt idx="6">
                <c:v>7167.75</c:v>
              </c:pt>
              <c:pt idx="7">
                <c:v>3743.72</c:v>
              </c:pt>
              <c:pt idx="8">
                <c:v>945.18100000000004</c:v>
              </c:pt>
              <c:pt idx="9">
                <c:v>1594.97</c:v>
              </c:pt>
              <c:pt idx="10">
                <c:v>2978.79</c:v>
              </c:pt>
              <c:pt idx="11">
                <c:v>4496.7700000000004</c:v>
              </c:pt>
              <c:pt idx="12">
                <c:v>1083.95</c:v>
              </c:pt>
              <c:pt idx="13">
                <c:v>0</c:v>
              </c:pt>
              <c:pt idx="14">
                <c:v>5508.43</c:v>
              </c:pt>
              <c:pt idx="15">
                <c:v>11940.2</c:v>
              </c:pt>
              <c:pt idx="16">
                <c:v>18446.5</c:v>
              </c:pt>
              <c:pt idx="17">
                <c:v>1761.13</c:v>
              </c:pt>
              <c:pt idx="18">
                <c:v>8910.1200000000008</c:v>
              </c:pt>
              <c:pt idx="19">
                <c:v>2641.01</c:v>
              </c:pt>
              <c:pt idx="20">
                <c:v>15608.1</c:v>
              </c:pt>
              <c:pt idx="21">
                <c:v>2225.31</c:v>
              </c:pt>
              <c:pt idx="22">
                <c:v>5585.9</c:v>
              </c:pt>
              <c:pt idx="23">
                <c:v>2405.89</c:v>
              </c:pt>
              <c:pt idx="24">
                <c:v>2330.2399999999998</c:v>
              </c:pt>
              <c:pt idx="25">
                <c:v>4918.07</c:v>
              </c:pt>
              <c:pt idx="26">
                <c:v>2708.37</c:v>
              </c:pt>
              <c:pt idx="27">
                <c:v>1553.07</c:v>
              </c:pt>
              <c:pt idx="28">
                <c:v>1585.15</c:v>
              </c:pt>
              <c:pt idx="29">
                <c:v>1411.37</c:v>
              </c:pt>
              <c:pt idx="30">
                <c:v>2321.85</c:v>
              </c:pt>
              <c:pt idx="31">
                <c:v>0</c:v>
              </c:pt>
              <c:pt idx="32">
                <c:v>22851.599999999999</c:v>
              </c:pt>
              <c:pt idx="33">
                <c:v>7857.9</c:v>
              </c:pt>
              <c:pt idx="34">
                <c:v>1281.78</c:v>
              </c:pt>
              <c:pt idx="35">
                <c:v>9954.6299999999992</c:v>
              </c:pt>
              <c:pt idx="36">
                <c:v>1224.3399999999999</c:v>
              </c:pt>
              <c:pt idx="37">
                <c:v>5135.49</c:v>
              </c:pt>
              <c:pt idx="38">
                <c:v>0</c:v>
              </c:pt>
              <c:pt idx="39">
                <c:v>2268.35</c:v>
              </c:pt>
              <c:pt idx="40">
                <c:v>4009.05</c:v>
              </c:pt>
              <c:pt idx="41">
                <c:v>3368.27</c:v>
              </c:pt>
              <c:pt idx="42">
                <c:v>1705.19</c:v>
              </c:pt>
              <c:pt idx="43">
                <c:v>1174.9100000000001</c:v>
              </c:pt>
              <c:pt idx="44">
                <c:v>13659.4</c:v>
              </c:pt>
              <c:pt idx="45">
                <c:v>827.10699999999997</c:v>
              </c:pt>
              <c:pt idx="46">
                <c:v>4229.53</c:v>
              </c:pt>
              <c:pt idx="47">
                <c:v>2725.39</c:v>
              </c:pt>
              <c:pt idx="48">
                <c:v>2121.25</c:v>
              </c:pt>
              <c:pt idx="49">
                <c:v>11347.7</c:v>
              </c:pt>
              <c:pt idx="50">
                <c:v>2563.79</c:v>
              </c:pt>
              <c:pt idx="51">
                <c:v>3383.31</c:v>
              </c:pt>
              <c:pt idx="52">
                <c:v>2200.7399999999998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1EBB-4961-A310-EDA9BC0BD033}"/>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2439.6799999999998</c:v>
              </c:pt>
              <c:pt idx="1">
                <c:v>13637.9</c:v>
              </c:pt>
              <c:pt idx="2">
                <c:v>14501.1</c:v>
              </c:pt>
              <c:pt idx="3">
                <c:v>50118.400000000001</c:v>
              </c:pt>
              <c:pt idx="4">
                <c:v>14975.8</c:v>
              </c:pt>
              <c:pt idx="5">
                <c:v>14840.7</c:v>
              </c:pt>
              <c:pt idx="6">
                <c:v>11483.1</c:v>
              </c:pt>
              <c:pt idx="7">
                <c:v>40710.9</c:v>
              </c:pt>
              <c:pt idx="8">
                <c:v>10071.200000000001</c:v>
              </c:pt>
              <c:pt idx="9">
                <c:v>26184.799999999999</c:v>
              </c:pt>
              <c:pt idx="10">
                <c:v>43994.8</c:v>
              </c:pt>
              <c:pt idx="11">
                <c:v>5298.56</c:v>
              </c:pt>
              <c:pt idx="12">
                <c:v>14563.7</c:v>
              </c:pt>
              <c:pt idx="13">
                <c:v>29410.2</c:v>
              </c:pt>
              <c:pt idx="14">
                <c:v>91022.9</c:v>
              </c:pt>
              <c:pt idx="15">
                <c:v>47069.1</c:v>
              </c:pt>
              <c:pt idx="17">
                <c:v>0</c:v>
              </c:pt>
              <c:pt idx="18">
                <c:v>3592.58</c:v>
              </c:pt>
              <c:pt idx="19">
                <c:v>28515.7</c:v>
              </c:pt>
              <c:pt idx="20">
                <c:v>16409.2</c:v>
              </c:pt>
              <c:pt idx="21">
                <c:v>70180</c:v>
              </c:pt>
              <c:pt idx="22">
                <c:v>7419.93</c:v>
              </c:pt>
              <c:pt idx="23">
                <c:v>2097.44</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1EBB-4961-A310-EDA9BC0BD033}"/>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50428.7</c:v>
              </c:pt>
              <c:pt idx="1">
                <c:v>5113.78</c:v>
              </c:pt>
              <c:pt idx="2">
                <c:v>11656</c:v>
              </c:pt>
              <c:pt idx="3">
                <c:v>60819.1</c:v>
              </c:pt>
              <c:pt idx="4">
                <c:v>4638.22</c:v>
              </c:pt>
              <c:pt idx="5">
                <c:v>15893</c:v>
              </c:pt>
              <c:pt idx="6">
                <c:v>13611.3</c:v>
              </c:pt>
              <c:pt idx="7">
                <c:v>0</c:v>
              </c:pt>
              <c:pt idx="8">
                <c:v>6683.45</c:v>
              </c:pt>
              <c:pt idx="9">
                <c:v>11976.5</c:v>
              </c:pt>
              <c:pt idx="10">
                <c:v>41723.599999999999</c:v>
              </c:pt>
              <c:pt idx="11">
                <c:v>0</c:v>
              </c:pt>
              <c:pt idx="12">
                <c:v>42850.3</c:v>
              </c:pt>
              <c:pt idx="13">
                <c:v>7826.57</c:v>
              </c:pt>
              <c:pt idx="14">
                <c:v>27920.6</c:v>
              </c:pt>
              <c:pt idx="15">
                <c:v>12214.5</c:v>
              </c:pt>
              <c:pt idx="16">
                <c:v>4848.5600000000004</c:v>
              </c:pt>
              <c:pt idx="17">
                <c:v>3952.76</c:v>
              </c:pt>
              <c:pt idx="18">
                <c:v>42056.7</c:v>
              </c:pt>
              <c:pt idx="19">
                <c:v>5412.61</c:v>
              </c:pt>
              <c:pt idx="20">
                <c:v>3808.51</c:v>
              </c:pt>
              <c:pt idx="21">
                <c:v>8983.41</c:v>
              </c:pt>
              <c:pt idx="22">
                <c:v>5791.78</c:v>
              </c:pt>
              <c:pt idx="23">
                <c:v>98283.3</c:v>
              </c:pt>
              <c:pt idx="24">
                <c:v>2378.38</c:v>
              </c:pt>
              <c:pt idx="26">
                <c:v>18438.7</c:v>
              </c:pt>
              <c:pt idx="27">
                <c:v>3626.67</c:v>
              </c:pt>
              <c:pt idx="28">
                <c:v>5888.07</c:v>
              </c:pt>
              <c:pt idx="29">
                <c:v>2780.45</c:v>
              </c:pt>
              <c:pt idx="30">
                <c:v>10131.700000000001</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1EBB-4961-A310-EDA9BC0BD033}"/>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22066.1</c:v>
              </c:pt>
              <c:pt idx="1">
                <c:v>8757.26</c:v>
              </c:pt>
              <c:pt idx="2">
                <c:v>14799.5</c:v>
              </c:pt>
              <c:pt idx="3">
                <c:v>23916.6</c:v>
              </c:pt>
              <c:pt idx="4">
                <c:v>14999.8</c:v>
              </c:pt>
              <c:pt idx="5">
                <c:v>11440.2</c:v>
              </c:pt>
              <c:pt idx="6">
                <c:v>0</c:v>
              </c:pt>
              <c:pt idx="7">
                <c:v>13052.2</c:v>
              </c:pt>
              <c:pt idx="8">
                <c:v>12424.9</c:v>
              </c:pt>
              <c:pt idx="9">
                <c:v>12783.1</c:v>
              </c:pt>
              <c:pt idx="10">
                <c:v>18507.2</c:v>
              </c:pt>
              <c:pt idx="11">
                <c:v>22660.799999999999</c:v>
              </c:pt>
              <c:pt idx="12">
                <c:v>0</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1EBB-4961-A310-EDA9BC0BD033}"/>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22000.2</c:v>
              </c:pt>
              <c:pt idx="1">
                <c:v>15444.6</c:v>
              </c:pt>
              <c:pt idx="2">
                <c:v>6834.99</c:v>
              </c:pt>
              <c:pt idx="3">
                <c:v>20271.599999999999</c:v>
              </c:pt>
              <c:pt idx="4">
                <c:v>0</c:v>
              </c:pt>
              <c:pt idx="5">
                <c:v>12922.5</c:v>
              </c:pt>
              <c:pt idx="6">
                <c:v>19090.5</c:v>
              </c:pt>
              <c:pt idx="7">
                <c:v>8795.31</c:v>
              </c:pt>
              <c:pt idx="8">
                <c:v>16867.7</c:v>
              </c:pt>
              <c:pt idx="9">
                <c:v>0</c:v>
              </c:pt>
              <c:pt idx="10">
                <c:v>8156.23</c:v>
              </c:pt>
              <c:pt idx="11">
                <c:v>2989.79</c:v>
              </c:pt>
              <c:pt idx="12">
                <c:v>5721.95</c:v>
              </c:pt>
              <c:pt idx="13">
                <c:v>10544.6</c:v>
              </c:pt>
              <c:pt idx="14">
                <c:v>0</c:v>
              </c:pt>
              <c:pt idx="15">
                <c:v>5466.61</c:v>
              </c:pt>
              <c:pt idx="16">
                <c:v>31646.2</c:v>
              </c:pt>
              <c:pt idx="17">
                <c:v>15452.2</c:v>
              </c:pt>
              <c:pt idx="18">
                <c:v>13460.8</c:v>
              </c:pt>
              <c:pt idx="19">
                <c:v>26827.3</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1EBB-4961-A310-EDA9BC0BD033}"/>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49560.800000000003</c:v>
              </c:pt>
              <c:pt idx="2">
                <c:v>19925.8</c:v>
              </c:pt>
              <c:pt idx="3">
                <c:v>62417.599999999999</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1EBB-4961-A310-EDA9BC0BD033}"/>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56303.6</c:v>
              </c:pt>
              <c:pt idx="1">
                <c:v>52281.599999999999</c:v>
              </c:pt>
              <c:pt idx="2">
                <c:v>23420.9</c:v>
              </c:pt>
              <c:pt idx="3">
                <c:v>41826.9</c:v>
              </c:pt>
              <c:pt idx="4">
                <c:v>41223.199999999997</c:v>
              </c:pt>
              <c:pt idx="5">
                <c:v>57410</c:v>
              </c:pt>
              <c:pt idx="6">
                <c:v>36488.5</c:v>
              </c:pt>
              <c:pt idx="7">
                <c:v>48624.1</c:v>
              </c:pt>
              <c:pt idx="8">
                <c:v>47753.5</c:v>
              </c:pt>
              <c:pt idx="9">
                <c:v>54234.400000000001</c:v>
              </c:pt>
              <c:pt idx="10">
                <c:v>29636.9</c:v>
              </c:pt>
              <c:pt idx="11">
                <c:v>32952.9</c:v>
              </c:pt>
              <c:pt idx="12">
                <c:v>86744.3</c:v>
              </c:pt>
              <c:pt idx="13">
                <c:v>42892.6</c:v>
              </c:pt>
              <c:pt idx="14">
                <c:v>30927.599999999999</c:v>
              </c:pt>
              <c:pt idx="15">
                <c:v>37237.5</c:v>
              </c:pt>
              <c:pt idx="16">
                <c:v>118216</c:v>
              </c:pt>
              <c:pt idx="17">
                <c:v>47040.9</c:v>
              </c:pt>
              <c:pt idx="18">
                <c:v>57258.3</c:v>
              </c:pt>
              <c:pt idx="19">
                <c:v>33284.199999999997</c:v>
              </c:pt>
              <c:pt idx="20">
                <c:v>34989.199999999997</c:v>
              </c:pt>
              <c:pt idx="21">
                <c:v>0</c:v>
              </c:pt>
              <c:pt idx="22">
                <c:v>32817.9</c:v>
              </c:pt>
              <c:pt idx="23">
                <c:v>39262.199999999997</c:v>
              </c:pt>
              <c:pt idx="24">
                <c:v>40875.300000000003</c:v>
              </c:pt>
              <c:pt idx="25">
                <c:v>53402.400000000001</c:v>
              </c:pt>
              <c:pt idx="26">
                <c:v>47568</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1EBB-4961-A310-EDA9BC0BD033}"/>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13862.6</c:v>
              </c:pt>
              <c:pt idx="1">
                <c:v>19267</c:v>
              </c:pt>
              <c:pt idx="2">
                <c:v>14177</c:v>
              </c:pt>
              <c:pt idx="3">
                <c:v>29314.6</c:v>
              </c:pt>
              <c:pt idx="4">
                <c:v>21559</c:v>
              </c:pt>
              <c:pt idx="5">
                <c:v>63164</c:v>
              </c:pt>
              <c:pt idx="6">
                <c:v>12947</c:v>
              </c:pt>
              <c:pt idx="7">
                <c:v>16712.3</c:v>
              </c:pt>
              <c:pt idx="8">
                <c:v>27341.1</c:v>
              </c:pt>
              <c:pt idx="9">
                <c:v>18269.599999999999</c:v>
              </c:pt>
              <c:pt idx="10">
                <c:v>71729.100000000006</c:v>
              </c:pt>
              <c:pt idx="11">
                <c:v>12902.8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1EBB-4961-A310-EDA9BC0BD033}"/>
            </c:ext>
          </c:extLst>
        </c:ser>
        <c:ser>
          <c:idx val="12"/>
          <c:order val="12"/>
          <c:tx>
            <c:v>Horizontal Line</c:v>
          </c:tx>
          <c:spPr>
            <a:ln w="19050">
              <a:solidFill>
                <a:srgbClr val="009242"/>
              </a:solidFill>
              <a:prstDash val="sysDash"/>
            </a:ln>
          </c:spPr>
          <c:marker>
            <c:symbol val="none"/>
          </c:marker>
          <c:xVal>
            <c:numLit>
              <c:formatCode>General</c:formatCode>
              <c:ptCount val="2"/>
              <c:pt idx="0">
                <c:v>100</c:v>
              </c:pt>
              <c:pt idx="1">
                <c:v>150000</c:v>
              </c:pt>
            </c:numLit>
          </c:xVal>
          <c:yVal>
            <c:numLit>
              <c:formatCode>General</c:formatCode>
              <c:ptCount val="2"/>
              <c:pt idx="0">
                <c:v>1</c:v>
              </c:pt>
              <c:pt idx="1">
                <c:v>1</c:v>
              </c:pt>
            </c:numLit>
          </c:yVal>
          <c:smooth val="0"/>
          <c:extLst>
            <c:ext xmlns:c16="http://schemas.microsoft.com/office/drawing/2014/chart" uri="{C3380CC4-5D6E-409C-BE32-E72D297353CC}">
              <c16:uniqueId val="{00000008-1EBB-4961-A310-EDA9BC0BD033}"/>
            </c:ext>
          </c:extLst>
        </c:ser>
        <c:ser>
          <c:idx val="13"/>
          <c:order val="13"/>
          <c:tx>
            <c:v> 29,513.01   29,513.01 </c:v>
          </c:tx>
          <c:spPr>
            <a:ln w="19050">
              <a:solidFill>
                <a:schemeClr val="accent1"/>
              </a:solidFill>
              <a:prstDash val="sysDash"/>
            </a:ln>
          </c:spPr>
          <c:marker>
            <c:symbol val="none"/>
          </c:marker>
          <c:xVal>
            <c:numLit>
              <c:formatCode>_(* #,##0.00_);_(* \(#,##0.00\);_(* "-"??_);_(@_)</c:formatCode>
              <c:ptCount val="2"/>
              <c:pt idx="0">
                <c:v>29513.008611111116</c:v>
              </c:pt>
              <c:pt idx="1">
                <c:v>29513.008611111116</c:v>
              </c:pt>
            </c:numLit>
          </c:xVal>
          <c:yVal>
            <c:numLit>
              <c:formatCode>General</c:formatCode>
              <c:ptCount val="2"/>
              <c:pt idx="0">
                <c:v>17</c:v>
              </c:pt>
              <c:pt idx="1">
                <c:v>0</c:v>
              </c:pt>
            </c:numLit>
          </c:yVal>
          <c:smooth val="0"/>
          <c:extLst>
            <c:ext xmlns:c16="http://schemas.microsoft.com/office/drawing/2014/chart" uri="{C3380CC4-5D6E-409C-BE32-E72D297353CC}">
              <c16:uniqueId val="{00000009-1EBB-4961-A310-EDA9BC0BD033}"/>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1EBB-4961-A310-EDA9BC0BD033}"/>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1EBB-4961-A310-EDA9BC0BD033}"/>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1EBB-4961-A310-EDA9BC0BD033}"/>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1EBB-4961-A310-EDA9BC0BD033}"/>
                  </c:ext>
                </c:extLst>
              </c15:ser>
            </c15:filteredScatterSeries>
          </c:ext>
        </c:extLst>
      </c:scatterChart>
      <c:valAx>
        <c:axId val="203267072"/>
        <c:scaling>
          <c:logBase val="10"/>
          <c:orientation val="minMax"/>
          <c:max val="150000"/>
          <c:min val="100"/>
        </c:scaling>
        <c:delete val="0"/>
        <c:axPos val="b"/>
        <c:title>
          <c:tx>
            <c:strRef>
              <c:f>"GDP per capita (2017 international dollar) "</c:f>
              <c:strCache>
                <c:ptCount val="1"/>
                <c:pt idx="0">
                  <c:v>GDP per capita (2017 international dollar) </c:v>
                </c:pt>
              </c:strCache>
            </c:strRef>
          </c:tx>
          <c:layout>
            <c:manualLayout>
              <c:xMode val="edge"/>
              <c:yMode val="edge"/>
              <c:x val="0.38818408863218185"/>
              <c:y val="0.87737053914112872"/>
            </c:manualLayout>
          </c:layout>
          <c:overlay val="0"/>
          <c:txPr>
            <a:bodyPr/>
            <a:lstStyle/>
            <a:p>
              <a:pPr>
                <a:defRPr sz="1800"/>
              </a:pPr>
              <a:endParaRPr lang="en-US"/>
            </a:p>
          </c:txPr>
        </c:title>
        <c:numFmt formatCode="&quot;$&quot;#,##0" sourceLinked="0"/>
        <c:majorTickMark val="out"/>
        <c:minorTickMark val="none"/>
        <c:tickLblPos val="nextTo"/>
        <c:spPr>
          <a:ln/>
        </c:spPr>
        <c:crossAx val="203277440"/>
        <c:crosses val="autoZero"/>
        <c:crossBetween val="midCat"/>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egendEntry>
        <c:idx val="9"/>
        <c:delete val="1"/>
      </c:legendEntry>
      <c:layout>
        <c:manualLayout>
          <c:xMode val="edge"/>
          <c:yMode val="edge"/>
          <c:x val="4.3623878787854793E-2"/>
          <c:y val="0.17842777255142908"/>
          <c:w val="0.20387160514343275"/>
          <c:h val="0.43926717955155514"/>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"World Ecological Footprint by Component"</c:f>
          <c:strCache>
            <c:ptCount val="1"/>
            <c:pt idx="0">
              <c:v>World Ecological Footprint by Component</c:v>
            </c:pt>
          </c:strCache>
        </c:strRef>
      </c:tx>
      <c:layout>
        <c:manualLayout>
          <c:xMode val="edge"/>
          <c:yMode val="edge"/>
          <c:x val="0.26971150095953739"/>
          <c:y val="1.562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265134088855651E-2"/>
          <c:y val="0.09"/>
          <c:w val="0.89900372132318274"/>
          <c:h val="0.72825390966754155"/>
        </c:manualLayout>
      </c:layout>
      <c:areaChart>
        <c:grouping val="stacked"/>
        <c:varyColors val="0"/>
        <c:ser>
          <c:idx val="0"/>
          <c:order val="0"/>
          <c:tx>
            <c:v>Crop_Land</c:v>
          </c:tx>
          <c:spPr>
            <a:solidFill>
              <a:schemeClr val="accent6"/>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0.149918985</c:v>
              </c:pt>
              <c:pt idx="1">
                <c:v>0.15498884800000001</c:v>
              </c:pt>
              <c:pt idx="2">
                <c:v>0.15632459300000001</c:v>
              </c:pt>
              <c:pt idx="3">
                <c:v>0.16064931199999999</c:v>
              </c:pt>
              <c:pt idx="4">
                <c:v>0.16242992000000001</c:v>
              </c:pt>
              <c:pt idx="5">
                <c:v>0.16956148500000001</c:v>
              </c:pt>
              <c:pt idx="6">
                <c:v>0.172775068</c:v>
              </c:pt>
              <c:pt idx="7">
                <c:v>0.17824895299999999</c:v>
              </c:pt>
              <c:pt idx="8">
                <c:v>0.18129807000000001</c:v>
              </c:pt>
              <c:pt idx="9">
                <c:v>0.18603555199999999</c:v>
              </c:pt>
              <c:pt idx="10">
                <c:v>0.19092785800000001</c:v>
              </c:pt>
              <c:pt idx="11">
                <c:v>0.18692220000000001</c:v>
              </c:pt>
              <c:pt idx="12">
                <c:v>0.19541060699999999</c:v>
              </c:pt>
              <c:pt idx="13">
                <c:v>0.191639965</c:v>
              </c:pt>
              <c:pt idx="14">
                <c:v>0.191963774</c:v>
              </c:pt>
              <c:pt idx="15">
                <c:v>0.20008849400000001</c:v>
              </c:pt>
              <c:pt idx="16">
                <c:v>0.200325112</c:v>
              </c:pt>
              <c:pt idx="17">
                <c:v>0.21213559500000001</c:v>
              </c:pt>
              <c:pt idx="18">
                <c:v>0.21005104199999999</c:v>
              </c:pt>
              <c:pt idx="19">
                <c:v>0.20812225000000001</c:v>
              </c:pt>
              <c:pt idx="20">
                <c:v>0.21422550500000001</c:v>
              </c:pt>
              <c:pt idx="21">
                <c:v>0.223270045</c:v>
              </c:pt>
              <c:pt idx="22">
                <c:v>0.22293252199999999</c:v>
              </c:pt>
              <c:pt idx="23">
                <c:v>0.23508590900000001</c:v>
              </c:pt>
              <c:pt idx="24">
                <c:v>0.238575071</c:v>
              </c:pt>
              <c:pt idx="25">
                <c:v>0.24068912100000001</c:v>
              </c:pt>
              <c:pt idx="26">
                <c:v>0.24153234300000001</c:v>
              </c:pt>
              <c:pt idx="27">
                <c:v>0.23746029900000001</c:v>
              </c:pt>
              <c:pt idx="28">
                <c:v>0.24473655899999999</c:v>
              </c:pt>
              <c:pt idx="29">
                <c:v>0.251956929</c:v>
              </c:pt>
              <c:pt idx="30">
                <c:v>0.24709708499999999</c:v>
              </c:pt>
              <c:pt idx="31">
                <c:v>0.246656071</c:v>
              </c:pt>
              <c:pt idx="32">
                <c:v>0.24553293800000001</c:v>
              </c:pt>
              <c:pt idx="33">
                <c:v>0.24823278400000001</c:v>
              </c:pt>
              <c:pt idx="34">
                <c:v>0.24659125800000001</c:v>
              </c:pt>
              <c:pt idx="35">
                <c:v>0.25602965900000002</c:v>
              </c:pt>
              <c:pt idx="36">
                <c:v>0.25883589400000001</c:v>
              </c:pt>
              <c:pt idx="37">
                <c:v>0.261670758</c:v>
              </c:pt>
              <c:pt idx="38">
                <c:v>0.26529270900000002</c:v>
              </c:pt>
              <c:pt idx="39">
                <c:v>0.26504955200000002</c:v>
              </c:pt>
              <c:pt idx="40">
                <c:v>0.26821369900000003</c:v>
              </c:pt>
              <c:pt idx="41">
                <c:v>0.26668466299999999</c:v>
              </c:pt>
              <c:pt idx="42">
                <c:v>0.26935703100000002</c:v>
              </c:pt>
              <c:pt idx="43">
                <c:v>0.282226109</c:v>
              </c:pt>
              <c:pt idx="44">
                <c:v>0.28029806299999999</c:v>
              </c:pt>
              <c:pt idx="45">
                <c:v>0.28245709699999999</c:v>
              </c:pt>
              <c:pt idx="46">
                <c:v>0.28485938199999999</c:v>
              </c:pt>
              <c:pt idx="47">
                <c:v>0.29367724699999997</c:v>
              </c:pt>
              <c:pt idx="48">
                <c:v>0.29396769099999998</c:v>
              </c:pt>
              <c:pt idx="49">
                <c:v>0.29588469699999997</c:v>
              </c:pt>
              <c:pt idx="50">
                <c:v>0.301373799</c:v>
              </c:pt>
              <c:pt idx="51">
                <c:v>0.303040749</c:v>
              </c:pt>
              <c:pt idx="52">
                <c:v>0.311815061</c:v>
              </c:pt>
              <c:pt idx="53">
                <c:v>0.31424906899999999</c:v>
              </c:pt>
              <c:pt idx="54">
                <c:v>0.31540869199999999</c:v>
              </c:pt>
              <c:pt idx="55">
                <c:v>0.31726830900000003</c:v>
              </c:pt>
              <c:pt idx="56">
                <c:v>0.32177446599999998</c:v>
              </c:pt>
              <c:pt idx="57">
                <c:v>0.31975864700000001</c:v>
              </c:pt>
              <c:pt idx="58">
                <c:v>0.32190248100000002</c:v>
              </c:pt>
            </c:numLit>
          </c:val>
          <c:extLst>
            <c:ext xmlns:c16="http://schemas.microsoft.com/office/drawing/2014/chart" uri="{C3380CC4-5D6E-409C-BE32-E72D297353CC}">
              <c16:uniqueId val="{00000000-35C4-4D83-BE38-B808DE7592A6}"/>
            </c:ext>
          </c:extLst>
        </c:ser>
        <c:ser>
          <c:idx val="1"/>
          <c:order val="1"/>
          <c:tx>
            <c:v>Grazing_Land</c:v>
          </c:tx>
          <c:spPr>
            <a:solidFill>
              <a:srgbClr val="FFC000"/>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8.5331295000000001E-2</c:v>
              </c:pt>
              <c:pt idx="1">
                <c:v>8.5373819000000004E-2</c:v>
              </c:pt>
              <c:pt idx="2">
                <c:v>8.7363606999999996E-2</c:v>
              </c:pt>
              <c:pt idx="3">
                <c:v>8.6544766999999995E-2</c:v>
              </c:pt>
              <c:pt idx="4">
                <c:v>8.8699344999999999E-2</c:v>
              </c:pt>
              <c:pt idx="5">
                <c:v>8.7308353000000005E-2</c:v>
              </c:pt>
              <c:pt idx="6">
                <c:v>8.8849451999999995E-2</c:v>
              </c:pt>
              <c:pt idx="7">
                <c:v>8.8407299999999994E-2</c:v>
              </c:pt>
              <c:pt idx="8">
                <c:v>8.8355232000000006E-2</c:v>
              </c:pt>
              <c:pt idx="9">
                <c:v>8.7494664E-2</c:v>
              </c:pt>
              <c:pt idx="10">
                <c:v>8.8749745000000005E-2</c:v>
              </c:pt>
              <c:pt idx="11">
                <c:v>9.1289125999999998E-2</c:v>
              </c:pt>
              <c:pt idx="12">
                <c:v>8.9803680999999996E-2</c:v>
              </c:pt>
              <c:pt idx="13">
                <c:v>9.2305325999999993E-2</c:v>
              </c:pt>
              <c:pt idx="14">
                <c:v>9.6200263999999994E-2</c:v>
              </c:pt>
              <c:pt idx="15">
                <c:v>9.4755791000000006E-2</c:v>
              </c:pt>
              <c:pt idx="16">
                <c:v>9.5120664999999993E-2</c:v>
              </c:pt>
              <c:pt idx="17">
                <c:v>9.3418089999999995E-2</c:v>
              </c:pt>
              <c:pt idx="18">
                <c:v>9.5988824E-2</c:v>
              </c:pt>
              <c:pt idx="19">
                <c:v>9.7479829000000004E-2</c:v>
              </c:pt>
              <c:pt idx="20">
                <c:v>9.7222224999999995E-2</c:v>
              </c:pt>
              <c:pt idx="21">
                <c:v>9.5870421999999997E-2</c:v>
              </c:pt>
              <c:pt idx="22">
                <c:v>9.6218026999999998E-2</c:v>
              </c:pt>
              <c:pt idx="23">
                <c:v>9.4078963000000002E-2</c:v>
              </c:pt>
              <c:pt idx="24">
                <c:v>9.3591182999999994E-2</c:v>
              </c:pt>
              <c:pt idx="25">
                <c:v>9.2743375000000003E-2</c:v>
              </c:pt>
              <c:pt idx="26">
                <c:v>9.2929332000000003E-2</c:v>
              </c:pt>
              <c:pt idx="27">
                <c:v>9.3800911000000001E-2</c:v>
              </c:pt>
              <c:pt idx="28">
                <c:v>9.3524995999999999E-2</c:v>
              </c:pt>
              <c:pt idx="29">
                <c:v>9.3287916999999998E-2</c:v>
              </c:pt>
              <c:pt idx="30">
                <c:v>9.5905449000000004E-2</c:v>
              </c:pt>
              <c:pt idx="31">
                <c:v>9.5093084999999994E-2</c:v>
              </c:pt>
              <c:pt idx="32">
                <c:v>9.4727759999999994E-2</c:v>
              </c:pt>
              <c:pt idx="33">
                <c:v>9.5412914000000001E-2</c:v>
              </c:pt>
              <c:pt idx="34">
                <c:v>9.5395785999999996E-2</c:v>
              </c:pt>
              <c:pt idx="35">
                <c:v>9.3327100999999996E-2</c:v>
              </c:pt>
              <c:pt idx="36">
                <c:v>9.1905617999999994E-2</c:v>
              </c:pt>
              <c:pt idx="37">
                <c:v>9.2022352000000002E-2</c:v>
              </c:pt>
              <c:pt idx="38">
                <c:v>9.1817322000000007E-2</c:v>
              </c:pt>
              <c:pt idx="39">
                <c:v>9.2156957999999997E-2</c:v>
              </c:pt>
              <c:pt idx="40">
                <c:v>9.1260002000000007E-2</c:v>
              </c:pt>
              <c:pt idx="41">
                <c:v>9.1313341000000006E-2</c:v>
              </c:pt>
              <c:pt idx="42">
                <c:v>9.1209501999999998E-2</c:v>
              </c:pt>
              <c:pt idx="43">
                <c:v>8.9842779999999997E-2</c:v>
              </c:pt>
              <c:pt idx="44">
                <c:v>9.0092045999999995E-2</c:v>
              </c:pt>
              <c:pt idx="45">
                <c:v>9.0345975999999995E-2</c:v>
              </c:pt>
              <c:pt idx="46">
                <c:v>9.0077107000000003E-2</c:v>
              </c:pt>
              <c:pt idx="47">
                <c:v>8.8307057999999994E-2</c:v>
              </c:pt>
              <c:pt idx="48">
                <c:v>8.9249405000000004E-2</c:v>
              </c:pt>
              <c:pt idx="49">
                <c:v>8.7179792000000006E-2</c:v>
              </c:pt>
              <c:pt idx="50">
                <c:v>8.6269426999999996E-2</c:v>
              </c:pt>
              <c:pt idx="51">
                <c:v>8.7041370000000007E-2</c:v>
              </c:pt>
              <c:pt idx="52">
                <c:v>8.5511180000000006E-2</c:v>
              </c:pt>
              <c:pt idx="53">
                <c:v>8.6746243000000001E-2</c:v>
              </c:pt>
              <c:pt idx="54">
                <c:v>8.4977047E-2</c:v>
              </c:pt>
              <c:pt idx="55">
                <c:v>8.4482866000000004E-2</c:v>
              </c:pt>
              <c:pt idx="56">
                <c:v>8.3386369000000002E-2</c:v>
              </c:pt>
              <c:pt idx="57">
                <c:v>8.4096630000000006E-2</c:v>
              </c:pt>
              <c:pt idx="58">
                <c:v>8.2421522999999997E-2</c:v>
              </c:pt>
            </c:numLit>
          </c:val>
          <c:extLst>
            <c:ext xmlns:c16="http://schemas.microsoft.com/office/drawing/2014/chart" uri="{C3380CC4-5D6E-409C-BE32-E72D297353CC}">
              <c16:uniqueId val="{00000001-35C4-4D83-BE38-B808DE7592A6}"/>
            </c:ext>
          </c:extLst>
        </c:ser>
        <c:ser>
          <c:idx val="2"/>
          <c:order val="2"/>
          <c:tx>
            <c:v>Forest_Land</c:v>
          </c:tx>
          <c:spPr>
            <a:solidFill>
              <a:schemeClr val="accent3"/>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0.13529023800000001</c:v>
              </c:pt>
              <c:pt idx="1">
                <c:v>0.13561199700000001</c:v>
              </c:pt>
              <c:pt idx="2">
                <c:v>0.136914904</c:v>
              </c:pt>
              <c:pt idx="3">
                <c:v>0.141062295</c:v>
              </c:pt>
              <c:pt idx="4">
                <c:v>0.142326808</c:v>
              </c:pt>
              <c:pt idx="5">
                <c:v>0.14330293899999999</c:v>
              </c:pt>
              <c:pt idx="6">
                <c:v>0.14482078900000001</c:v>
              </c:pt>
              <c:pt idx="7">
                <c:v>0.14551335800000001</c:v>
              </c:pt>
              <c:pt idx="8">
                <c:v>0.14697532699999999</c:v>
              </c:pt>
              <c:pt idx="9">
                <c:v>0.14970735299999999</c:v>
              </c:pt>
              <c:pt idx="10">
                <c:v>0.150711188</c:v>
              </c:pt>
              <c:pt idx="11">
                <c:v>0.15171378099999999</c:v>
              </c:pt>
              <c:pt idx="12">
                <c:v>0.15482681200000001</c:v>
              </c:pt>
              <c:pt idx="13">
                <c:v>0.155984284</c:v>
              </c:pt>
              <c:pt idx="14">
                <c:v>0.15236335100000001</c:v>
              </c:pt>
              <c:pt idx="15">
                <c:v>0.157124702</c:v>
              </c:pt>
              <c:pt idx="16">
                <c:v>0.15806348000000001</c:v>
              </c:pt>
              <c:pt idx="17">
                <c:v>0.15875455099999999</c:v>
              </c:pt>
              <c:pt idx="18">
                <c:v>0.16281817800000001</c:v>
              </c:pt>
              <c:pt idx="19">
                <c:v>0.16151166</c:v>
              </c:pt>
              <c:pt idx="20">
                <c:v>0.158598978</c:v>
              </c:pt>
              <c:pt idx="21">
                <c:v>0.15597060700000001</c:v>
              </c:pt>
              <c:pt idx="22">
                <c:v>0.16186541700000001</c:v>
              </c:pt>
              <c:pt idx="23">
                <c:v>0.16422278700000001</c:v>
              </c:pt>
              <c:pt idx="24">
                <c:v>0.163685835</c:v>
              </c:pt>
              <c:pt idx="25">
                <c:v>0.16732175699999999</c:v>
              </c:pt>
              <c:pt idx="26">
                <c:v>0.170917923</c:v>
              </c:pt>
              <c:pt idx="27">
                <c:v>0.173785733</c:v>
              </c:pt>
              <c:pt idx="28">
                <c:v>0.17401963400000001</c:v>
              </c:pt>
              <c:pt idx="29">
                <c:v>0.17326284</c:v>
              </c:pt>
              <c:pt idx="30">
                <c:v>0.16680840899999999</c:v>
              </c:pt>
              <c:pt idx="31">
                <c:v>0.161630883</c:v>
              </c:pt>
              <c:pt idx="32">
                <c:v>0.15987259500000001</c:v>
              </c:pt>
              <c:pt idx="33">
                <c:v>0.159027156</c:v>
              </c:pt>
              <c:pt idx="34">
                <c:v>0.162573193</c:v>
              </c:pt>
              <c:pt idx="35">
                <c:v>0.158785176</c:v>
              </c:pt>
              <c:pt idx="36">
                <c:v>0.16206218999999999</c:v>
              </c:pt>
              <c:pt idx="37">
                <c:v>0.15986160699999999</c:v>
              </c:pt>
              <c:pt idx="38">
                <c:v>0.16223916299999999</c:v>
              </c:pt>
              <c:pt idx="39">
                <c:v>0.16778496900000001</c:v>
              </c:pt>
              <c:pt idx="40">
                <c:v>0.162088024</c:v>
              </c:pt>
              <c:pt idx="41">
                <c:v>0.16595100500000001</c:v>
              </c:pt>
              <c:pt idx="42">
                <c:v>0.16871935900000001</c:v>
              </c:pt>
              <c:pt idx="43">
                <c:v>0.16928226099999999</c:v>
              </c:pt>
              <c:pt idx="44">
                <c:v>0.17294335799999999</c:v>
              </c:pt>
              <c:pt idx="45">
                <c:v>0.169756871</c:v>
              </c:pt>
              <c:pt idx="46">
                <c:v>0.17127136100000001</c:v>
              </c:pt>
              <c:pt idx="47">
                <c:v>0.16134404599999999</c:v>
              </c:pt>
              <c:pt idx="48">
                <c:v>0.154953124</c:v>
              </c:pt>
              <c:pt idx="49">
                <c:v>0.16546006799999999</c:v>
              </c:pt>
              <c:pt idx="50">
                <c:v>0.16860528</c:v>
              </c:pt>
              <c:pt idx="51">
                <c:v>0.16909748599999999</c:v>
              </c:pt>
              <c:pt idx="52">
                <c:v>0.16943882699999999</c:v>
              </c:pt>
              <c:pt idx="53">
                <c:v>0.16992908300000001</c:v>
              </c:pt>
              <c:pt idx="54">
                <c:v>0.16908220400000001</c:v>
              </c:pt>
              <c:pt idx="55">
                <c:v>0.17314990199999999</c:v>
              </c:pt>
              <c:pt idx="56">
                <c:v>0.173130802</c:v>
              </c:pt>
              <c:pt idx="57">
                <c:v>0.18082624899999999</c:v>
              </c:pt>
              <c:pt idx="58">
                <c:v>0.177099964</c:v>
              </c:pt>
            </c:numLit>
          </c:val>
          <c:extLst>
            <c:ext xmlns:c16="http://schemas.microsoft.com/office/drawing/2014/chart" uri="{C3380CC4-5D6E-409C-BE32-E72D297353CC}">
              <c16:uniqueId val="{00000002-35C4-4D83-BE38-B808DE7592A6}"/>
            </c:ext>
          </c:extLst>
        </c:ser>
        <c:ser>
          <c:idx val="3"/>
          <c:order val="3"/>
          <c:tx>
            <c:v>Fishing_Ground</c:v>
          </c:tx>
          <c:spPr>
            <a:solidFill>
              <a:schemeClr val="accent5">
                <a:lumMod val="75000"/>
              </a:schemeClr>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3.6229321000000002E-2</c:v>
              </c:pt>
              <c:pt idx="1">
                <c:v>3.7222818999999997E-2</c:v>
              </c:pt>
              <c:pt idx="2">
                <c:v>3.9378547E-2</c:v>
              </c:pt>
              <c:pt idx="3">
                <c:v>3.7358149E-2</c:v>
              </c:pt>
              <c:pt idx="4">
                <c:v>4.0079018000000001E-2</c:v>
              </c:pt>
              <c:pt idx="5">
                <c:v>4.2308746000000001E-2</c:v>
              </c:pt>
              <c:pt idx="6">
                <c:v>4.6060937000000003E-2</c:v>
              </c:pt>
              <c:pt idx="7">
                <c:v>4.9427611000000003E-2</c:v>
              </c:pt>
              <c:pt idx="8">
                <c:v>4.8500886E-2</c:v>
              </c:pt>
              <c:pt idx="9">
                <c:v>4.7617683000000001E-2</c:v>
              </c:pt>
              <c:pt idx="10">
                <c:v>4.5973262000000001E-2</c:v>
              </c:pt>
              <c:pt idx="11">
                <c:v>4.8206447999999999E-2</c:v>
              </c:pt>
              <c:pt idx="12">
                <c:v>5.0062329000000003E-2</c:v>
              </c:pt>
              <c:pt idx="13">
                <c:v>5.1243477000000003E-2</c:v>
              </c:pt>
              <c:pt idx="14">
                <c:v>4.8626386000000001E-2</c:v>
              </c:pt>
              <c:pt idx="15">
                <c:v>4.8328849E-2</c:v>
              </c:pt>
              <c:pt idx="16">
                <c:v>4.7367197E-2</c:v>
              </c:pt>
              <c:pt idx="17">
                <c:v>4.6351424000000002E-2</c:v>
              </c:pt>
              <c:pt idx="18">
                <c:v>4.5836267999999999E-2</c:v>
              </c:pt>
              <c:pt idx="19">
                <c:v>4.6183569000000001E-2</c:v>
              </c:pt>
              <c:pt idx="20">
                <c:v>4.6934530000000002E-2</c:v>
              </c:pt>
              <c:pt idx="21">
                <c:v>4.7356747999999997E-2</c:v>
              </c:pt>
              <c:pt idx="22">
                <c:v>4.748629E-2</c:v>
              </c:pt>
              <c:pt idx="23">
                <c:v>4.7520159999999999E-2</c:v>
              </c:pt>
              <c:pt idx="24">
                <c:v>4.8406928000000002E-2</c:v>
              </c:pt>
              <c:pt idx="25">
                <c:v>4.9564834000000002E-2</c:v>
              </c:pt>
              <c:pt idx="26">
                <c:v>5.2001569999999997E-2</c:v>
              </c:pt>
              <c:pt idx="27">
                <c:v>5.3398521999999997E-2</c:v>
              </c:pt>
              <c:pt idx="28">
                <c:v>5.2608318000000001E-2</c:v>
              </c:pt>
              <c:pt idx="29">
                <c:v>5.1119169999999998E-2</c:v>
              </c:pt>
              <c:pt idx="30">
                <c:v>5.1277202000000001E-2</c:v>
              </c:pt>
              <c:pt idx="31">
                <c:v>5.1204364000000002E-2</c:v>
              </c:pt>
              <c:pt idx="32">
                <c:v>5.1228760999999998E-2</c:v>
              </c:pt>
              <c:pt idx="33">
                <c:v>5.2771933E-2</c:v>
              </c:pt>
              <c:pt idx="34">
                <c:v>5.5198538999999998E-2</c:v>
              </c:pt>
              <c:pt idx="35">
                <c:v>5.6024124000000002E-2</c:v>
              </c:pt>
              <c:pt idx="36">
                <c:v>5.5679290999999999E-2</c:v>
              </c:pt>
              <c:pt idx="37">
                <c:v>5.6190815999999998E-2</c:v>
              </c:pt>
              <c:pt idx="38">
                <c:v>5.5191949999999997E-2</c:v>
              </c:pt>
              <c:pt idx="39">
                <c:v>5.4993883E-2</c:v>
              </c:pt>
              <c:pt idx="40">
                <c:v>5.5292947000000002E-2</c:v>
              </c:pt>
              <c:pt idx="41">
                <c:v>5.4718506E-2</c:v>
              </c:pt>
              <c:pt idx="42">
                <c:v>5.6786188000000001E-2</c:v>
              </c:pt>
              <c:pt idx="43">
                <c:v>5.7503215000000003E-2</c:v>
              </c:pt>
              <c:pt idx="44">
                <c:v>5.7135309000000002E-2</c:v>
              </c:pt>
              <c:pt idx="45">
                <c:v>5.7316115000000001E-2</c:v>
              </c:pt>
              <c:pt idx="46">
                <c:v>5.6524219000000001E-2</c:v>
              </c:pt>
              <c:pt idx="47">
                <c:v>5.4610423999999998E-2</c:v>
              </c:pt>
              <c:pt idx="48">
                <c:v>5.3748944E-2</c:v>
              </c:pt>
              <c:pt idx="49">
                <c:v>5.4355846999999999E-2</c:v>
              </c:pt>
              <c:pt idx="50">
                <c:v>5.4036892000000003E-2</c:v>
              </c:pt>
              <c:pt idx="51">
                <c:v>5.4839864000000002E-2</c:v>
              </c:pt>
              <c:pt idx="52">
                <c:v>5.6362712000000002E-2</c:v>
              </c:pt>
              <c:pt idx="53">
                <c:v>5.8223859000000003E-2</c:v>
              </c:pt>
              <c:pt idx="54">
                <c:v>5.7552270000000003E-2</c:v>
              </c:pt>
              <c:pt idx="55">
                <c:v>5.7326310999999998E-2</c:v>
              </c:pt>
              <c:pt idx="56">
                <c:v>5.7511884999999999E-2</c:v>
              </c:pt>
              <c:pt idx="57">
                <c:v>5.7984715999999999E-2</c:v>
              </c:pt>
              <c:pt idx="58">
                <c:v>5.7831912999999999E-2</c:v>
              </c:pt>
            </c:numLit>
          </c:val>
          <c:extLst>
            <c:ext xmlns:c16="http://schemas.microsoft.com/office/drawing/2014/chart" uri="{C3380CC4-5D6E-409C-BE32-E72D297353CC}">
              <c16:uniqueId val="{00000003-35C4-4D83-BE38-B808DE7592A6}"/>
            </c:ext>
          </c:extLst>
        </c:ser>
        <c:ser>
          <c:idx val="4"/>
          <c:order val="4"/>
          <c:tx>
            <c:v>Built_up_Land</c:v>
          </c:tx>
          <c:spPr>
            <a:solidFill>
              <a:srgbClr val="C00000"/>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8.6810459999999996E-3</c:v>
              </c:pt>
              <c:pt idx="1">
                <c:v>9.1212970000000004E-3</c:v>
              </c:pt>
              <c:pt idx="2">
                <c:v>9.3250539999999993E-3</c:v>
              </c:pt>
              <c:pt idx="3">
                <c:v>9.7538179999999992E-3</c:v>
              </c:pt>
              <c:pt idx="4">
                <c:v>1.0017849000000001E-2</c:v>
              </c:pt>
              <c:pt idx="5">
                <c:v>1.0694677E-2</c:v>
              </c:pt>
              <c:pt idx="6">
                <c:v>1.1092833999999999E-2</c:v>
              </c:pt>
              <c:pt idx="7">
                <c:v>1.1583105E-2</c:v>
              </c:pt>
              <c:pt idx="8">
                <c:v>1.1893591E-2</c:v>
              </c:pt>
              <c:pt idx="9">
                <c:v>1.2493023000000001E-2</c:v>
              </c:pt>
              <c:pt idx="10">
                <c:v>1.3119212999999999E-2</c:v>
              </c:pt>
              <c:pt idx="11">
                <c:v>1.3101338000000001E-2</c:v>
              </c:pt>
              <c:pt idx="12">
                <c:v>1.389696E-2</c:v>
              </c:pt>
              <c:pt idx="13">
                <c:v>1.3910153999999999E-2</c:v>
              </c:pt>
              <c:pt idx="14">
                <c:v>1.4204390000000001E-2</c:v>
              </c:pt>
              <c:pt idx="15">
                <c:v>1.5006426E-2</c:v>
              </c:pt>
              <c:pt idx="16">
                <c:v>1.5289241E-2</c:v>
              </c:pt>
              <c:pt idx="17">
                <c:v>1.6372699000000001E-2</c:v>
              </c:pt>
              <c:pt idx="18">
                <c:v>1.6443503000000002E-2</c:v>
              </c:pt>
              <c:pt idx="19">
                <c:v>1.6521747999999999E-2</c:v>
              </c:pt>
              <c:pt idx="20">
                <c:v>1.7306512999999999E-2</c:v>
              </c:pt>
              <c:pt idx="21">
                <c:v>1.8206857E-2</c:v>
              </c:pt>
              <c:pt idx="22">
                <c:v>1.8427102000000001E-2</c:v>
              </c:pt>
              <c:pt idx="23">
                <c:v>1.9524267000000001E-2</c:v>
              </c:pt>
              <c:pt idx="24">
                <c:v>1.9952757000000002E-2</c:v>
              </c:pt>
              <c:pt idx="25">
                <c:v>2.0398497000000002E-2</c:v>
              </c:pt>
              <c:pt idx="26">
                <c:v>2.0808159999999999E-2</c:v>
              </c:pt>
              <c:pt idx="27">
                <c:v>2.0841533999999998E-2</c:v>
              </c:pt>
              <c:pt idx="28">
                <c:v>2.1854703999999999E-2</c:v>
              </c:pt>
              <c:pt idx="29">
                <c:v>2.2857737999999999E-2</c:v>
              </c:pt>
              <c:pt idx="30">
                <c:v>2.2729802E-2</c:v>
              </c:pt>
              <c:pt idx="31">
                <c:v>2.3099554000000001E-2</c:v>
              </c:pt>
              <c:pt idx="32">
                <c:v>2.3335063E-2</c:v>
              </c:pt>
              <c:pt idx="33">
                <c:v>2.3953321999999999E-2</c:v>
              </c:pt>
              <c:pt idx="34">
                <c:v>2.4128650000000001E-2</c:v>
              </c:pt>
              <c:pt idx="35">
                <c:v>2.5397321E-2</c:v>
              </c:pt>
              <c:pt idx="36">
                <c:v>2.5944132000000002E-2</c:v>
              </c:pt>
              <c:pt idx="37">
                <c:v>2.6572325000000001E-2</c:v>
              </c:pt>
              <c:pt idx="38">
                <c:v>2.7222853000000002E-2</c:v>
              </c:pt>
              <c:pt idx="39">
                <c:v>2.7602761999999999E-2</c:v>
              </c:pt>
              <c:pt idx="40">
                <c:v>2.8288656999999998E-2</c:v>
              </c:pt>
              <c:pt idx="41">
                <c:v>2.8519560999999999E-2</c:v>
              </c:pt>
              <c:pt idx="42">
                <c:v>2.8997686000000002E-2</c:v>
              </c:pt>
              <c:pt idx="43">
                <c:v>3.0627576E-2</c:v>
              </c:pt>
              <c:pt idx="44">
                <c:v>3.0702444999999998E-2</c:v>
              </c:pt>
              <c:pt idx="45">
                <c:v>3.1389991999999999E-2</c:v>
              </c:pt>
              <c:pt idx="46">
                <c:v>3.2017006000000001E-2</c:v>
              </c:pt>
              <c:pt idx="47">
                <c:v>3.3373102000000002E-2</c:v>
              </c:pt>
              <c:pt idx="48">
                <c:v>3.3737185000000003E-2</c:v>
              </c:pt>
              <c:pt idx="49">
                <c:v>3.4294432999999999E-2</c:v>
              </c:pt>
              <c:pt idx="50">
                <c:v>3.5099548000000001E-2</c:v>
              </c:pt>
              <c:pt idx="51">
                <c:v>3.5403903E-2</c:v>
              </c:pt>
              <c:pt idx="52">
                <c:v>3.6784204000000001E-2</c:v>
              </c:pt>
              <c:pt idx="53">
                <c:v>3.7479866000000001E-2</c:v>
              </c:pt>
              <c:pt idx="54">
                <c:v>3.8021804999999999E-2</c:v>
              </c:pt>
              <c:pt idx="55">
                <c:v>3.8631720000000001E-2</c:v>
              </c:pt>
              <c:pt idx="56">
                <c:v>3.9421340999999999E-2</c:v>
              </c:pt>
              <c:pt idx="57">
                <c:v>3.9652986000000001E-2</c:v>
              </c:pt>
              <c:pt idx="58">
                <c:v>4.0380673999999998E-2</c:v>
              </c:pt>
            </c:numLit>
          </c:val>
          <c:extLst>
            <c:ext xmlns:c16="http://schemas.microsoft.com/office/drawing/2014/chart" uri="{C3380CC4-5D6E-409C-BE32-E72D297353CC}">
              <c16:uniqueId val="{00000004-35C4-4D83-BE38-B808DE7592A6}"/>
            </c:ext>
          </c:extLst>
        </c:ser>
        <c:ser>
          <c:idx val="5"/>
          <c:order val="5"/>
          <c:tx>
            <c:v>Carbon</c:v>
          </c:tx>
          <c:spPr>
            <a:solidFill>
              <a:schemeClr val="tx2"/>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0.32491014299999998</c:v>
              </c:pt>
              <c:pt idx="1">
                <c:v>0.32318651999999998</c:v>
              </c:pt>
              <c:pt idx="2">
                <c:v>0.31970030599999999</c:v>
              </c:pt>
              <c:pt idx="3">
                <c:v>0.31643939799999998</c:v>
              </c:pt>
              <c:pt idx="4">
                <c:v>0.320901351</c:v>
              </c:pt>
              <c:pt idx="5">
                <c:v>0.35266360000000002</c:v>
              </c:pt>
              <c:pt idx="6">
                <c:v>0.396042322</c:v>
              </c:pt>
              <c:pt idx="7">
                <c:v>0.41551353200000002</c:v>
              </c:pt>
              <c:pt idx="8">
                <c:v>0.439507539</c:v>
              </c:pt>
              <c:pt idx="9">
                <c:v>0.51908733200000001</c:v>
              </c:pt>
              <c:pt idx="10">
                <c:v>0.52986699400000004</c:v>
              </c:pt>
              <c:pt idx="11">
                <c:v>0.52101771799999996</c:v>
              </c:pt>
              <c:pt idx="12">
                <c:v>0.58113745500000002</c:v>
              </c:pt>
              <c:pt idx="13">
                <c:v>0.58882437200000004</c:v>
              </c:pt>
              <c:pt idx="14">
                <c:v>0.59996651499999998</c:v>
              </c:pt>
              <c:pt idx="15">
                <c:v>0.60867312600000001</c:v>
              </c:pt>
              <c:pt idx="16">
                <c:v>0.62204554999999995</c:v>
              </c:pt>
              <c:pt idx="17">
                <c:v>0.63099090400000002</c:v>
              </c:pt>
              <c:pt idx="18">
                <c:v>0.66873874899999997</c:v>
              </c:pt>
              <c:pt idx="19">
                <c:v>0.611942561</c:v>
              </c:pt>
              <c:pt idx="20">
                <c:v>0.59298965699999995</c:v>
              </c:pt>
              <c:pt idx="21">
                <c:v>0.54982413500000005</c:v>
              </c:pt>
              <c:pt idx="22">
                <c:v>0.53488119599999995</c:v>
              </c:pt>
              <c:pt idx="23">
                <c:v>0.57864121499999999</c:v>
              </c:pt>
              <c:pt idx="24">
                <c:v>0.61046025699999995</c:v>
              </c:pt>
              <c:pt idx="25">
                <c:v>0.61359136000000003</c:v>
              </c:pt>
              <c:pt idx="26">
                <c:v>0.62760528400000004</c:v>
              </c:pt>
              <c:pt idx="27">
                <c:v>0.68529570299999998</c:v>
              </c:pt>
              <c:pt idx="28">
                <c:v>0.69024062900000005</c:v>
              </c:pt>
              <c:pt idx="29">
                <c:v>0.66435150899999995</c:v>
              </c:pt>
              <c:pt idx="30">
                <c:v>0.66317634400000003</c:v>
              </c:pt>
              <c:pt idx="31">
                <c:v>0.62864576500000002</c:v>
              </c:pt>
              <c:pt idx="32">
                <c:v>0.64598169800000005</c:v>
              </c:pt>
              <c:pt idx="33">
                <c:v>0.68372703800000001</c:v>
              </c:pt>
              <c:pt idx="34">
                <c:v>0.71398313199999996</c:v>
              </c:pt>
              <c:pt idx="35">
                <c:v>0.72754697199999996</c:v>
              </c:pt>
              <c:pt idx="36">
                <c:v>0.71518852899999996</c:v>
              </c:pt>
              <c:pt idx="37">
                <c:v>0.70995199499999995</c:v>
              </c:pt>
              <c:pt idx="38">
                <c:v>0.75721644300000002</c:v>
              </c:pt>
              <c:pt idx="39">
                <c:v>0.79812939599999999</c:v>
              </c:pt>
              <c:pt idx="40">
                <c:v>0.82317879100000002</c:v>
              </c:pt>
              <c:pt idx="41">
                <c:v>0.79031366800000002</c:v>
              </c:pt>
              <c:pt idx="42">
                <c:v>0.81715373000000002</c:v>
              </c:pt>
              <c:pt idx="43">
                <c:v>0.85929323300000005</c:v>
              </c:pt>
              <c:pt idx="44">
                <c:v>0.89753494300000003</c:v>
              </c:pt>
              <c:pt idx="45">
                <c:v>0.92122322099999998</c:v>
              </c:pt>
              <c:pt idx="46">
                <c:v>0.97381657600000004</c:v>
              </c:pt>
              <c:pt idx="47">
                <c:v>0.97147434899999996</c:v>
              </c:pt>
              <c:pt idx="48">
                <c:v>0.92803511299999997</c:v>
              </c:pt>
              <c:pt idx="49">
                <c:v>1.008159421</c:v>
              </c:pt>
              <c:pt idx="50">
                <c:v>1.0322043729999999</c:v>
              </c:pt>
              <c:pt idx="51">
                <c:v>1.03941131</c:v>
              </c:pt>
              <c:pt idx="52">
                <c:v>1.04060365</c:v>
              </c:pt>
              <c:pt idx="53">
                <c:v>1.019657788</c:v>
              </c:pt>
              <c:pt idx="54">
                <c:v>1.0049090140000001</c:v>
              </c:pt>
              <c:pt idx="55">
                <c:v>0.98113470000000003</c:v>
              </c:pt>
              <c:pt idx="56">
                <c:v>1.0138750670000001</c:v>
              </c:pt>
              <c:pt idx="57">
                <c:v>1.0359042329999999</c:v>
              </c:pt>
              <c:pt idx="58">
                <c:v>1.022305365</c:v>
              </c:pt>
            </c:numLit>
          </c:val>
          <c:extLst>
            <c:ext xmlns:c16="http://schemas.microsoft.com/office/drawing/2014/chart" uri="{C3380CC4-5D6E-409C-BE32-E72D297353CC}">
              <c16:uniqueId val="{00000005-35C4-4D83-BE38-B808DE7592A6}"/>
            </c:ext>
          </c:extLst>
        </c:ser>
        <c:dLbls>
          <c:showLegendKey val="0"/>
          <c:showVal val="0"/>
          <c:showCatName val="0"/>
          <c:showSerName val="0"/>
          <c:showPercent val="0"/>
          <c:showBubbleSize val="0"/>
        </c:dLbls>
        <c:axId val="755130496"/>
        <c:axId val="755126896"/>
      </c:areaChart>
      <c:catAx>
        <c:axId val="75513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126896"/>
        <c:crosses val="autoZero"/>
        <c:auto val="1"/>
        <c:lblAlgn val="ctr"/>
        <c:lblOffset val="100"/>
        <c:noMultiLvlLbl val="0"/>
      </c:catAx>
      <c:valAx>
        <c:axId val="755126896"/>
        <c:scaling>
          <c:orientation val="minMax"/>
        </c:scaling>
        <c:delete val="0"/>
        <c:axPos val="l"/>
        <c:majorGridlines>
          <c:spPr>
            <a:ln w="9525" cap="flat" cmpd="sng" algn="ctr">
              <a:solidFill>
                <a:schemeClr val="tx1">
                  <a:lumMod val="15000"/>
                  <a:lumOff val="85000"/>
                </a:schemeClr>
              </a:solidFill>
              <a:round/>
            </a:ln>
            <a:effectLst/>
          </c:spPr>
        </c:majorGridlines>
        <c:title>
          <c:tx>
            <c:strRef>
              <c:f>"Number of Earths available and demanded"</c:f>
              <c:strCache>
                <c:ptCount val="1"/>
                <c:pt idx="0">
                  <c:v>Number of Earths available and demanded</c:v>
                </c:pt>
              </c:strCache>
            </c:strRef>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130496"/>
        <c:crosses val="autoZero"/>
        <c:crossBetween val="midCat"/>
      </c:valAx>
      <c:spPr>
        <a:noFill/>
        <a:ln>
          <a:noFill/>
        </a:ln>
        <a:effectLst/>
      </c:spPr>
    </c:plotArea>
    <c:legend>
      <c:legendPos val="b"/>
      <c:layout>
        <c:manualLayout>
          <c:xMode val="edge"/>
          <c:yMode val="edge"/>
          <c:x val="0.16672282104423009"/>
          <c:y val="0.92375177712160983"/>
          <c:w val="0.67531142407587696"/>
          <c:h val="3.97898895450568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003027845737286E-2"/>
          <c:y val="3.7539454104907437E-2"/>
          <c:w val="0.91893015989298488"/>
          <c:h val="0.80330390889730174"/>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F285-4055-ACDB-E7398527F94B}"/>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F285-4055-ACDB-E7398527F94B}"/>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F285-4055-ACDB-E7398527F94B}"/>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F285-4055-ACDB-E7398527F94B}"/>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F285-4055-ACDB-E7398527F94B}"/>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F285-4055-ACDB-E7398527F94B}"/>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F285-4055-ACDB-E7398527F94B}"/>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F285-4055-ACDB-E7398527F94B}"/>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F285-4055-ACDB-E7398527F94B}"/>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F285-4055-ACDB-E7398527F94B}"/>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F285-4055-ACDB-E7398527F94B}"/>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F285-4055-ACDB-E7398527F94B}"/>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b"/>
        <c:title>
          <c:tx>
            <c:strRef>
              <c:f>"Human Development Index"</c:f>
              <c:strCache>
                <c:ptCount val="1"/>
                <c:pt idx="0">
                  <c:v>Human Development Index</c:v>
                </c:pt>
              </c:strCache>
            </c:strRef>
          </c:tx>
          <c:layout>
            <c:manualLayout>
              <c:xMode val="edge"/>
              <c:yMode val="edge"/>
              <c:x val="0.36504548123991848"/>
              <c:y val="0.87488109024206662"/>
            </c:manualLayout>
          </c:layout>
          <c:overlay val="0"/>
          <c:txPr>
            <a:bodyPr/>
            <a:lstStyle/>
            <a:p>
              <a:pPr>
                <a:defRPr sz="1800"/>
              </a:pPr>
              <a:endParaRPr lang="en-US"/>
            </a:p>
          </c:txPr>
        </c:title>
        <c:numFmt formatCode="General" sourceLinked="1"/>
        <c:majorTickMark val="out"/>
        <c:minorTickMark val="none"/>
        <c:tickLblPos val="nextTo"/>
        <c:crossAx val="203277440"/>
        <c:crosses val="autoZero"/>
        <c:crossBetween val="midCat"/>
        <c:majorUnit val="0.2"/>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1696949646000138E-2"/>
          <c:y val="0.19354312173375463"/>
          <c:w val="0.21079822421229727"/>
          <c:h val="0.4317921705437045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70.510916526610629</c:v>
              </c:pt>
              <c:pt idx="1">
                <c:v>50.974803291316519</c:v>
              </c:pt>
              <c:pt idx="2">
                <c:v>51.277434197012141</c:v>
              </c:pt>
              <c:pt idx="3">
                <c:v>61.332420516454292</c:v>
              </c:pt>
              <c:pt idx="4">
                <c:v>54.664080950627955</c:v>
              </c:pt>
              <c:pt idx="5">
                <c:v>54.005918135501886</c:v>
              </c:pt>
              <c:pt idx="6">
                <c:v>0</c:v>
              </c:pt>
              <c:pt idx="7">
                <c:v>55.332953641456591</c:v>
              </c:pt>
              <c:pt idx="8">
                <c:v>39.01020328956352</c:v>
              </c:pt>
              <c:pt idx="9">
                <c:v>41.376491664913658</c:v>
              </c:pt>
              <c:pt idx="10">
                <c:v>0</c:v>
              </c:pt>
              <c:pt idx="11">
                <c:v>52.918640336134452</c:v>
              </c:pt>
              <c:pt idx="12">
                <c:v>49.984993907563023</c:v>
              </c:pt>
              <c:pt idx="13">
                <c:v>0</c:v>
              </c:pt>
              <c:pt idx="14">
                <c:v>50.277526050420171</c:v>
              </c:pt>
              <c:pt idx="15">
                <c:v>67.570268347338938</c:v>
              </c:pt>
              <c:pt idx="16">
                <c:v>0</c:v>
              </c:pt>
              <c:pt idx="17">
                <c:v>0</c:v>
              </c:pt>
              <c:pt idx="18">
                <c:v>54.567832584614884</c:v>
              </c:pt>
              <c:pt idx="19">
                <c:v>56.399547197126545</c:v>
              </c:pt>
              <c:pt idx="20">
                <c:v>62.915970378151272</c:v>
              </c:pt>
              <c:pt idx="21">
                <c:v>60.284901470588252</c:v>
              </c:pt>
              <c:pt idx="22">
                <c:v>63.206924229691879</c:v>
              </c:pt>
              <c:pt idx="23">
                <c:v>51.664063958916891</c:v>
              </c:pt>
              <c:pt idx="24">
                <c:v>0</c:v>
              </c:pt>
              <c:pt idx="25">
                <c:v>60.674096498599447</c:v>
              </c:pt>
              <c:pt idx="26">
                <c:v>55.269801375464539</c:v>
              </c:pt>
              <c:pt idx="27">
                <c:v>49.97543991596639</c:v>
              </c:pt>
              <c:pt idx="28">
                <c:v>49.922941456582627</c:v>
              </c:pt>
              <c:pt idx="29">
                <c:v>53.367685922616737</c:v>
              </c:pt>
              <c:pt idx="30">
                <c:v>53.752560992644746</c:v>
              </c:pt>
              <c:pt idx="31">
                <c:v>0</c:v>
              </c:pt>
              <c:pt idx="32">
                <c:v>68.293262745098048</c:v>
              </c:pt>
              <c:pt idx="33">
                <c:v>68.48649390756303</c:v>
              </c:pt>
              <c:pt idx="34">
                <c:v>53.46432815126051</c:v>
              </c:pt>
              <c:pt idx="35">
                <c:v>63.183512114845946</c:v>
              </c:pt>
              <c:pt idx="36">
                <c:v>51.990007911412249</c:v>
              </c:pt>
              <c:pt idx="37">
                <c:v>54.066445284780571</c:v>
              </c:pt>
              <c:pt idx="38">
                <c:v>0</c:v>
              </c:pt>
              <c:pt idx="39">
                <c:v>59.455575138303018</c:v>
              </c:pt>
              <c:pt idx="40">
                <c:v>59.188774132730011</c:v>
              </c:pt>
              <c:pt idx="41">
                <c:v>58.625397899159665</c:v>
              </c:pt>
              <c:pt idx="42">
                <c:v>52.625264075630255</c:v>
              </c:pt>
              <c:pt idx="43">
                <c:v>45.100800365870988</c:v>
              </c:pt>
              <c:pt idx="44">
                <c:v>63.385293277310922</c:v>
              </c:pt>
              <c:pt idx="45">
                <c:v>39.038149648106931</c:v>
              </c:pt>
              <c:pt idx="46">
                <c:v>49.731580812324928</c:v>
              </c:pt>
              <c:pt idx="47">
                <c:v>57.509983963585434</c:v>
              </c:pt>
              <c:pt idx="48">
                <c:v>55.37355490196078</c:v>
              </c:pt>
              <c:pt idx="49">
                <c:v>70.021721568627441</c:v>
              </c:pt>
              <c:pt idx="50">
                <c:v>54.674068275557914</c:v>
              </c:pt>
              <c:pt idx="51">
                <c:v>54.51080959208452</c:v>
              </c:pt>
              <c:pt idx="52">
                <c:v>56.070614234231236</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C50C-45F8-B4ED-97D1237BD591}"/>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51.847886385254405</c:v>
              </c:pt>
              <c:pt idx="1">
                <c:v>70.883654187315969</c:v>
              </c:pt>
              <c:pt idx="2">
                <c:v>72.963519780219784</c:v>
              </c:pt>
              <c:pt idx="3">
                <c:v>0</c:v>
              </c:pt>
              <c:pt idx="4">
                <c:v>72.683929551820754</c:v>
              </c:pt>
              <c:pt idx="5">
                <c:v>68.587575630252104</c:v>
              </c:pt>
              <c:pt idx="6">
                <c:v>62.546348319327748</c:v>
              </c:pt>
              <c:pt idx="7">
                <c:v>73.230196857717459</c:v>
              </c:pt>
              <c:pt idx="8">
                <c:v>69.257460994397761</c:v>
              </c:pt>
              <c:pt idx="9">
                <c:v>71.902968963226314</c:v>
              </c:pt>
              <c:pt idx="10">
                <c:v>64.265064910707352</c:v>
              </c:pt>
              <c:pt idx="11">
                <c:v>74.124235186382251</c:v>
              </c:pt>
              <c:pt idx="12">
                <c:v>65.054797530751429</c:v>
              </c:pt>
              <c:pt idx="13">
                <c:v>68.897146913508479</c:v>
              </c:pt>
              <c:pt idx="14">
                <c:v>66.526414070371231</c:v>
              </c:pt>
              <c:pt idx="15">
                <c:v>65.541433398102313</c:v>
              </c:pt>
              <c:pt idx="17">
                <c:v>57.524559475094378</c:v>
              </c:pt>
              <c:pt idx="18">
                <c:v>69.2525910687352</c:v>
              </c:pt>
              <c:pt idx="19">
                <c:v>70.39907469654527</c:v>
              </c:pt>
              <c:pt idx="20">
                <c:v>64.729487833238082</c:v>
              </c:pt>
              <c:pt idx="21">
                <c:v>68.982977731092447</c:v>
              </c:pt>
              <c:pt idx="22">
                <c:v>68.580961236802409</c:v>
              </c:pt>
              <c:pt idx="23">
                <c:v>51.95351311655098</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C50C-45F8-B4ED-97D1237BD591}"/>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75.46759180672268</c:v>
              </c:pt>
              <c:pt idx="1">
                <c:v>63.417507563025218</c:v>
              </c:pt>
              <c:pt idx="2">
                <c:v>70.44613972003124</c:v>
              </c:pt>
              <c:pt idx="3">
                <c:v>66.058240927951175</c:v>
              </c:pt>
              <c:pt idx="4">
                <c:v>63.38431132895613</c:v>
              </c:pt>
              <c:pt idx="5">
                <c:v>71.980011554621854</c:v>
              </c:pt>
              <c:pt idx="6">
                <c:v>73.149163386123689</c:v>
              </c:pt>
              <c:pt idx="7">
                <c:v>0</c:v>
              </c:pt>
              <c:pt idx="8">
                <c:v>60.385179761904766</c:v>
              </c:pt>
              <c:pt idx="9">
                <c:v>68.416704645191402</c:v>
              </c:pt>
              <c:pt idx="10">
                <c:v>79.319742436974792</c:v>
              </c:pt>
              <c:pt idx="11">
                <c:v>0</c:v>
              </c:pt>
              <c:pt idx="12">
                <c:v>77.413512721755396</c:v>
              </c:pt>
              <c:pt idx="13">
                <c:v>63.430658277454206</c:v>
              </c:pt>
              <c:pt idx="14">
                <c:v>70.158011904761892</c:v>
              </c:pt>
              <c:pt idx="15">
                <c:v>63.64477403375674</c:v>
              </c:pt>
              <c:pt idx="16">
                <c:v>65.583917577030817</c:v>
              </c:pt>
              <c:pt idx="17">
                <c:v>65.940162549162892</c:v>
              </c:pt>
              <c:pt idx="18">
                <c:v>77.811158543417378</c:v>
              </c:pt>
              <c:pt idx="19">
                <c:v>59.151852240896375</c:v>
              </c:pt>
              <c:pt idx="20">
                <c:v>53.58985203619909</c:v>
              </c:pt>
              <c:pt idx="21">
                <c:v>66.663520401493912</c:v>
              </c:pt>
              <c:pt idx="22">
                <c:v>0</c:v>
              </c:pt>
              <c:pt idx="23">
                <c:v>71.927719335492071</c:v>
              </c:pt>
              <c:pt idx="24">
                <c:v>0</c:v>
              </c:pt>
              <c:pt idx="26">
                <c:v>74.168834500466872</c:v>
              </c:pt>
              <c:pt idx="27">
                <c:v>0</c:v>
              </c:pt>
              <c:pt idx="28">
                <c:v>0</c:v>
              </c:pt>
              <c:pt idx="29">
                <c:v>0</c:v>
              </c:pt>
              <c:pt idx="30">
                <c:v>72.041781792717089</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C50C-45F8-B4ED-97D1237BD591}"/>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72.973345658263284</c:v>
              </c:pt>
              <c:pt idx="1">
                <c:v>68.092356739604043</c:v>
              </c:pt>
              <c:pt idx="2">
                <c:v>72.682032352941164</c:v>
              </c:pt>
              <c:pt idx="3">
                <c:v>77.656666736694689</c:v>
              </c:pt>
              <c:pt idx="4">
                <c:v>70.533779061624642</c:v>
              </c:pt>
              <c:pt idx="5">
                <c:v>71.94038034547151</c:v>
              </c:pt>
              <c:pt idx="6">
                <c:v>0</c:v>
              </c:pt>
              <c:pt idx="7">
                <c:v>62.313387038430029</c:v>
              </c:pt>
              <c:pt idx="8">
                <c:v>67.588938182181096</c:v>
              </c:pt>
              <c:pt idx="9">
                <c:v>72.126791666666676</c:v>
              </c:pt>
              <c:pt idx="10">
                <c:v>72.482943449883507</c:v>
              </c:pt>
              <c:pt idx="11">
                <c:v>76.655704901960789</c:v>
              </c:pt>
              <c:pt idx="12">
                <c:v>61.2755485060691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C50C-45F8-B4ED-97D1237BD591}"/>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c:v>
              </c:pt>
              <c:pt idx="1">
                <c:v>69.798038388841505</c:v>
              </c:pt>
              <c:pt idx="2">
                <c:v>65.349640796599985</c:v>
              </c:pt>
              <c:pt idx="3">
                <c:v>73.99670336134453</c:v>
              </c:pt>
              <c:pt idx="4">
                <c:v>74.070404344667438</c:v>
              </c:pt>
              <c:pt idx="5">
                <c:v>0</c:v>
              </c:pt>
              <c:pt idx="6">
                <c:v>70.739266946778699</c:v>
              </c:pt>
              <c:pt idx="7">
                <c:v>69.742215756302528</c:v>
              </c:pt>
              <c:pt idx="8">
                <c:v>0</c:v>
              </c:pt>
              <c:pt idx="9">
                <c:v>0</c:v>
              </c:pt>
              <c:pt idx="10">
                <c:v>60.902438165266119</c:v>
              </c:pt>
              <c:pt idx="11">
                <c:v>52.884638667640964</c:v>
              </c:pt>
              <c:pt idx="12">
                <c:v>63.437650070028027</c:v>
              </c:pt>
              <c:pt idx="13">
                <c:v>69.175330742296936</c:v>
              </c:pt>
              <c:pt idx="14">
                <c:v>0</c:v>
              </c:pt>
              <c:pt idx="15">
                <c:v>67.147935667600379</c:v>
              </c:pt>
              <c:pt idx="16">
                <c:v>65.457069817927163</c:v>
              </c:pt>
              <c:pt idx="17">
                <c:v>0</c:v>
              </c:pt>
              <c:pt idx="18">
                <c:v>0</c:v>
              </c:pt>
              <c:pt idx="19">
                <c:v>65.448803020378378</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C50C-45F8-B4ED-97D1237BD591}"/>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77.681815686274504</c:v>
              </c:pt>
              <c:pt idx="2">
                <c:v>70.337856582633066</c:v>
              </c:pt>
              <c:pt idx="3">
                <c:v>74.402210854341732</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C50C-45F8-B4ED-97D1237BD591}"/>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82.268528458394243</c:v>
              </c:pt>
              <c:pt idx="1">
                <c:v>79.474795308123234</c:v>
              </c:pt>
              <c:pt idx="2">
                <c:v>73.89981727357609</c:v>
              </c:pt>
              <c:pt idx="3">
                <c:v>73.693506769374409</c:v>
              </c:pt>
              <c:pt idx="4">
                <c:v>80.002794004612696</c:v>
              </c:pt>
              <c:pt idx="5">
                <c:v>85.391226960784337</c:v>
              </c:pt>
              <c:pt idx="6">
                <c:v>80.544129271708698</c:v>
              </c:pt>
              <c:pt idx="7">
                <c:v>86.178863865546234</c:v>
              </c:pt>
              <c:pt idx="8">
                <c:v>81.123135574229693</c:v>
              </c:pt>
              <c:pt idx="9">
                <c:v>81.944533193277337</c:v>
              </c:pt>
              <c:pt idx="10">
                <c:v>76.495695938375349</c:v>
              </c:pt>
              <c:pt idx="11">
                <c:v>78.590762562035692</c:v>
              </c:pt>
              <c:pt idx="12">
                <c:v>80.652216246498611</c:v>
              </c:pt>
              <c:pt idx="13">
                <c:v>77.943257983193291</c:v>
              </c:pt>
              <c:pt idx="14">
                <c:v>79.85515315126051</c:v>
              </c:pt>
              <c:pt idx="15">
                <c:v>0</c:v>
              </c:pt>
              <c:pt idx="16">
                <c:v>75.109214242707935</c:v>
              </c:pt>
              <c:pt idx="17">
                <c:v>76.362766549953321</c:v>
              </c:pt>
              <c:pt idx="18">
                <c:v>79.682321778711483</c:v>
              </c:pt>
              <c:pt idx="19">
                <c:v>80.568577731092432</c:v>
              </c:pt>
              <c:pt idx="20">
                <c:v>78.689725910364132</c:v>
              </c:pt>
              <c:pt idx="21">
                <c:v>0</c:v>
              </c:pt>
              <c:pt idx="22">
                <c:v>78.012148416377428</c:v>
              </c:pt>
              <c:pt idx="23">
                <c:v>79.811749509803931</c:v>
              </c:pt>
              <c:pt idx="24">
                <c:v>79.428907541478125</c:v>
              </c:pt>
              <c:pt idx="25">
                <c:v>85.119111414565836</c:v>
              </c:pt>
              <c:pt idx="26">
                <c:v>80.871058850463271</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C50C-45F8-B4ED-97D1237BD591}"/>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71.486060924369752</c:v>
              </c:pt>
              <c:pt idx="1">
                <c:v>75.711713734468162</c:v>
              </c:pt>
              <c:pt idx="2">
                <c:v>71.466626657329599</c:v>
              </c:pt>
              <c:pt idx="3">
                <c:v>78.17616064425772</c:v>
              </c:pt>
              <c:pt idx="4">
                <c:v>68.830684593837532</c:v>
              </c:pt>
              <c:pt idx="5">
                <c:v>82.2487299019608</c:v>
              </c:pt>
              <c:pt idx="6">
                <c:v>73.487862217194561</c:v>
              </c:pt>
              <c:pt idx="7">
                <c:v>72.056410816634354</c:v>
              </c:pt>
              <c:pt idx="8">
                <c:v>73.696451587301596</c:v>
              </c:pt>
              <c:pt idx="9">
                <c:v>75.504183155569933</c:v>
              </c:pt>
              <c:pt idx="10">
                <c:v>80.543698299664072</c:v>
              </c:pt>
              <c:pt idx="11">
                <c:v>74.97057303921568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C50C-45F8-B4ED-97D1237BD591}"/>
            </c:ext>
          </c:extLst>
        </c:ser>
        <c:ser>
          <c:idx val="12"/>
          <c:order val="12"/>
          <c:spPr>
            <a:ln w="19050">
              <a:solidFill>
                <a:srgbClr val="009242"/>
              </a:solidFill>
              <a:prstDash val="sysDash"/>
            </a:ln>
          </c:spPr>
          <c:marker>
            <c:symbol val="none"/>
          </c:marker>
          <c:xVal>
            <c:numLit>
              <c:formatCode>General</c:formatCode>
              <c:ptCount val="2"/>
              <c:pt idx="0">
                <c:v>30</c:v>
              </c:pt>
              <c:pt idx="1">
                <c:v>90</c:v>
              </c:pt>
            </c:numLit>
          </c:xVal>
          <c:yVal>
            <c:numLit>
              <c:formatCode>General</c:formatCode>
              <c:ptCount val="2"/>
              <c:pt idx="0">
                <c:v>1</c:v>
              </c:pt>
              <c:pt idx="1">
                <c:v>1</c:v>
              </c:pt>
            </c:numLit>
          </c:yVal>
          <c:smooth val="0"/>
          <c:extLst>
            <c:ext xmlns:c16="http://schemas.microsoft.com/office/drawing/2014/chart" uri="{C3380CC4-5D6E-409C-BE32-E72D297353CC}">
              <c16:uniqueId val="{00000008-C50C-45F8-B4ED-97D1237BD591}"/>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9-C50C-45F8-B4ED-97D1237BD591}"/>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A-C50C-45F8-B4ED-97D1237BD591}"/>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B-C50C-45F8-B4ED-97D1237BD591}"/>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C50C-45F8-B4ED-97D1237BD591}"/>
                  </c:ext>
                </c:extLst>
              </c15:ser>
            </c15:filteredScatterSeries>
          </c:ext>
        </c:extLst>
      </c:scatterChart>
      <c:valAx>
        <c:axId val="203267072"/>
        <c:scaling>
          <c:orientation val="minMax"/>
          <c:max val="90"/>
          <c:min val="30"/>
        </c:scaling>
        <c:delete val="0"/>
        <c:axPos val="b"/>
        <c:title>
          <c:tx>
            <c:strRef>
              <c:f>"Sustainable Development Goals Index"</c:f>
              <c:strCache>
                <c:ptCount val="1"/>
                <c:pt idx="0">
                  <c:v>Sustainable Development Goals Index</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0"/>
        <c:majorTickMark val="out"/>
        <c:minorTickMark val="none"/>
        <c:tickLblPos val="nextTo"/>
        <c:spPr>
          <a:ln/>
        </c:spPr>
        <c:crossAx val="203277440"/>
        <c:crosses val="max"/>
        <c:crossBetween val="midCat"/>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ayout>
        <c:manualLayout>
          <c:xMode val="edge"/>
          <c:yMode val="edge"/>
          <c:x val="3.8155798598154093E-2"/>
          <c:y val="0.33157642928680875"/>
          <c:w val="0.20387160514343275"/>
          <c:h val="0.4443717997028318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5.9052554899193428E-2"/>
          <c:w val="0.91760941554403297"/>
          <c:h val="0.77288973720080123"/>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70.510916526610629</c:v>
              </c:pt>
              <c:pt idx="1">
                <c:v>50.974803291316519</c:v>
              </c:pt>
              <c:pt idx="2">
                <c:v>51.277434197012141</c:v>
              </c:pt>
              <c:pt idx="3">
                <c:v>61.332420516454292</c:v>
              </c:pt>
              <c:pt idx="4">
                <c:v>54.664080950627955</c:v>
              </c:pt>
              <c:pt idx="5">
                <c:v>54.005918135501886</c:v>
              </c:pt>
              <c:pt idx="6">
                <c:v>0</c:v>
              </c:pt>
              <c:pt idx="7">
                <c:v>55.332953641456591</c:v>
              </c:pt>
              <c:pt idx="8">
                <c:v>39.01020328956352</c:v>
              </c:pt>
              <c:pt idx="9">
                <c:v>41.376491664913658</c:v>
              </c:pt>
              <c:pt idx="10">
                <c:v>0</c:v>
              </c:pt>
              <c:pt idx="11">
                <c:v>52.918640336134452</c:v>
              </c:pt>
              <c:pt idx="12">
                <c:v>49.984993907563023</c:v>
              </c:pt>
              <c:pt idx="13">
                <c:v>0</c:v>
              </c:pt>
              <c:pt idx="14">
                <c:v>50.277526050420171</c:v>
              </c:pt>
              <c:pt idx="15">
                <c:v>67.570268347338938</c:v>
              </c:pt>
              <c:pt idx="16">
                <c:v>0</c:v>
              </c:pt>
              <c:pt idx="17">
                <c:v>0</c:v>
              </c:pt>
              <c:pt idx="18">
                <c:v>54.567832584614884</c:v>
              </c:pt>
              <c:pt idx="19">
                <c:v>56.399547197126545</c:v>
              </c:pt>
              <c:pt idx="20">
                <c:v>62.915970378151272</c:v>
              </c:pt>
              <c:pt idx="21">
                <c:v>60.284901470588252</c:v>
              </c:pt>
              <c:pt idx="22">
                <c:v>63.206924229691879</c:v>
              </c:pt>
              <c:pt idx="23">
                <c:v>51.664063958916891</c:v>
              </c:pt>
              <c:pt idx="24">
                <c:v>0</c:v>
              </c:pt>
              <c:pt idx="25">
                <c:v>60.674096498599447</c:v>
              </c:pt>
              <c:pt idx="26">
                <c:v>55.269801375464539</c:v>
              </c:pt>
              <c:pt idx="27">
                <c:v>49.97543991596639</c:v>
              </c:pt>
              <c:pt idx="28">
                <c:v>49.922941456582627</c:v>
              </c:pt>
              <c:pt idx="29">
                <c:v>53.367685922616737</c:v>
              </c:pt>
              <c:pt idx="30">
                <c:v>53.752560992644746</c:v>
              </c:pt>
              <c:pt idx="31">
                <c:v>0</c:v>
              </c:pt>
              <c:pt idx="32">
                <c:v>68.293262745098048</c:v>
              </c:pt>
              <c:pt idx="33">
                <c:v>68.48649390756303</c:v>
              </c:pt>
              <c:pt idx="34">
                <c:v>53.46432815126051</c:v>
              </c:pt>
              <c:pt idx="35">
                <c:v>63.183512114845946</c:v>
              </c:pt>
              <c:pt idx="36">
                <c:v>51.990007911412249</c:v>
              </c:pt>
              <c:pt idx="37">
                <c:v>54.066445284780571</c:v>
              </c:pt>
              <c:pt idx="38">
                <c:v>0</c:v>
              </c:pt>
              <c:pt idx="39">
                <c:v>59.455575138303018</c:v>
              </c:pt>
              <c:pt idx="40">
                <c:v>59.188774132730011</c:v>
              </c:pt>
              <c:pt idx="41">
                <c:v>58.625397899159665</c:v>
              </c:pt>
              <c:pt idx="42">
                <c:v>52.625264075630255</c:v>
              </c:pt>
              <c:pt idx="43">
                <c:v>45.100800365870988</c:v>
              </c:pt>
              <c:pt idx="44">
                <c:v>63.385293277310922</c:v>
              </c:pt>
              <c:pt idx="45">
                <c:v>39.038149648106931</c:v>
              </c:pt>
              <c:pt idx="46">
                <c:v>49.731580812324928</c:v>
              </c:pt>
              <c:pt idx="47">
                <c:v>57.509983963585434</c:v>
              </c:pt>
              <c:pt idx="48">
                <c:v>55.37355490196078</c:v>
              </c:pt>
              <c:pt idx="49">
                <c:v>70.021721568627441</c:v>
              </c:pt>
              <c:pt idx="50">
                <c:v>54.674068275557914</c:v>
              </c:pt>
              <c:pt idx="51">
                <c:v>54.51080959208452</c:v>
              </c:pt>
              <c:pt idx="52">
                <c:v>56.070614234231236</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B8BE-4C02-8EA7-9F6CA84CCE7D}"/>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51.847886385254405</c:v>
              </c:pt>
              <c:pt idx="1">
                <c:v>70.883654187315969</c:v>
              </c:pt>
              <c:pt idx="2">
                <c:v>72.963519780219784</c:v>
              </c:pt>
              <c:pt idx="3">
                <c:v>0</c:v>
              </c:pt>
              <c:pt idx="4">
                <c:v>72.683929551820754</c:v>
              </c:pt>
              <c:pt idx="5">
                <c:v>68.587575630252104</c:v>
              </c:pt>
              <c:pt idx="6">
                <c:v>62.546348319327748</c:v>
              </c:pt>
              <c:pt idx="7">
                <c:v>73.230196857717459</c:v>
              </c:pt>
              <c:pt idx="8">
                <c:v>69.257460994397761</c:v>
              </c:pt>
              <c:pt idx="9">
                <c:v>71.902968963226314</c:v>
              </c:pt>
              <c:pt idx="10">
                <c:v>64.265064910707352</c:v>
              </c:pt>
              <c:pt idx="11">
                <c:v>74.124235186382251</c:v>
              </c:pt>
              <c:pt idx="12">
                <c:v>65.054797530751429</c:v>
              </c:pt>
              <c:pt idx="13">
                <c:v>68.897146913508479</c:v>
              </c:pt>
              <c:pt idx="14">
                <c:v>66.526414070371231</c:v>
              </c:pt>
              <c:pt idx="15">
                <c:v>65.541433398102313</c:v>
              </c:pt>
              <c:pt idx="17">
                <c:v>57.524559475094378</c:v>
              </c:pt>
              <c:pt idx="18">
                <c:v>69.2525910687352</c:v>
              </c:pt>
              <c:pt idx="19">
                <c:v>70.39907469654527</c:v>
              </c:pt>
              <c:pt idx="20">
                <c:v>64.729487833238082</c:v>
              </c:pt>
              <c:pt idx="21">
                <c:v>68.982977731092447</c:v>
              </c:pt>
              <c:pt idx="22">
                <c:v>68.580961236802409</c:v>
              </c:pt>
              <c:pt idx="23">
                <c:v>51.95351311655098</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B8BE-4C02-8EA7-9F6CA84CCE7D}"/>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75.46759180672268</c:v>
              </c:pt>
              <c:pt idx="1">
                <c:v>63.417507563025218</c:v>
              </c:pt>
              <c:pt idx="2">
                <c:v>70.44613972003124</c:v>
              </c:pt>
              <c:pt idx="3">
                <c:v>66.058240927951175</c:v>
              </c:pt>
              <c:pt idx="4">
                <c:v>63.38431132895613</c:v>
              </c:pt>
              <c:pt idx="5">
                <c:v>71.980011554621854</c:v>
              </c:pt>
              <c:pt idx="6">
                <c:v>73.149163386123689</c:v>
              </c:pt>
              <c:pt idx="7">
                <c:v>0</c:v>
              </c:pt>
              <c:pt idx="8">
                <c:v>60.385179761904766</c:v>
              </c:pt>
              <c:pt idx="9">
                <c:v>68.416704645191402</c:v>
              </c:pt>
              <c:pt idx="10">
                <c:v>79.319742436974792</c:v>
              </c:pt>
              <c:pt idx="11">
                <c:v>0</c:v>
              </c:pt>
              <c:pt idx="12">
                <c:v>77.413512721755396</c:v>
              </c:pt>
              <c:pt idx="13">
                <c:v>63.430658277454206</c:v>
              </c:pt>
              <c:pt idx="14">
                <c:v>70.158011904761892</c:v>
              </c:pt>
              <c:pt idx="15">
                <c:v>63.64477403375674</c:v>
              </c:pt>
              <c:pt idx="16">
                <c:v>65.583917577030817</c:v>
              </c:pt>
              <c:pt idx="17">
                <c:v>65.940162549162892</c:v>
              </c:pt>
              <c:pt idx="18">
                <c:v>77.811158543417378</c:v>
              </c:pt>
              <c:pt idx="19">
                <c:v>59.151852240896375</c:v>
              </c:pt>
              <c:pt idx="20">
                <c:v>53.58985203619909</c:v>
              </c:pt>
              <c:pt idx="21">
                <c:v>66.663520401493912</c:v>
              </c:pt>
              <c:pt idx="22">
                <c:v>0</c:v>
              </c:pt>
              <c:pt idx="23">
                <c:v>71.927719335492071</c:v>
              </c:pt>
              <c:pt idx="24">
                <c:v>0</c:v>
              </c:pt>
              <c:pt idx="26">
                <c:v>74.168834500466872</c:v>
              </c:pt>
              <c:pt idx="27">
                <c:v>0</c:v>
              </c:pt>
              <c:pt idx="28">
                <c:v>0</c:v>
              </c:pt>
              <c:pt idx="29">
                <c:v>0</c:v>
              </c:pt>
              <c:pt idx="30">
                <c:v>72.041781792717089</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B8BE-4C02-8EA7-9F6CA84CCE7D}"/>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72.973345658263284</c:v>
              </c:pt>
              <c:pt idx="1">
                <c:v>68.092356739604043</c:v>
              </c:pt>
              <c:pt idx="2">
                <c:v>72.682032352941164</c:v>
              </c:pt>
              <c:pt idx="3">
                <c:v>77.656666736694689</c:v>
              </c:pt>
              <c:pt idx="4">
                <c:v>70.533779061624642</c:v>
              </c:pt>
              <c:pt idx="5">
                <c:v>71.94038034547151</c:v>
              </c:pt>
              <c:pt idx="6">
                <c:v>0</c:v>
              </c:pt>
              <c:pt idx="7">
                <c:v>62.313387038430029</c:v>
              </c:pt>
              <c:pt idx="8">
                <c:v>67.588938182181096</c:v>
              </c:pt>
              <c:pt idx="9">
                <c:v>72.126791666666676</c:v>
              </c:pt>
              <c:pt idx="10">
                <c:v>72.482943449883507</c:v>
              </c:pt>
              <c:pt idx="11">
                <c:v>76.655704901960789</c:v>
              </c:pt>
              <c:pt idx="12">
                <c:v>61.2755485060691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B8BE-4C02-8EA7-9F6CA84CCE7D}"/>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c:v>
              </c:pt>
              <c:pt idx="1">
                <c:v>69.798038388841505</c:v>
              </c:pt>
              <c:pt idx="2">
                <c:v>65.349640796599985</c:v>
              </c:pt>
              <c:pt idx="3">
                <c:v>73.99670336134453</c:v>
              </c:pt>
              <c:pt idx="4">
                <c:v>74.070404344667438</c:v>
              </c:pt>
              <c:pt idx="5">
                <c:v>0</c:v>
              </c:pt>
              <c:pt idx="6">
                <c:v>70.739266946778699</c:v>
              </c:pt>
              <c:pt idx="7">
                <c:v>69.742215756302528</c:v>
              </c:pt>
              <c:pt idx="8">
                <c:v>0</c:v>
              </c:pt>
              <c:pt idx="9">
                <c:v>0</c:v>
              </c:pt>
              <c:pt idx="10">
                <c:v>60.902438165266119</c:v>
              </c:pt>
              <c:pt idx="11">
                <c:v>52.884638667640964</c:v>
              </c:pt>
              <c:pt idx="12">
                <c:v>63.437650070028027</c:v>
              </c:pt>
              <c:pt idx="13">
                <c:v>69.175330742296936</c:v>
              </c:pt>
              <c:pt idx="14">
                <c:v>0</c:v>
              </c:pt>
              <c:pt idx="15">
                <c:v>67.147935667600379</c:v>
              </c:pt>
              <c:pt idx="16">
                <c:v>65.457069817927163</c:v>
              </c:pt>
              <c:pt idx="17">
                <c:v>0</c:v>
              </c:pt>
              <c:pt idx="18">
                <c:v>0</c:v>
              </c:pt>
              <c:pt idx="19">
                <c:v>65.448803020378378</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B8BE-4C02-8EA7-9F6CA84CCE7D}"/>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77.681815686274504</c:v>
              </c:pt>
              <c:pt idx="2">
                <c:v>70.337856582633066</c:v>
              </c:pt>
              <c:pt idx="3">
                <c:v>74.402210854341732</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B8BE-4C02-8EA7-9F6CA84CCE7D}"/>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82.268528458394243</c:v>
              </c:pt>
              <c:pt idx="1">
                <c:v>79.474795308123234</c:v>
              </c:pt>
              <c:pt idx="2">
                <c:v>73.89981727357609</c:v>
              </c:pt>
              <c:pt idx="3">
                <c:v>73.693506769374409</c:v>
              </c:pt>
              <c:pt idx="4">
                <c:v>80.002794004612696</c:v>
              </c:pt>
              <c:pt idx="5">
                <c:v>85.391226960784337</c:v>
              </c:pt>
              <c:pt idx="6">
                <c:v>80.544129271708698</c:v>
              </c:pt>
              <c:pt idx="7">
                <c:v>86.178863865546234</c:v>
              </c:pt>
              <c:pt idx="8">
                <c:v>81.123135574229693</c:v>
              </c:pt>
              <c:pt idx="9">
                <c:v>81.944533193277337</c:v>
              </c:pt>
              <c:pt idx="10">
                <c:v>76.495695938375349</c:v>
              </c:pt>
              <c:pt idx="11">
                <c:v>78.590762562035692</c:v>
              </c:pt>
              <c:pt idx="12">
                <c:v>80.652216246498611</c:v>
              </c:pt>
              <c:pt idx="13">
                <c:v>77.943257983193291</c:v>
              </c:pt>
              <c:pt idx="14">
                <c:v>79.85515315126051</c:v>
              </c:pt>
              <c:pt idx="15">
                <c:v>0</c:v>
              </c:pt>
              <c:pt idx="16">
                <c:v>75.109214242707935</c:v>
              </c:pt>
              <c:pt idx="17">
                <c:v>76.362766549953321</c:v>
              </c:pt>
              <c:pt idx="18">
                <c:v>79.682321778711483</c:v>
              </c:pt>
              <c:pt idx="19">
                <c:v>80.568577731092432</c:v>
              </c:pt>
              <c:pt idx="20">
                <c:v>78.689725910364132</c:v>
              </c:pt>
              <c:pt idx="21">
                <c:v>0</c:v>
              </c:pt>
              <c:pt idx="22">
                <c:v>78.012148416377428</c:v>
              </c:pt>
              <c:pt idx="23">
                <c:v>79.811749509803931</c:v>
              </c:pt>
              <c:pt idx="24">
                <c:v>79.428907541478125</c:v>
              </c:pt>
              <c:pt idx="25">
                <c:v>85.119111414565836</c:v>
              </c:pt>
              <c:pt idx="26">
                <c:v>80.871058850463271</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B8BE-4C02-8EA7-9F6CA84CCE7D}"/>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71.486060924369752</c:v>
              </c:pt>
              <c:pt idx="1">
                <c:v>75.711713734468162</c:v>
              </c:pt>
              <c:pt idx="2">
                <c:v>71.466626657329599</c:v>
              </c:pt>
              <c:pt idx="3">
                <c:v>78.17616064425772</c:v>
              </c:pt>
              <c:pt idx="4">
                <c:v>68.830684593837532</c:v>
              </c:pt>
              <c:pt idx="5">
                <c:v>82.2487299019608</c:v>
              </c:pt>
              <c:pt idx="6">
                <c:v>73.487862217194561</c:v>
              </c:pt>
              <c:pt idx="7">
                <c:v>72.056410816634354</c:v>
              </c:pt>
              <c:pt idx="8">
                <c:v>73.696451587301596</c:v>
              </c:pt>
              <c:pt idx="9">
                <c:v>75.504183155569933</c:v>
              </c:pt>
              <c:pt idx="10">
                <c:v>80.543698299664072</c:v>
              </c:pt>
              <c:pt idx="11">
                <c:v>74.97057303921568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B8BE-4C02-8EA7-9F6CA84CCE7D}"/>
            </c:ext>
          </c:extLst>
        </c:ser>
        <c:ser>
          <c:idx val="12"/>
          <c:order val="12"/>
          <c:spPr>
            <a:ln w="19050">
              <a:solidFill>
                <a:srgbClr val="009242"/>
              </a:solidFill>
              <a:prstDash val="sysDash"/>
            </a:ln>
          </c:spPr>
          <c:marker>
            <c:symbol val="none"/>
          </c:marker>
          <c:xVal>
            <c:numLit>
              <c:formatCode>General</c:formatCode>
              <c:ptCount val="2"/>
              <c:pt idx="0">
                <c:v>30</c:v>
              </c:pt>
              <c:pt idx="1">
                <c:v>90</c:v>
              </c:pt>
            </c:numLit>
          </c:xVal>
          <c:yVal>
            <c:numLit>
              <c:formatCode>General</c:formatCode>
              <c:ptCount val="2"/>
              <c:pt idx="0">
                <c:v>1</c:v>
              </c:pt>
              <c:pt idx="1">
                <c:v>1</c:v>
              </c:pt>
            </c:numLit>
          </c:yVal>
          <c:smooth val="0"/>
          <c:extLst>
            <c:ext xmlns:c16="http://schemas.microsoft.com/office/drawing/2014/chart" uri="{C3380CC4-5D6E-409C-BE32-E72D297353CC}">
              <c16:uniqueId val="{00000008-B8BE-4C02-8EA7-9F6CA84CCE7D}"/>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9-B8BE-4C02-8EA7-9F6CA84CCE7D}"/>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A-B8BE-4C02-8EA7-9F6CA84CCE7D}"/>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B-B8BE-4C02-8EA7-9F6CA84CCE7D}"/>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B8BE-4C02-8EA7-9F6CA84CCE7D}"/>
                  </c:ext>
                </c:extLst>
              </c15:ser>
            </c15:filteredScatterSeries>
          </c:ext>
        </c:extLst>
      </c:scatterChart>
      <c:valAx>
        <c:axId val="203267072"/>
        <c:scaling>
          <c:orientation val="minMax"/>
          <c:max val="90"/>
          <c:min val="30"/>
        </c:scaling>
        <c:delete val="0"/>
        <c:axPos val="b"/>
        <c:title>
          <c:tx>
            <c:strRef>
              <c:f>"Sustainable Development Goals Index"</c:f>
              <c:strCache>
                <c:ptCount val="1"/>
                <c:pt idx="0">
                  <c:v>Sustainable Development Goals Index</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0"/>
        <c:majorTickMark val="out"/>
        <c:minorTickMark val="none"/>
        <c:tickLblPos val="nextTo"/>
        <c:spPr>
          <a:ln/>
        </c:spPr>
        <c:crossAx val="203277440"/>
        <c:crosses val="autoZero"/>
        <c:crossBetween val="midCat"/>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ayout>
        <c:manualLayout>
          <c:xMode val="edge"/>
          <c:yMode val="edge"/>
          <c:x val="4.8237086441859818E-2"/>
          <c:y val="0.16789135496540181"/>
          <c:w val="0.20387160514343275"/>
          <c:h val="0.45805646961024538"/>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7003027845737286E-2"/>
          <c:y val="0.10596342823938516"/>
          <c:w val="0.91893015989298488"/>
          <c:h val="0.7348799405550468"/>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F594-4DDA-9566-71D15219A01F}"/>
            </c:ext>
          </c:extLst>
        </c:ser>
        <c:ser>
          <c:idx val="1"/>
          <c:order val="1"/>
          <c:tx>
            <c:v>Middle East/Central Asia</c:v>
          </c:tx>
          <c:spPr>
            <a:ln w="19050">
              <a:noFill/>
            </a:ln>
          </c:spPr>
          <c:marker>
            <c:symbol val="circle"/>
            <c:size val="8"/>
            <c:spPr>
              <a:solidFill>
                <a:srgbClr val="7030A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F594-4DDA-9566-71D15219A01F}"/>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F594-4DDA-9566-71D15219A01F}"/>
            </c:ext>
          </c:extLst>
        </c:ser>
        <c:ser>
          <c:idx val="3"/>
          <c:order val="3"/>
          <c:tx>
            <c:v>South America</c:v>
          </c:tx>
          <c:spPr>
            <a:ln w="19050">
              <a:noFill/>
            </a:ln>
          </c:spPr>
          <c:marker>
            <c:symbol val="circle"/>
            <c:size val="8"/>
            <c:spPr>
              <a:solidFill>
                <a:srgbClr val="FF660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F594-4DDA-9566-71D15219A01F}"/>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F594-4DDA-9566-71D15219A01F}"/>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F594-4DDA-9566-71D15219A01F}"/>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F594-4DDA-9566-71D15219A01F}"/>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F594-4DDA-9566-71D15219A01F}"/>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F594-4DDA-9566-71D15219A01F}"/>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F594-4DDA-9566-71D15219A01F}"/>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F594-4DDA-9566-71D15219A01F}"/>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F594-4DDA-9566-71D15219A01F}"/>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t"/>
        <c:title>
          <c:tx>
            <c:strRef>
              <c:f>"Human Development Index"</c:f>
              <c:strCache>
                <c:ptCount val="1"/>
                <c:pt idx="0">
                  <c:v>Human Development Index</c:v>
                </c:pt>
              </c:strCache>
            </c:strRef>
          </c:tx>
          <c:layout>
            <c:manualLayout>
              <c:xMode val="edge"/>
              <c:yMode val="edge"/>
              <c:x val="0.40529906644064667"/>
              <c:y val="0.89053599074943635"/>
            </c:manualLayout>
          </c:layout>
          <c:overlay val="0"/>
          <c:txPr>
            <a:bodyPr/>
            <a:lstStyle/>
            <a:p>
              <a:pPr>
                <a:defRPr sz="1800"/>
              </a:pPr>
              <a:endParaRPr lang="en-US"/>
            </a:p>
          </c:txPr>
        </c:title>
        <c:numFmt formatCode="General" sourceLinked="1"/>
        <c:majorTickMark val="in"/>
        <c:minorTickMark val="none"/>
        <c:tickLblPos val="high"/>
        <c:spPr>
          <a:ln/>
        </c:spPr>
        <c:crossAx val="203277440"/>
        <c:crossesAt val="10"/>
        <c:crossBetween val="midCat"/>
        <c:majorUnit val="0.2"/>
      </c:valAx>
      <c:valAx>
        <c:axId val="203277440"/>
        <c:scaling>
          <c:orientation val="maxMin"/>
          <c:max val="10"/>
          <c:min val="0"/>
        </c:scaling>
        <c:delete val="0"/>
        <c:axPos val="l"/>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high"/>
        <c:spPr>
          <a:ln/>
        </c:spPr>
        <c:crossAx val="203267072"/>
        <c:crossesAt val="10"/>
        <c:crossBetween val="midCat"/>
      </c:valAx>
      <c:spPr>
        <a:ln>
          <a:solidFill>
            <a:sysClr val="windowText" lastClr="000000"/>
          </a:solidFill>
        </a:ln>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6.3289908447322712E-2"/>
          <c:y val="0.33579030041555119"/>
          <c:w val="0.21079822421229727"/>
          <c:h val="0.43531468961597669"/>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76.474000000000004</c:v>
              </c:pt>
              <c:pt idx="1">
                <c:v>62.448</c:v>
              </c:pt>
              <c:pt idx="2">
                <c:v>60.454000000000001</c:v>
              </c:pt>
              <c:pt idx="3">
                <c:v>65.463999999999999</c:v>
              </c:pt>
              <c:pt idx="4">
                <c:v>60.039000000000001</c:v>
              </c:pt>
              <c:pt idx="5">
                <c:v>62.350999999999999</c:v>
              </c:pt>
              <c:pt idx="6">
                <c:v>76.004000000000005</c:v>
              </c:pt>
              <c:pt idx="7">
                <c:v>61.584000000000003</c:v>
              </c:pt>
              <c:pt idx="8">
                <c:v>55.024999999999999</c:v>
              </c:pt>
              <c:pt idx="9">
                <c:v>53.259</c:v>
              </c:pt>
              <c:pt idx="10">
                <c:v>64.067999999999998</c:v>
              </c:pt>
              <c:pt idx="11">
                <c:v>62.747</c:v>
              </c:pt>
              <c:pt idx="12">
                <c:v>60.276000000000003</c:v>
              </c:pt>
              <c:pt idx="13">
                <c:v>0</c:v>
              </c:pt>
              <c:pt idx="14">
                <c:v>63.085000000000001</c:v>
              </c:pt>
              <c:pt idx="15">
                <c:v>71.358000000000004</c:v>
              </c:pt>
              <c:pt idx="16">
                <c:v>61.643999999999998</c:v>
              </c:pt>
              <c:pt idx="17">
                <c:v>67.3</c:v>
              </c:pt>
              <c:pt idx="18">
                <c:v>60.548999999999999</c:v>
              </c:pt>
              <c:pt idx="19">
                <c:v>65.837999999999994</c:v>
              </c:pt>
              <c:pt idx="20">
                <c:v>66.602999999999994</c:v>
              </c:pt>
              <c:pt idx="21">
                <c:v>63.755000000000003</c:v>
              </c:pt>
              <c:pt idx="22">
                <c:v>64.739999999999995</c:v>
              </c:pt>
              <c:pt idx="23">
                <c:v>59.72</c:v>
              </c:pt>
              <c:pt idx="24">
                <c:v>60.881999999999998</c:v>
              </c:pt>
              <c:pt idx="25">
                <c:v>62.942999999999998</c:v>
              </c:pt>
              <c:pt idx="26">
                <c:v>54.173000000000002</c:v>
              </c:pt>
              <c:pt idx="27">
                <c:v>61.103999999999999</c:v>
              </c:pt>
              <c:pt idx="28">
                <c:v>65.882000000000005</c:v>
              </c:pt>
              <c:pt idx="29">
                <c:v>64.119</c:v>
              </c:pt>
              <c:pt idx="30">
                <c:v>59.664000000000001</c:v>
              </c:pt>
              <c:pt idx="31">
                <c:v>0</c:v>
              </c:pt>
              <c:pt idx="32">
                <c:v>74.235853658536584</c:v>
              </c:pt>
              <c:pt idx="33">
                <c:v>74.27</c:v>
              </c:pt>
              <c:pt idx="34">
                <c:v>61.165999999999997</c:v>
              </c:pt>
              <c:pt idx="35">
                <c:v>63.075000000000003</c:v>
              </c:pt>
              <c:pt idx="36">
                <c:v>62.896999999999998</c:v>
              </c:pt>
              <c:pt idx="37">
                <c:v>52.91</c:v>
              </c:pt>
              <c:pt idx="38">
                <c:v>0</c:v>
              </c:pt>
              <c:pt idx="39">
                <c:v>66.436999999999998</c:v>
              </c:pt>
              <c:pt idx="40">
                <c:v>68.522999999999996</c:v>
              </c:pt>
              <c:pt idx="41">
                <c:v>68.525999999999996</c:v>
              </c:pt>
              <c:pt idx="42">
                <c:v>60.255000000000003</c:v>
              </c:pt>
              <c:pt idx="43">
                <c:v>57.078000000000003</c:v>
              </c:pt>
              <c:pt idx="44">
                <c:v>66.174999999999997</c:v>
              </c:pt>
              <c:pt idx="45">
                <c:v>55.911999999999999</c:v>
              </c:pt>
              <c:pt idx="46">
                <c:v>65.876000000000005</c:v>
              </c:pt>
              <c:pt idx="47">
                <c:v>66.989000000000004</c:v>
              </c:pt>
              <c:pt idx="48">
                <c:v>60.901000000000003</c:v>
              </c:pt>
              <c:pt idx="49">
                <c:v>75.992999999999995</c:v>
              </c:pt>
              <c:pt idx="50">
                <c:v>62.991</c:v>
              </c:pt>
              <c:pt idx="51">
                <c:v>62.792999999999999</c:v>
              </c:pt>
              <c:pt idx="52">
                <c:v>61.292000000000002</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E7FF-4DAD-9151-543D2D61A634}"/>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63.564999999999998</c:v>
              </c:pt>
              <c:pt idx="1">
                <c:v>75.438999999999993</c:v>
              </c:pt>
              <c:pt idx="2">
                <c:v>73.102000000000004</c:v>
              </c:pt>
              <c:pt idx="3">
                <c:v>80.019000000000005</c:v>
              </c:pt>
              <c:pt idx="4">
                <c:v>73.47</c:v>
              </c:pt>
              <c:pt idx="5">
                <c:v>76.102999999999994</c:v>
              </c:pt>
              <c:pt idx="6">
                <c:v>71.575999999999993</c:v>
              </c:pt>
              <c:pt idx="7">
                <c:v>82.804878048780495</c:v>
              </c:pt>
              <c:pt idx="8">
                <c:v>76.043999999999997</c:v>
              </c:pt>
              <c:pt idx="9">
                <c:v>73.180000000000007</c:v>
              </c:pt>
              <c:pt idx="10">
                <c:v>79.685000000000002</c:v>
              </c:pt>
              <c:pt idx="11">
                <c:v>71.599999999999994</c:v>
              </c:pt>
              <c:pt idx="12">
                <c:v>79.236000000000004</c:v>
              </c:pt>
              <c:pt idx="13">
                <c:v>78.001999999999995</c:v>
              </c:pt>
              <c:pt idx="14">
                <c:v>80.989999999999995</c:v>
              </c:pt>
              <c:pt idx="15">
                <c:v>77.304000000000002</c:v>
              </c:pt>
              <c:pt idx="17">
                <c:v>71.822000000000003</c:v>
              </c:pt>
              <c:pt idx="18">
                <c:v>70.867000000000004</c:v>
              </c:pt>
              <c:pt idx="19">
                <c:v>77.831999999999994</c:v>
              </c:pt>
              <c:pt idx="20">
                <c:v>69.001999999999995</c:v>
              </c:pt>
              <c:pt idx="21">
                <c:v>79.725999999999999</c:v>
              </c:pt>
              <c:pt idx="22">
                <c:v>71.343999999999994</c:v>
              </c:pt>
              <c:pt idx="23">
                <c:v>65.091999999999999</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E7FF-4DAD-9151-543D2D61A634}"/>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82.9</c:v>
              </c:pt>
              <c:pt idx="1">
                <c:v>72.805999999999997</c:v>
              </c:pt>
              <c:pt idx="2">
                <c:v>71.391000000000005</c:v>
              </c:pt>
              <c:pt idx="3">
                <c:v>74.748000000000005</c:v>
              </c:pt>
              <c:pt idx="4">
                <c:v>70.691999999999993</c:v>
              </c:pt>
              <c:pt idx="5">
                <c:v>77.968000000000004</c:v>
              </c:pt>
              <c:pt idx="6">
                <c:v>67.893000000000001</c:v>
              </c:pt>
              <c:pt idx="7">
                <c:v>82.995999999999995</c:v>
              </c:pt>
              <c:pt idx="8">
                <c:v>70.91</c:v>
              </c:pt>
              <c:pt idx="9">
                <c:v>70.518000000000001</c:v>
              </c:pt>
              <c:pt idx="10">
                <c:v>84.356341463414637</c:v>
              </c:pt>
              <c:pt idx="11">
                <c:v>73.197999999999993</c:v>
              </c:pt>
              <c:pt idx="12">
                <c:v>83.22682926829269</c:v>
              </c:pt>
              <c:pt idx="13">
                <c:v>68.138000000000005</c:v>
              </c:pt>
              <c:pt idx="14">
                <c:v>75.760000000000005</c:v>
              </c:pt>
              <c:pt idx="15">
                <c:v>71.822000000000003</c:v>
              </c:pt>
              <c:pt idx="16">
                <c:v>66.61</c:v>
              </c:pt>
              <c:pt idx="17">
                <c:v>69.558000000000007</c:v>
              </c:pt>
              <c:pt idx="18">
                <c:v>82.056097560975616</c:v>
              </c:pt>
              <c:pt idx="19">
                <c:v>66.756</c:v>
              </c:pt>
              <c:pt idx="20">
                <c:v>65.474000000000004</c:v>
              </c:pt>
              <c:pt idx="21">
                <c:v>71.864999999999995</c:v>
              </c:pt>
              <c:pt idx="22">
                <c:v>72.156999999999996</c:v>
              </c:pt>
              <c:pt idx="23">
                <c:v>83.595121951219525</c:v>
              </c:pt>
              <c:pt idx="24">
                <c:v>70.382000000000005</c:v>
              </c:pt>
              <c:pt idx="26">
                <c:v>78.974999999999994</c:v>
              </c:pt>
              <c:pt idx="27">
                <c:v>68.268000000000001</c:v>
              </c:pt>
              <c:pt idx="28">
                <c:v>70.870999999999995</c:v>
              </c:pt>
              <c:pt idx="29">
                <c:v>69.876999999999995</c:v>
              </c:pt>
              <c:pt idx="30">
                <c:v>74.093000000000004</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E7FF-4DAD-9151-543D2D61A634}"/>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77.284000000000006</c:v>
              </c:pt>
              <c:pt idx="1">
                <c:v>67.840999999999994</c:v>
              </c:pt>
              <c:pt idx="2">
                <c:v>75.337999999999994</c:v>
              </c:pt>
              <c:pt idx="3">
                <c:v>80.325999999999993</c:v>
              </c:pt>
              <c:pt idx="4">
                <c:v>76.751999999999995</c:v>
              </c:pt>
              <c:pt idx="5">
                <c:v>77.296999999999997</c:v>
              </c:pt>
              <c:pt idx="6">
                <c:v>0</c:v>
              </c:pt>
              <c:pt idx="7">
                <c:v>69.123999999999995</c:v>
              </c:pt>
              <c:pt idx="8">
                <c:v>73.620999999999995</c:v>
              </c:pt>
              <c:pt idx="9">
                <c:v>76.156000000000006</c:v>
              </c:pt>
              <c:pt idx="10">
                <c:v>72.242000000000004</c:v>
              </c:pt>
              <c:pt idx="11">
                <c:v>77.507999999999996</c:v>
              </c:pt>
              <c:pt idx="12">
                <c:v>72.161000000000001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E7FF-4DAD-9151-543D2D61A634}"/>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78.691000000000003</c:v>
              </c:pt>
              <c:pt idx="1">
                <c:v>77.257000000000005</c:v>
              </c:pt>
              <c:pt idx="2">
                <c:v>73.930999999999997</c:v>
              </c:pt>
              <c:pt idx="3">
                <c:v>79.427000000000007</c:v>
              </c:pt>
              <c:pt idx="4">
                <c:v>77.611000000000004</c:v>
              </c:pt>
              <c:pt idx="5">
                <c:v>73.558999999999997</c:v>
              </c:pt>
              <c:pt idx="6">
                <c:v>73.576999999999998</c:v>
              </c:pt>
              <c:pt idx="7">
                <c:v>72.558999999999997</c:v>
              </c:pt>
              <c:pt idx="8">
                <c:v>74.863</c:v>
              </c:pt>
              <c:pt idx="9">
                <c:v>0</c:v>
              </c:pt>
              <c:pt idx="10">
                <c:v>73.129000000000005</c:v>
              </c:pt>
              <c:pt idx="11">
                <c:v>64.254999999999995</c:v>
              </c:pt>
              <c:pt idx="12">
                <c:v>72.881</c:v>
              </c:pt>
              <c:pt idx="13">
                <c:v>71.766999999999996</c:v>
              </c:pt>
              <c:pt idx="14">
                <c:v>0</c:v>
              </c:pt>
              <c:pt idx="15">
                <c:v>74.054000000000002</c:v>
              </c:pt>
              <c:pt idx="16">
                <c:v>77.81</c:v>
              </c:pt>
              <c:pt idx="17">
                <c:v>73.444999999999993</c:v>
              </c:pt>
              <c:pt idx="18">
                <c:v>72.834999999999994</c:v>
              </c:pt>
              <c:pt idx="19">
                <c:v>74.227999999999994</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E7FF-4DAD-9151-543D2D61A634}"/>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81.033000000000001</c:v>
              </c:pt>
              <c:pt idx="1">
                <c:v>82.228780487804897</c:v>
              </c:pt>
              <c:pt idx="2">
                <c:v>74.201999999999998</c:v>
              </c:pt>
              <c:pt idx="3">
                <c:v>78.787804878048775</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E7FF-4DAD-9151-543D2D61A634}"/>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81.895121951219508</c:v>
              </c:pt>
              <c:pt idx="1">
                <c:v>81.995121951219517</c:v>
              </c:pt>
              <c:pt idx="2">
                <c:v>75.112195121951217</c:v>
              </c:pt>
              <c:pt idx="3">
                <c:v>81.397000000000006</c:v>
              </c:pt>
              <c:pt idx="4">
                <c:v>79.229268292682946</c:v>
              </c:pt>
              <c:pt idx="5">
                <c:v>81.451219512195138</c:v>
              </c:pt>
              <c:pt idx="6">
                <c:v>78.646341463414657</c:v>
              </c:pt>
              <c:pt idx="7">
                <c:v>81.982926829268294</c:v>
              </c:pt>
              <c:pt idx="8">
                <c:v>82.826829268292698</c:v>
              </c:pt>
              <c:pt idx="9">
                <c:v>81.292682926829272</c:v>
              </c:pt>
              <c:pt idx="10">
                <c:v>81.639024390243918</c:v>
              </c:pt>
              <c:pt idx="11">
                <c:v>76.319512195121945</c:v>
              </c:pt>
              <c:pt idx="12">
                <c:v>82.702439024390259</c:v>
              </c:pt>
              <c:pt idx="13">
                <c:v>83.497560975609773</c:v>
              </c:pt>
              <c:pt idx="14">
                <c:v>75.387804878048797</c:v>
              </c:pt>
              <c:pt idx="15">
                <c:v>76.282926829268291</c:v>
              </c:pt>
              <c:pt idx="16">
                <c:v>82.639024390243918</c:v>
              </c:pt>
              <c:pt idx="17">
                <c:v>82.858536585365869</c:v>
              </c:pt>
              <c:pt idx="18">
                <c:v>82.112195121951217</c:v>
              </c:pt>
              <c:pt idx="19">
                <c:v>77.904878048780489</c:v>
              </c:pt>
              <c:pt idx="20">
                <c:v>81.675609756097572</c:v>
              </c:pt>
              <c:pt idx="21">
                <c:v>0</c:v>
              </c:pt>
              <c:pt idx="22">
                <c:v>77.665853658536591</c:v>
              </c:pt>
              <c:pt idx="23">
                <c:v>81.529268292682929</c:v>
              </c:pt>
              <c:pt idx="24">
                <c:v>83.831707317073182</c:v>
              </c:pt>
              <c:pt idx="25">
                <c:v>83.109756097560989</c:v>
              </c:pt>
              <c:pt idx="26">
                <c:v>81.404878048780489</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E7FF-4DAD-9151-543D2D61A634}"/>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79.281999999999996</c:v>
              </c:pt>
              <c:pt idx="1">
                <c:v>74.226829268292704</c:v>
              </c:pt>
              <c:pt idx="2">
                <c:v>77.241</c:v>
              </c:pt>
              <c:pt idx="3">
                <c:v>78.424390243902451</c:v>
              </c:pt>
              <c:pt idx="4">
                <c:v>76.682926829268297</c:v>
              </c:pt>
              <c:pt idx="5">
                <c:v>82.958536585365863</c:v>
              </c:pt>
              <c:pt idx="6">
                <c:v>70.935000000000002</c:v>
              </c:pt>
              <c:pt idx="7">
                <c:v>76.60243902439025</c:v>
              </c:pt>
              <c:pt idx="8">
                <c:v>73.083902439024399</c:v>
              </c:pt>
              <c:pt idx="9">
                <c:v>75.936585365853674</c:v>
              </c:pt>
              <c:pt idx="10">
                <c:v>83.904878048780489</c:v>
              </c:pt>
              <c:pt idx="11">
                <c:v>71.827317073170747</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E7FF-4DAD-9151-543D2D61A634}"/>
            </c:ext>
          </c:extLst>
        </c:ser>
        <c:ser>
          <c:idx val="12"/>
          <c:order val="12"/>
          <c:tx>
            <c:v>Horizontal Line</c:v>
          </c:tx>
          <c:spPr>
            <a:ln w="19050">
              <a:solidFill>
                <a:srgbClr val="00B050"/>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c:ext xmlns:c16="http://schemas.microsoft.com/office/drawing/2014/chart" uri="{C3380CC4-5D6E-409C-BE32-E72D297353CC}">
              <c16:uniqueId val="{00000008-E7FF-4DAD-9151-543D2D61A634}"/>
            </c:ext>
          </c:extLst>
        </c:ser>
        <c:ser>
          <c:idx val="13"/>
          <c:order val="13"/>
          <c:tx>
            <c:v>Vertical Line</c:v>
          </c:tx>
          <c:spPr>
            <a:ln w="19050">
              <a:solidFill>
                <a:schemeClr val="accent1">
                  <a:lumMod val="60000"/>
                  <a:lumOff val="40000"/>
                </a:schemeClr>
              </a:solidFill>
              <a:prstDash val="sysDash"/>
            </a:ln>
          </c:spPr>
          <c:marker>
            <c:symbol val="none"/>
          </c:marker>
          <c:xVal>
            <c:numLit>
              <c:formatCode>General</c:formatCode>
              <c:ptCount val="2"/>
              <c:pt idx="0">
                <c:v>76.86</c:v>
              </c:pt>
              <c:pt idx="1">
                <c:v>76.86</c:v>
              </c:pt>
            </c:numLit>
          </c:xVal>
          <c:yVal>
            <c:numLit>
              <c:formatCode>General</c:formatCode>
              <c:ptCount val="2"/>
              <c:pt idx="0">
                <c:v>10</c:v>
              </c:pt>
              <c:pt idx="1">
                <c:v>0</c:v>
              </c:pt>
            </c:numLit>
          </c:yVal>
          <c:smooth val="0"/>
          <c:extLst>
            <c:ext xmlns:c16="http://schemas.microsoft.com/office/drawing/2014/chart" uri="{C3380CC4-5D6E-409C-BE32-E72D297353CC}">
              <c16:uniqueId val="{00000009-E7FF-4DAD-9151-543D2D61A634}"/>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E7FF-4DAD-9151-543D2D61A634}"/>
                  </c:ext>
                </c:extLst>
              </c15:ser>
            </c15:filteredScatterSeries>
            <c15:filteredScatterSeries>
              <c15:ser>
                <c:idx val="9"/>
                <c:order val="9"/>
                <c:tx>
                  <c:v>World Biocapacity Per Capita 2012</c:v>
                </c:tx>
                <c:spPr>
                  <a:ln w="19050">
                    <a:solidFill>
                      <a:srgbClr val="009242"/>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E7FF-4DAD-9151-543D2D61A634}"/>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E7FF-4DAD-9151-543D2D61A634}"/>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E7FF-4DAD-9151-543D2D61A634}"/>
                  </c:ext>
                </c:extLst>
              </c15:ser>
            </c15:filteredScatterSeries>
          </c:ext>
        </c:extLst>
      </c:scatterChart>
      <c:valAx>
        <c:axId val="203267072"/>
        <c:scaling>
          <c:orientation val="minMax"/>
          <c:max val="85"/>
          <c:min val="45"/>
        </c:scaling>
        <c:delete val="0"/>
        <c:axPos val="b"/>
        <c:title>
          <c:tx>
            <c:strRef>
              <c:f>"Life Expectancy at Birth"</c:f>
              <c:strCache>
                <c:ptCount val="1"/>
                <c:pt idx="0">
                  <c:v>Life Expectancy at Birth</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1"/>
        <c:majorTickMark val="out"/>
        <c:minorTickMark val="none"/>
        <c:tickLblPos val="nextTo"/>
        <c:spPr>
          <a:ln/>
        </c:spPr>
        <c:crossAx val="203277440"/>
        <c:crosses val="max"/>
        <c:crossBetween val="midCat"/>
        <c:majorUnit val="5"/>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egendEntry>
        <c:idx val="9"/>
        <c:delete val="1"/>
      </c:legendEntry>
      <c:layout>
        <c:manualLayout>
          <c:xMode val="edge"/>
          <c:yMode val="edge"/>
          <c:x val="4.4462880437817605E-2"/>
          <c:y val="0.32879855111381084"/>
          <c:w val="0.20387160514343275"/>
          <c:h val="0.4620689980534799"/>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7.1252985605962035E-2"/>
          <c:w val="0.91760941554403297"/>
          <c:h val="0.76068930649403266"/>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76.474000000000004</c:v>
              </c:pt>
              <c:pt idx="1">
                <c:v>62.448</c:v>
              </c:pt>
              <c:pt idx="2">
                <c:v>60.454000000000001</c:v>
              </c:pt>
              <c:pt idx="3">
                <c:v>65.463999999999999</c:v>
              </c:pt>
              <c:pt idx="4">
                <c:v>60.039000000000001</c:v>
              </c:pt>
              <c:pt idx="5">
                <c:v>62.350999999999999</c:v>
              </c:pt>
              <c:pt idx="6">
                <c:v>76.004000000000005</c:v>
              </c:pt>
              <c:pt idx="7">
                <c:v>61.584000000000003</c:v>
              </c:pt>
              <c:pt idx="8">
                <c:v>55.024999999999999</c:v>
              </c:pt>
              <c:pt idx="9">
                <c:v>53.259</c:v>
              </c:pt>
              <c:pt idx="10">
                <c:v>64.067999999999998</c:v>
              </c:pt>
              <c:pt idx="11">
                <c:v>62.747</c:v>
              </c:pt>
              <c:pt idx="12">
                <c:v>60.276000000000003</c:v>
              </c:pt>
              <c:pt idx="13">
                <c:v>0</c:v>
              </c:pt>
              <c:pt idx="14">
                <c:v>63.085000000000001</c:v>
              </c:pt>
              <c:pt idx="15">
                <c:v>71.358000000000004</c:v>
              </c:pt>
              <c:pt idx="16">
                <c:v>61.643999999999998</c:v>
              </c:pt>
              <c:pt idx="17">
                <c:v>67.3</c:v>
              </c:pt>
              <c:pt idx="18">
                <c:v>60.548999999999999</c:v>
              </c:pt>
              <c:pt idx="19">
                <c:v>65.837999999999994</c:v>
              </c:pt>
              <c:pt idx="20">
                <c:v>66.602999999999994</c:v>
              </c:pt>
              <c:pt idx="21">
                <c:v>63.755000000000003</c:v>
              </c:pt>
              <c:pt idx="22">
                <c:v>64.739999999999995</c:v>
              </c:pt>
              <c:pt idx="23">
                <c:v>59.72</c:v>
              </c:pt>
              <c:pt idx="24">
                <c:v>60.881999999999998</c:v>
              </c:pt>
              <c:pt idx="25">
                <c:v>62.942999999999998</c:v>
              </c:pt>
              <c:pt idx="26">
                <c:v>54.173000000000002</c:v>
              </c:pt>
              <c:pt idx="27">
                <c:v>61.103999999999999</c:v>
              </c:pt>
              <c:pt idx="28">
                <c:v>65.882000000000005</c:v>
              </c:pt>
              <c:pt idx="29">
                <c:v>64.119</c:v>
              </c:pt>
              <c:pt idx="30">
                <c:v>59.664000000000001</c:v>
              </c:pt>
              <c:pt idx="31">
                <c:v>0</c:v>
              </c:pt>
              <c:pt idx="32">
                <c:v>74.235853658536584</c:v>
              </c:pt>
              <c:pt idx="33">
                <c:v>74.27</c:v>
              </c:pt>
              <c:pt idx="34">
                <c:v>61.165999999999997</c:v>
              </c:pt>
              <c:pt idx="35">
                <c:v>63.075000000000003</c:v>
              </c:pt>
              <c:pt idx="36">
                <c:v>62.896999999999998</c:v>
              </c:pt>
              <c:pt idx="37">
                <c:v>52.91</c:v>
              </c:pt>
              <c:pt idx="38">
                <c:v>0</c:v>
              </c:pt>
              <c:pt idx="39">
                <c:v>66.436999999999998</c:v>
              </c:pt>
              <c:pt idx="40">
                <c:v>68.522999999999996</c:v>
              </c:pt>
              <c:pt idx="41">
                <c:v>68.525999999999996</c:v>
              </c:pt>
              <c:pt idx="42">
                <c:v>60.255000000000003</c:v>
              </c:pt>
              <c:pt idx="43">
                <c:v>57.078000000000003</c:v>
              </c:pt>
              <c:pt idx="44">
                <c:v>66.174999999999997</c:v>
              </c:pt>
              <c:pt idx="45">
                <c:v>55.911999999999999</c:v>
              </c:pt>
              <c:pt idx="46">
                <c:v>65.876000000000005</c:v>
              </c:pt>
              <c:pt idx="47">
                <c:v>66.989000000000004</c:v>
              </c:pt>
              <c:pt idx="48">
                <c:v>60.901000000000003</c:v>
              </c:pt>
              <c:pt idx="49">
                <c:v>75.992999999999995</c:v>
              </c:pt>
              <c:pt idx="50">
                <c:v>62.991</c:v>
              </c:pt>
              <c:pt idx="51">
                <c:v>62.792999999999999</c:v>
              </c:pt>
              <c:pt idx="52">
                <c:v>61.292000000000002</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50C9-4593-9627-7127642B5518}"/>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63.564999999999998</c:v>
              </c:pt>
              <c:pt idx="1">
                <c:v>75.438999999999993</c:v>
              </c:pt>
              <c:pt idx="2">
                <c:v>73.102000000000004</c:v>
              </c:pt>
              <c:pt idx="3">
                <c:v>80.019000000000005</c:v>
              </c:pt>
              <c:pt idx="4">
                <c:v>73.47</c:v>
              </c:pt>
              <c:pt idx="5">
                <c:v>76.102999999999994</c:v>
              </c:pt>
              <c:pt idx="6">
                <c:v>71.575999999999993</c:v>
              </c:pt>
              <c:pt idx="7">
                <c:v>82.804878048780495</c:v>
              </c:pt>
              <c:pt idx="8">
                <c:v>76.043999999999997</c:v>
              </c:pt>
              <c:pt idx="9">
                <c:v>73.180000000000007</c:v>
              </c:pt>
              <c:pt idx="10">
                <c:v>79.685000000000002</c:v>
              </c:pt>
              <c:pt idx="11">
                <c:v>71.599999999999994</c:v>
              </c:pt>
              <c:pt idx="12">
                <c:v>79.236000000000004</c:v>
              </c:pt>
              <c:pt idx="13">
                <c:v>78.001999999999995</c:v>
              </c:pt>
              <c:pt idx="14">
                <c:v>80.989999999999995</c:v>
              </c:pt>
              <c:pt idx="15">
                <c:v>77.304000000000002</c:v>
              </c:pt>
              <c:pt idx="17">
                <c:v>71.822000000000003</c:v>
              </c:pt>
              <c:pt idx="18">
                <c:v>70.867000000000004</c:v>
              </c:pt>
              <c:pt idx="19">
                <c:v>77.831999999999994</c:v>
              </c:pt>
              <c:pt idx="20">
                <c:v>69.001999999999995</c:v>
              </c:pt>
              <c:pt idx="21">
                <c:v>79.725999999999999</c:v>
              </c:pt>
              <c:pt idx="22">
                <c:v>71.343999999999994</c:v>
              </c:pt>
              <c:pt idx="23">
                <c:v>65.091999999999999</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50C9-4593-9627-7127642B5518}"/>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82.9</c:v>
              </c:pt>
              <c:pt idx="1">
                <c:v>72.805999999999997</c:v>
              </c:pt>
              <c:pt idx="2">
                <c:v>71.391000000000005</c:v>
              </c:pt>
              <c:pt idx="3">
                <c:v>74.748000000000005</c:v>
              </c:pt>
              <c:pt idx="4">
                <c:v>70.691999999999993</c:v>
              </c:pt>
              <c:pt idx="5">
                <c:v>77.968000000000004</c:v>
              </c:pt>
              <c:pt idx="6">
                <c:v>67.893000000000001</c:v>
              </c:pt>
              <c:pt idx="7">
                <c:v>82.995999999999995</c:v>
              </c:pt>
              <c:pt idx="8">
                <c:v>70.91</c:v>
              </c:pt>
              <c:pt idx="9">
                <c:v>70.518000000000001</c:v>
              </c:pt>
              <c:pt idx="10">
                <c:v>84.356341463414637</c:v>
              </c:pt>
              <c:pt idx="11">
                <c:v>73.197999999999993</c:v>
              </c:pt>
              <c:pt idx="12">
                <c:v>83.22682926829269</c:v>
              </c:pt>
              <c:pt idx="13">
                <c:v>68.138000000000005</c:v>
              </c:pt>
              <c:pt idx="14">
                <c:v>75.760000000000005</c:v>
              </c:pt>
              <c:pt idx="15">
                <c:v>71.822000000000003</c:v>
              </c:pt>
              <c:pt idx="16">
                <c:v>66.61</c:v>
              </c:pt>
              <c:pt idx="17">
                <c:v>69.558000000000007</c:v>
              </c:pt>
              <c:pt idx="18">
                <c:v>82.056097560975616</c:v>
              </c:pt>
              <c:pt idx="19">
                <c:v>66.756</c:v>
              </c:pt>
              <c:pt idx="20">
                <c:v>65.474000000000004</c:v>
              </c:pt>
              <c:pt idx="21">
                <c:v>71.864999999999995</c:v>
              </c:pt>
              <c:pt idx="22">
                <c:v>72.156999999999996</c:v>
              </c:pt>
              <c:pt idx="23">
                <c:v>83.595121951219525</c:v>
              </c:pt>
              <c:pt idx="24">
                <c:v>70.382000000000005</c:v>
              </c:pt>
              <c:pt idx="26">
                <c:v>78.974999999999994</c:v>
              </c:pt>
              <c:pt idx="27">
                <c:v>68.268000000000001</c:v>
              </c:pt>
              <c:pt idx="28">
                <c:v>70.870999999999995</c:v>
              </c:pt>
              <c:pt idx="29">
                <c:v>69.876999999999995</c:v>
              </c:pt>
              <c:pt idx="30">
                <c:v>74.093000000000004</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50C9-4593-9627-7127642B5518}"/>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77.284000000000006</c:v>
              </c:pt>
              <c:pt idx="1">
                <c:v>67.840999999999994</c:v>
              </c:pt>
              <c:pt idx="2">
                <c:v>75.337999999999994</c:v>
              </c:pt>
              <c:pt idx="3">
                <c:v>80.325999999999993</c:v>
              </c:pt>
              <c:pt idx="4">
                <c:v>76.751999999999995</c:v>
              </c:pt>
              <c:pt idx="5">
                <c:v>77.296999999999997</c:v>
              </c:pt>
              <c:pt idx="6">
                <c:v>0</c:v>
              </c:pt>
              <c:pt idx="7">
                <c:v>69.123999999999995</c:v>
              </c:pt>
              <c:pt idx="8">
                <c:v>73.620999999999995</c:v>
              </c:pt>
              <c:pt idx="9">
                <c:v>76.156000000000006</c:v>
              </c:pt>
              <c:pt idx="10">
                <c:v>72.242000000000004</c:v>
              </c:pt>
              <c:pt idx="11">
                <c:v>77.507999999999996</c:v>
              </c:pt>
              <c:pt idx="12">
                <c:v>72.161000000000001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50C9-4593-9627-7127642B5518}"/>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78.691000000000003</c:v>
              </c:pt>
              <c:pt idx="1">
                <c:v>77.257000000000005</c:v>
              </c:pt>
              <c:pt idx="2">
                <c:v>73.930999999999997</c:v>
              </c:pt>
              <c:pt idx="3">
                <c:v>79.427000000000007</c:v>
              </c:pt>
              <c:pt idx="4">
                <c:v>77.611000000000004</c:v>
              </c:pt>
              <c:pt idx="5">
                <c:v>73.558999999999997</c:v>
              </c:pt>
              <c:pt idx="6">
                <c:v>73.576999999999998</c:v>
              </c:pt>
              <c:pt idx="7">
                <c:v>72.558999999999997</c:v>
              </c:pt>
              <c:pt idx="8">
                <c:v>74.863</c:v>
              </c:pt>
              <c:pt idx="9">
                <c:v>0</c:v>
              </c:pt>
              <c:pt idx="10">
                <c:v>73.129000000000005</c:v>
              </c:pt>
              <c:pt idx="11">
                <c:v>64.254999999999995</c:v>
              </c:pt>
              <c:pt idx="12">
                <c:v>72.881</c:v>
              </c:pt>
              <c:pt idx="13">
                <c:v>71.766999999999996</c:v>
              </c:pt>
              <c:pt idx="14">
                <c:v>0</c:v>
              </c:pt>
              <c:pt idx="15">
                <c:v>74.054000000000002</c:v>
              </c:pt>
              <c:pt idx="16">
                <c:v>77.81</c:v>
              </c:pt>
              <c:pt idx="17">
                <c:v>73.444999999999993</c:v>
              </c:pt>
              <c:pt idx="18">
                <c:v>72.834999999999994</c:v>
              </c:pt>
              <c:pt idx="19">
                <c:v>74.227999999999994</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50C9-4593-9627-7127642B5518}"/>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81.033000000000001</c:v>
              </c:pt>
              <c:pt idx="1">
                <c:v>82.228780487804897</c:v>
              </c:pt>
              <c:pt idx="2">
                <c:v>74.201999999999998</c:v>
              </c:pt>
              <c:pt idx="3">
                <c:v>78.787804878048775</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50C9-4593-9627-7127642B5518}"/>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81.895121951219508</c:v>
              </c:pt>
              <c:pt idx="1">
                <c:v>81.995121951219517</c:v>
              </c:pt>
              <c:pt idx="2">
                <c:v>75.112195121951217</c:v>
              </c:pt>
              <c:pt idx="3">
                <c:v>81.397000000000006</c:v>
              </c:pt>
              <c:pt idx="4">
                <c:v>79.229268292682946</c:v>
              </c:pt>
              <c:pt idx="5">
                <c:v>81.451219512195138</c:v>
              </c:pt>
              <c:pt idx="6">
                <c:v>78.646341463414657</c:v>
              </c:pt>
              <c:pt idx="7">
                <c:v>81.982926829268294</c:v>
              </c:pt>
              <c:pt idx="8">
                <c:v>82.826829268292698</c:v>
              </c:pt>
              <c:pt idx="9">
                <c:v>81.292682926829272</c:v>
              </c:pt>
              <c:pt idx="10">
                <c:v>81.639024390243918</c:v>
              </c:pt>
              <c:pt idx="11">
                <c:v>76.319512195121945</c:v>
              </c:pt>
              <c:pt idx="12">
                <c:v>82.702439024390259</c:v>
              </c:pt>
              <c:pt idx="13">
                <c:v>83.497560975609773</c:v>
              </c:pt>
              <c:pt idx="14">
                <c:v>75.387804878048797</c:v>
              </c:pt>
              <c:pt idx="15">
                <c:v>76.282926829268291</c:v>
              </c:pt>
              <c:pt idx="16">
                <c:v>82.639024390243918</c:v>
              </c:pt>
              <c:pt idx="17">
                <c:v>82.858536585365869</c:v>
              </c:pt>
              <c:pt idx="18">
                <c:v>82.112195121951217</c:v>
              </c:pt>
              <c:pt idx="19">
                <c:v>77.904878048780489</c:v>
              </c:pt>
              <c:pt idx="20">
                <c:v>81.675609756097572</c:v>
              </c:pt>
              <c:pt idx="21">
                <c:v>0</c:v>
              </c:pt>
              <c:pt idx="22">
                <c:v>77.665853658536591</c:v>
              </c:pt>
              <c:pt idx="23">
                <c:v>81.529268292682929</c:v>
              </c:pt>
              <c:pt idx="24">
                <c:v>83.831707317073182</c:v>
              </c:pt>
              <c:pt idx="25">
                <c:v>83.109756097560989</c:v>
              </c:pt>
              <c:pt idx="26">
                <c:v>81.404878048780489</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50C9-4593-9627-7127642B5518}"/>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79.281999999999996</c:v>
              </c:pt>
              <c:pt idx="1">
                <c:v>74.226829268292704</c:v>
              </c:pt>
              <c:pt idx="2">
                <c:v>77.241</c:v>
              </c:pt>
              <c:pt idx="3">
                <c:v>78.424390243902451</c:v>
              </c:pt>
              <c:pt idx="4">
                <c:v>76.682926829268297</c:v>
              </c:pt>
              <c:pt idx="5">
                <c:v>82.958536585365863</c:v>
              </c:pt>
              <c:pt idx="6">
                <c:v>70.935000000000002</c:v>
              </c:pt>
              <c:pt idx="7">
                <c:v>76.60243902439025</c:v>
              </c:pt>
              <c:pt idx="8">
                <c:v>73.083902439024399</c:v>
              </c:pt>
              <c:pt idx="9">
                <c:v>75.936585365853674</c:v>
              </c:pt>
              <c:pt idx="10">
                <c:v>83.904878048780489</c:v>
              </c:pt>
              <c:pt idx="11">
                <c:v>71.827317073170747</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50C9-4593-9627-7127642B5518}"/>
            </c:ext>
          </c:extLst>
        </c:ser>
        <c:ser>
          <c:idx val="12"/>
          <c:order val="12"/>
          <c:tx>
            <c:v>Horizontal Line</c:v>
          </c:tx>
          <c:spPr>
            <a:ln w="19050">
              <a:solidFill>
                <a:srgbClr val="009242"/>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c:ext xmlns:c16="http://schemas.microsoft.com/office/drawing/2014/chart" uri="{C3380CC4-5D6E-409C-BE32-E72D297353CC}">
              <c16:uniqueId val="{00000008-50C9-4593-9627-7127642B5518}"/>
            </c:ext>
          </c:extLst>
        </c:ser>
        <c:ser>
          <c:idx val="13"/>
          <c:order val="13"/>
          <c:tx>
            <c:v>Vertical Line</c:v>
          </c:tx>
          <c:spPr>
            <a:ln w="19050">
              <a:solidFill>
                <a:schemeClr val="accent1">
                  <a:lumMod val="60000"/>
                  <a:lumOff val="40000"/>
                </a:schemeClr>
              </a:solidFill>
              <a:prstDash val="sysDash"/>
            </a:ln>
          </c:spPr>
          <c:marker>
            <c:symbol val="none"/>
          </c:marker>
          <c:xVal>
            <c:numLit>
              <c:formatCode>General</c:formatCode>
              <c:ptCount val="2"/>
              <c:pt idx="0">
                <c:v>76.86</c:v>
              </c:pt>
              <c:pt idx="1">
                <c:v>76.86</c:v>
              </c:pt>
            </c:numLit>
          </c:xVal>
          <c:yVal>
            <c:numLit>
              <c:formatCode>General</c:formatCode>
              <c:ptCount val="2"/>
              <c:pt idx="0">
                <c:v>10</c:v>
              </c:pt>
              <c:pt idx="1">
                <c:v>0</c:v>
              </c:pt>
            </c:numLit>
          </c:yVal>
          <c:smooth val="0"/>
          <c:extLst>
            <c:ext xmlns:c16="http://schemas.microsoft.com/office/drawing/2014/chart" uri="{C3380CC4-5D6E-409C-BE32-E72D297353CC}">
              <c16:uniqueId val="{00000009-50C9-4593-9627-7127642B5518}"/>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50C9-4593-9627-7127642B5518}"/>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50C9-4593-9627-7127642B5518}"/>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50C9-4593-9627-7127642B5518}"/>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50C9-4593-9627-7127642B5518}"/>
                  </c:ext>
                </c:extLst>
              </c15:ser>
            </c15:filteredScatterSeries>
          </c:ext>
        </c:extLst>
      </c:scatterChart>
      <c:valAx>
        <c:axId val="203267072"/>
        <c:scaling>
          <c:orientation val="minMax"/>
          <c:max val="85"/>
          <c:min val="45"/>
        </c:scaling>
        <c:delete val="0"/>
        <c:axPos val="b"/>
        <c:title>
          <c:tx>
            <c:strRef>
              <c:f>"Life Expectancy at Birth"</c:f>
              <c:strCache>
                <c:ptCount val="1"/>
                <c:pt idx="0">
                  <c:v>Life Expectancy at Birth</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1"/>
        <c:majorTickMark val="out"/>
        <c:minorTickMark val="none"/>
        <c:tickLblPos val="low"/>
        <c:spPr>
          <a:ln/>
        </c:spPr>
        <c:crossAx val="203277440"/>
        <c:crossesAt val="0"/>
        <c:crossBetween val="midCat"/>
        <c:majorUnit val="5"/>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egendEntry>
        <c:idx val="9"/>
        <c:delete val="1"/>
      </c:legendEntry>
      <c:layout>
        <c:manualLayout>
          <c:xMode val="edge"/>
          <c:yMode val="edge"/>
          <c:x val="4.5719980032271859E-2"/>
          <c:y val="0.13845375251437853"/>
          <c:w val="0.20387160514343275"/>
          <c:h val="0.4392983049652503"/>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11412.2</c:v>
              </c:pt>
              <c:pt idx="1">
                <c:v>7034.84</c:v>
              </c:pt>
              <c:pt idx="2">
                <c:v>3283.84</c:v>
              </c:pt>
              <c:pt idx="3">
                <c:v>16404.2</c:v>
              </c:pt>
              <c:pt idx="4">
                <c:v>2178.3200000000002</c:v>
              </c:pt>
              <c:pt idx="5">
                <c:v>751.76199999999994</c:v>
              </c:pt>
              <c:pt idx="6">
                <c:v>7167.75</c:v>
              </c:pt>
              <c:pt idx="7">
                <c:v>3743.72</c:v>
              </c:pt>
              <c:pt idx="8">
                <c:v>945.18100000000004</c:v>
              </c:pt>
              <c:pt idx="9">
                <c:v>1594.97</c:v>
              </c:pt>
              <c:pt idx="10">
                <c:v>2978.79</c:v>
              </c:pt>
              <c:pt idx="11">
                <c:v>4496.7700000000004</c:v>
              </c:pt>
              <c:pt idx="12">
                <c:v>1083.95</c:v>
              </c:pt>
              <c:pt idx="13">
                <c:v>0</c:v>
              </c:pt>
              <c:pt idx="14">
                <c:v>5508.43</c:v>
              </c:pt>
              <c:pt idx="15">
                <c:v>11940.2</c:v>
              </c:pt>
              <c:pt idx="16">
                <c:v>18446.5</c:v>
              </c:pt>
              <c:pt idx="17">
                <c:v>1761.13</c:v>
              </c:pt>
              <c:pt idx="18">
                <c:v>8910.1200000000008</c:v>
              </c:pt>
              <c:pt idx="19">
                <c:v>2641.01</c:v>
              </c:pt>
              <c:pt idx="20">
                <c:v>15608.1</c:v>
              </c:pt>
              <c:pt idx="21">
                <c:v>2225.31</c:v>
              </c:pt>
              <c:pt idx="22">
                <c:v>5585.9</c:v>
              </c:pt>
              <c:pt idx="23">
                <c:v>2405.89</c:v>
              </c:pt>
              <c:pt idx="24">
                <c:v>2330.2399999999998</c:v>
              </c:pt>
              <c:pt idx="25">
                <c:v>4918.07</c:v>
              </c:pt>
              <c:pt idx="26">
                <c:v>2708.37</c:v>
              </c:pt>
              <c:pt idx="27">
                <c:v>1553.07</c:v>
              </c:pt>
              <c:pt idx="28">
                <c:v>1585.15</c:v>
              </c:pt>
              <c:pt idx="29">
                <c:v>1411.37</c:v>
              </c:pt>
              <c:pt idx="30">
                <c:v>2321.85</c:v>
              </c:pt>
              <c:pt idx="31">
                <c:v>0</c:v>
              </c:pt>
              <c:pt idx="32">
                <c:v>22851.599999999999</c:v>
              </c:pt>
              <c:pt idx="33">
                <c:v>7857.9</c:v>
              </c:pt>
              <c:pt idx="34">
                <c:v>1281.78</c:v>
              </c:pt>
              <c:pt idx="35">
                <c:v>9954.6299999999992</c:v>
              </c:pt>
              <c:pt idx="36">
                <c:v>1224.3399999999999</c:v>
              </c:pt>
              <c:pt idx="37">
                <c:v>5135.49</c:v>
              </c:pt>
              <c:pt idx="38">
                <c:v>0</c:v>
              </c:pt>
              <c:pt idx="39">
                <c:v>2268.35</c:v>
              </c:pt>
              <c:pt idx="40">
                <c:v>4009.05</c:v>
              </c:pt>
              <c:pt idx="41">
                <c:v>3368.27</c:v>
              </c:pt>
              <c:pt idx="42">
                <c:v>1705.19</c:v>
              </c:pt>
              <c:pt idx="43">
                <c:v>1174.9100000000001</c:v>
              </c:pt>
              <c:pt idx="44">
                <c:v>13659.4</c:v>
              </c:pt>
              <c:pt idx="45">
                <c:v>827.10699999999997</c:v>
              </c:pt>
              <c:pt idx="46">
                <c:v>4229.53</c:v>
              </c:pt>
              <c:pt idx="47">
                <c:v>2725.39</c:v>
              </c:pt>
              <c:pt idx="48">
                <c:v>2121.25</c:v>
              </c:pt>
              <c:pt idx="49">
                <c:v>11347.7</c:v>
              </c:pt>
              <c:pt idx="50">
                <c:v>2563.79</c:v>
              </c:pt>
              <c:pt idx="51">
                <c:v>3383.31</c:v>
              </c:pt>
              <c:pt idx="52">
                <c:v>2200.7399999999998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7DED-4705-9B31-177428A9D732}"/>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2439.6799999999998</c:v>
              </c:pt>
              <c:pt idx="1">
                <c:v>13637.9</c:v>
              </c:pt>
              <c:pt idx="2">
                <c:v>14501.1</c:v>
              </c:pt>
              <c:pt idx="3">
                <c:v>50118.400000000001</c:v>
              </c:pt>
              <c:pt idx="4">
                <c:v>14975.8</c:v>
              </c:pt>
              <c:pt idx="5">
                <c:v>14840.7</c:v>
              </c:pt>
              <c:pt idx="6">
                <c:v>11483.1</c:v>
              </c:pt>
              <c:pt idx="7">
                <c:v>40710.9</c:v>
              </c:pt>
              <c:pt idx="8">
                <c:v>10071.200000000001</c:v>
              </c:pt>
              <c:pt idx="9">
                <c:v>26184.799999999999</c:v>
              </c:pt>
              <c:pt idx="10">
                <c:v>43994.8</c:v>
              </c:pt>
              <c:pt idx="11">
                <c:v>5298.56</c:v>
              </c:pt>
              <c:pt idx="12">
                <c:v>14563.7</c:v>
              </c:pt>
              <c:pt idx="13">
                <c:v>29410.2</c:v>
              </c:pt>
              <c:pt idx="14">
                <c:v>91022.9</c:v>
              </c:pt>
              <c:pt idx="15">
                <c:v>47069.1</c:v>
              </c:pt>
              <c:pt idx="17">
                <c:v>0</c:v>
              </c:pt>
              <c:pt idx="18">
                <c:v>3592.58</c:v>
              </c:pt>
              <c:pt idx="19">
                <c:v>28515.7</c:v>
              </c:pt>
              <c:pt idx="20">
                <c:v>16409.2</c:v>
              </c:pt>
              <c:pt idx="21">
                <c:v>70180</c:v>
              </c:pt>
              <c:pt idx="22">
                <c:v>7419.93</c:v>
              </c:pt>
              <c:pt idx="23">
                <c:v>2097.44</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7DED-4705-9B31-177428A9D732}"/>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50428.7</c:v>
              </c:pt>
              <c:pt idx="1">
                <c:v>5113.78</c:v>
              </c:pt>
              <c:pt idx="2">
                <c:v>11656</c:v>
              </c:pt>
              <c:pt idx="3">
                <c:v>60819.1</c:v>
              </c:pt>
              <c:pt idx="4">
                <c:v>4638.22</c:v>
              </c:pt>
              <c:pt idx="5">
                <c:v>15893</c:v>
              </c:pt>
              <c:pt idx="6">
                <c:v>13611.3</c:v>
              </c:pt>
              <c:pt idx="7">
                <c:v>0</c:v>
              </c:pt>
              <c:pt idx="8">
                <c:v>6683.45</c:v>
              </c:pt>
              <c:pt idx="9">
                <c:v>11976.5</c:v>
              </c:pt>
              <c:pt idx="10">
                <c:v>41723.599999999999</c:v>
              </c:pt>
              <c:pt idx="11">
                <c:v>0</c:v>
              </c:pt>
              <c:pt idx="12">
                <c:v>42850.3</c:v>
              </c:pt>
              <c:pt idx="13">
                <c:v>7826.57</c:v>
              </c:pt>
              <c:pt idx="14">
                <c:v>27920.6</c:v>
              </c:pt>
              <c:pt idx="15">
                <c:v>12214.5</c:v>
              </c:pt>
              <c:pt idx="16">
                <c:v>4848.5600000000004</c:v>
              </c:pt>
              <c:pt idx="17">
                <c:v>3952.76</c:v>
              </c:pt>
              <c:pt idx="18">
                <c:v>42056.7</c:v>
              </c:pt>
              <c:pt idx="19">
                <c:v>5412.61</c:v>
              </c:pt>
              <c:pt idx="20">
                <c:v>3808.51</c:v>
              </c:pt>
              <c:pt idx="21">
                <c:v>8983.41</c:v>
              </c:pt>
              <c:pt idx="22">
                <c:v>5791.78</c:v>
              </c:pt>
              <c:pt idx="23">
                <c:v>98283.3</c:v>
              </c:pt>
              <c:pt idx="24">
                <c:v>2378.38</c:v>
              </c:pt>
              <c:pt idx="26">
                <c:v>18438.7</c:v>
              </c:pt>
              <c:pt idx="27">
                <c:v>3626.67</c:v>
              </c:pt>
              <c:pt idx="28">
                <c:v>5888.07</c:v>
              </c:pt>
              <c:pt idx="29">
                <c:v>2780.45</c:v>
              </c:pt>
              <c:pt idx="30">
                <c:v>10131.700000000001</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7DED-4705-9B31-177428A9D732}"/>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22066.1</c:v>
              </c:pt>
              <c:pt idx="1">
                <c:v>8757.26</c:v>
              </c:pt>
              <c:pt idx="2">
                <c:v>14799.5</c:v>
              </c:pt>
              <c:pt idx="3">
                <c:v>23916.6</c:v>
              </c:pt>
              <c:pt idx="4">
                <c:v>14999.8</c:v>
              </c:pt>
              <c:pt idx="5">
                <c:v>11440.2</c:v>
              </c:pt>
              <c:pt idx="6">
                <c:v>0</c:v>
              </c:pt>
              <c:pt idx="7">
                <c:v>13052.2</c:v>
              </c:pt>
              <c:pt idx="8">
                <c:v>12424.9</c:v>
              </c:pt>
              <c:pt idx="9">
                <c:v>12783.1</c:v>
              </c:pt>
              <c:pt idx="10">
                <c:v>18507.2</c:v>
              </c:pt>
              <c:pt idx="11">
                <c:v>22660.799999999999</c:v>
              </c:pt>
              <c:pt idx="12">
                <c:v>0</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7DED-4705-9B31-177428A9D732}"/>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22000.2</c:v>
              </c:pt>
              <c:pt idx="1">
                <c:v>15444.6</c:v>
              </c:pt>
              <c:pt idx="2">
                <c:v>6834.99</c:v>
              </c:pt>
              <c:pt idx="3">
                <c:v>20271.599999999999</c:v>
              </c:pt>
              <c:pt idx="4">
                <c:v>0</c:v>
              </c:pt>
              <c:pt idx="5">
                <c:v>12922.5</c:v>
              </c:pt>
              <c:pt idx="6">
                <c:v>19090.5</c:v>
              </c:pt>
              <c:pt idx="7">
                <c:v>8795.31</c:v>
              </c:pt>
              <c:pt idx="8">
                <c:v>16867.7</c:v>
              </c:pt>
              <c:pt idx="9">
                <c:v>0</c:v>
              </c:pt>
              <c:pt idx="10">
                <c:v>8156.23</c:v>
              </c:pt>
              <c:pt idx="11">
                <c:v>2989.79</c:v>
              </c:pt>
              <c:pt idx="12">
                <c:v>5721.95</c:v>
              </c:pt>
              <c:pt idx="13">
                <c:v>10544.6</c:v>
              </c:pt>
              <c:pt idx="14">
                <c:v>0</c:v>
              </c:pt>
              <c:pt idx="15">
                <c:v>5466.61</c:v>
              </c:pt>
              <c:pt idx="16">
                <c:v>31646.2</c:v>
              </c:pt>
              <c:pt idx="17">
                <c:v>15452.2</c:v>
              </c:pt>
              <c:pt idx="18">
                <c:v>13460.8</c:v>
              </c:pt>
              <c:pt idx="19">
                <c:v>26827.3</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7DED-4705-9B31-177428A9D732}"/>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49560.800000000003</c:v>
              </c:pt>
              <c:pt idx="2">
                <c:v>19925.8</c:v>
              </c:pt>
              <c:pt idx="3">
                <c:v>62417.599999999999</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7DED-4705-9B31-177428A9D732}"/>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56303.6</c:v>
              </c:pt>
              <c:pt idx="1">
                <c:v>52281.599999999999</c:v>
              </c:pt>
              <c:pt idx="2">
                <c:v>23420.9</c:v>
              </c:pt>
              <c:pt idx="3">
                <c:v>41826.9</c:v>
              </c:pt>
              <c:pt idx="4">
                <c:v>41223.199999999997</c:v>
              </c:pt>
              <c:pt idx="5">
                <c:v>57410</c:v>
              </c:pt>
              <c:pt idx="6">
                <c:v>36488.5</c:v>
              </c:pt>
              <c:pt idx="7">
                <c:v>48624.1</c:v>
              </c:pt>
              <c:pt idx="8">
                <c:v>47753.5</c:v>
              </c:pt>
              <c:pt idx="9">
                <c:v>54234.400000000001</c:v>
              </c:pt>
              <c:pt idx="10">
                <c:v>29636.9</c:v>
              </c:pt>
              <c:pt idx="11">
                <c:v>32952.9</c:v>
              </c:pt>
              <c:pt idx="12">
                <c:v>86744.3</c:v>
              </c:pt>
              <c:pt idx="13">
                <c:v>42892.6</c:v>
              </c:pt>
              <c:pt idx="14">
                <c:v>30927.599999999999</c:v>
              </c:pt>
              <c:pt idx="15">
                <c:v>37237.5</c:v>
              </c:pt>
              <c:pt idx="16">
                <c:v>118216</c:v>
              </c:pt>
              <c:pt idx="17">
                <c:v>47040.9</c:v>
              </c:pt>
              <c:pt idx="18">
                <c:v>57258.3</c:v>
              </c:pt>
              <c:pt idx="19">
                <c:v>33284.199999999997</c:v>
              </c:pt>
              <c:pt idx="20">
                <c:v>34989.199999999997</c:v>
              </c:pt>
              <c:pt idx="21">
                <c:v>0</c:v>
              </c:pt>
              <c:pt idx="22">
                <c:v>32817.9</c:v>
              </c:pt>
              <c:pt idx="23">
                <c:v>39262.199999999997</c:v>
              </c:pt>
              <c:pt idx="24">
                <c:v>40875.300000000003</c:v>
              </c:pt>
              <c:pt idx="25">
                <c:v>53402.400000000001</c:v>
              </c:pt>
              <c:pt idx="26">
                <c:v>47568</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7DED-4705-9B31-177428A9D732}"/>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13862.6</c:v>
              </c:pt>
              <c:pt idx="1">
                <c:v>19267</c:v>
              </c:pt>
              <c:pt idx="2">
                <c:v>14177</c:v>
              </c:pt>
              <c:pt idx="3">
                <c:v>29314.6</c:v>
              </c:pt>
              <c:pt idx="4">
                <c:v>21559</c:v>
              </c:pt>
              <c:pt idx="5">
                <c:v>63164</c:v>
              </c:pt>
              <c:pt idx="6">
                <c:v>12947</c:v>
              </c:pt>
              <c:pt idx="7">
                <c:v>16712.3</c:v>
              </c:pt>
              <c:pt idx="8">
                <c:v>27341.1</c:v>
              </c:pt>
              <c:pt idx="9">
                <c:v>18269.599999999999</c:v>
              </c:pt>
              <c:pt idx="10">
                <c:v>71729.100000000006</c:v>
              </c:pt>
              <c:pt idx="11">
                <c:v>12902.8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7DED-4705-9B31-177428A9D732}"/>
            </c:ext>
          </c:extLst>
        </c:ser>
        <c:ser>
          <c:idx val="12"/>
          <c:order val="12"/>
          <c:tx>
            <c:v>Horizontal Line</c:v>
          </c:tx>
          <c:spPr>
            <a:ln w="19050">
              <a:solidFill>
                <a:srgbClr val="009242"/>
              </a:solidFill>
              <a:prstDash val="sysDash"/>
            </a:ln>
          </c:spPr>
          <c:marker>
            <c:symbol val="none"/>
          </c:marker>
          <c:xVal>
            <c:numLit>
              <c:formatCode>General</c:formatCode>
              <c:ptCount val="2"/>
              <c:pt idx="0">
                <c:v>100</c:v>
              </c:pt>
              <c:pt idx="1">
                <c:v>150000</c:v>
              </c:pt>
            </c:numLit>
          </c:xVal>
          <c:yVal>
            <c:numLit>
              <c:formatCode>General</c:formatCode>
              <c:ptCount val="2"/>
              <c:pt idx="0">
                <c:v>1</c:v>
              </c:pt>
              <c:pt idx="1">
                <c:v>1</c:v>
              </c:pt>
            </c:numLit>
          </c:yVal>
          <c:smooth val="0"/>
          <c:extLst>
            <c:ext xmlns:c16="http://schemas.microsoft.com/office/drawing/2014/chart" uri="{C3380CC4-5D6E-409C-BE32-E72D297353CC}">
              <c16:uniqueId val="{00000008-7DED-4705-9B31-177428A9D732}"/>
            </c:ext>
          </c:extLst>
        </c:ser>
        <c:ser>
          <c:idx val="13"/>
          <c:order val="13"/>
          <c:tx>
            <c:v> 29,513.01   29,513.01 </c:v>
          </c:tx>
          <c:spPr>
            <a:ln w="19050">
              <a:solidFill>
                <a:schemeClr val="accent1"/>
              </a:solidFill>
              <a:prstDash val="sysDash"/>
            </a:ln>
          </c:spPr>
          <c:marker>
            <c:symbol val="none"/>
          </c:marker>
          <c:xVal>
            <c:numLit>
              <c:formatCode>_(* #,##0.00_);_(* \(#,##0.00\);_(* "-"??_);_(@_)</c:formatCode>
              <c:ptCount val="2"/>
              <c:pt idx="0">
                <c:v>29513.008611111116</c:v>
              </c:pt>
              <c:pt idx="1">
                <c:v>29513.008611111116</c:v>
              </c:pt>
            </c:numLit>
          </c:xVal>
          <c:yVal>
            <c:numLit>
              <c:formatCode>General</c:formatCode>
              <c:ptCount val="2"/>
              <c:pt idx="0">
                <c:v>17</c:v>
              </c:pt>
              <c:pt idx="1">
                <c:v>0</c:v>
              </c:pt>
            </c:numLit>
          </c:yVal>
          <c:smooth val="0"/>
          <c:extLst>
            <c:ext xmlns:c16="http://schemas.microsoft.com/office/drawing/2014/chart" uri="{C3380CC4-5D6E-409C-BE32-E72D297353CC}">
              <c16:uniqueId val="{00000009-7DED-4705-9B31-177428A9D732}"/>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7DED-4705-9B31-177428A9D732}"/>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7DED-4705-9B31-177428A9D732}"/>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7DED-4705-9B31-177428A9D732}"/>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7DED-4705-9B31-177428A9D732}"/>
                  </c:ext>
                </c:extLst>
              </c15:ser>
            </c15:filteredScatterSeries>
          </c:ext>
        </c:extLst>
      </c:scatterChart>
      <c:valAx>
        <c:axId val="203267072"/>
        <c:scaling>
          <c:logBase val="10"/>
          <c:orientation val="minMax"/>
          <c:max val="150000"/>
          <c:min val="100"/>
        </c:scaling>
        <c:delete val="0"/>
        <c:axPos val="b"/>
        <c:title>
          <c:tx>
            <c:strRef>
              <c:f>"GDP per capita (2017 international dollar) "</c:f>
              <c:strCache>
                <c:ptCount val="1"/>
                <c:pt idx="0">
                  <c:v>GDP per capita (2017 international dollar) </c:v>
                </c:pt>
              </c:strCache>
            </c:strRef>
          </c:tx>
          <c:layout>
            <c:manualLayout>
              <c:xMode val="edge"/>
              <c:yMode val="edge"/>
              <c:x val="0.38818408863218185"/>
              <c:y val="0.87737053914112872"/>
            </c:manualLayout>
          </c:layout>
          <c:overlay val="0"/>
          <c:txPr>
            <a:bodyPr/>
            <a:lstStyle/>
            <a:p>
              <a:pPr>
                <a:defRPr sz="1800"/>
              </a:pPr>
              <a:endParaRPr lang="en-US"/>
            </a:p>
          </c:txPr>
        </c:title>
        <c:numFmt formatCode="&quot;$&quot;#,##0" sourceLinked="0"/>
        <c:majorTickMark val="out"/>
        <c:minorTickMark val="none"/>
        <c:tickLblPos val="nextTo"/>
        <c:spPr>
          <a:ln/>
        </c:spPr>
        <c:crossAx val="203277440"/>
        <c:crosses val="max"/>
        <c:crossBetween val="midCat"/>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egendEntry>
        <c:idx val="9"/>
        <c:delete val="1"/>
      </c:legendEntry>
      <c:layout>
        <c:manualLayout>
          <c:xMode val="edge"/>
          <c:yMode val="edge"/>
          <c:x val="4.4462880437817605E-2"/>
          <c:y val="0.33529442283940114"/>
          <c:w val="0.20387160514343275"/>
          <c:h val="0.44746392399681867"/>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image" Target="../media/image4.png"/><Relationship Id="rId2" Type="http://schemas.openxmlformats.org/officeDocument/2006/relationships/hyperlink" Target="http://www.footprintnetwork.org" TargetMode="External"/><Relationship Id="rId1" Type="http://schemas.openxmlformats.org/officeDocument/2006/relationships/image" Target="../media/image1.png"/><Relationship Id="rId6" Type="http://schemas.openxmlformats.org/officeDocument/2006/relationships/hyperlink" Target="https://www.fodafo.org/" TargetMode="External"/><Relationship Id="rId5" Type="http://schemas.openxmlformats.org/officeDocument/2006/relationships/image" Target="../media/image3.png"/><Relationship Id="rId4" Type="http://schemas.openxmlformats.org/officeDocument/2006/relationships/hyperlink" Target="https://footprint.info.yorku.ca/"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8.png"/><Relationship Id="rId5" Type="http://schemas.openxmlformats.org/officeDocument/2006/relationships/hyperlink" Target="https://www.fodafo.org/" TargetMode="External"/><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8.png"/><Relationship Id="rId5" Type="http://schemas.openxmlformats.org/officeDocument/2006/relationships/hyperlink" Target="https://www.fodafo.org/" TargetMode="External"/><Relationship Id="rId4"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emf"/></Relationships>
</file>

<file path=xl/drawings/_rels/drawing2.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7"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4.png"/><Relationship Id="rId5" Type="http://schemas.openxmlformats.org/officeDocument/2006/relationships/hyperlink" Target="https://www.fodafo.org/" TargetMode="External"/><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6.png"/><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5.png"/><Relationship Id="rId1" Type="http://schemas.openxmlformats.org/officeDocument/2006/relationships/hyperlink" Target="https://data.footprintnetwork.org/#/" TargetMode="Externa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114300</xdr:colOff>
      <xdr:row>11</xdr:row>
      <xdr:rowOff>57150</xdr:rowOff>
    </xdr:from>
    <xdr:to>
      <xdr:col>1</xdr:col>
      <xdr:colOff>952500</xdr:colOff>
      <xdr:row>11</xdr:row>
      <xdr:rowOff>352425</xdr:rowOff>
    </xdr:to>
    <xdr:pic>
      <xdr:nvPicPr>
        <xdr:cNvPr id="3" name="Picture 2" descr="88x3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333375" y="391477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139881</xdr:colOff>
      <xdr:row>1</xdr:row>
      <xdr:rowOff>34975</xdr:rowOff>
    </xdr:from>
    <xdr:to>
      <xdr:col>1</xdr:col>
      <xdr:colOff>3004347</xdr:colOff>
      <xdr:row>5</xdr:row>
      <xdr:rowOff>512858</xdr:rowOff>
    </xdr:to>
    <xdr:pic>
      <xdr:nvPicPr>
        <xdr:cNvPr id="2" name="Picture 1" descr="GFN_primary photo highres.jpg">
          <a:hlinkClick xmlns:r="http://schemas.openxmlformats.org/officeDocument/2006/relationships" r:id="rId2"/>
          <a:extLst>
            <a:ext uri="{FF2B5EF4-FFF2-40B4-BE49-F238E27FC236}">
              <a16:creationId xmlns:a16="http://schemas.microsoft.com/office/drawing/2014/main" id="{AA149A48-2868-4A46-A5E8-0B52072807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371202" y="211868"/>
          <a:ext cx="2864466" cy="1185454"/>
        </a:xfrm>
        <a:prstGeom prst="rect">
          <a:avLst/>
        </a:prstGeom>
      </xdr:spPr>
    </xdr:pic>
    <xdr:clientData/>
  </xdr:twoCellAnchor>
  <xdr:twoCellAnchor editAs="oneCell">
    <xdr:from>
      <xdr:col>1</xdr:col>
      <xdr:colOff>3072472</xdr:colOff>
      <xdr:row>1</xdr:row>
      <xdr:rowOff>167852</xdr:rowOff>
    </xdr:from>
    <xdr:to>
      <xdr:col>1</xdr:col>
      <xdr:colOff>5928381</xdr:colOff>
      <xdr:row>5</xdr:row>
      <xdr:rowOff>445878</xdr:rowOff>
    </xdr:to>
    <xdr:pic>
      <xdr:nvPicPr>
        <xdr:cNvPr id="6" name="Picture 5">
          <a:hlinkClick xmlns:r="http://schemas.openxmlformats.org/officeDocument/2006/relationships" r:id="rId4"/>
          <a:extLst>
            <a:ext uri="{FF2B5EF4-FFF2-40B4-BE49-F238E27FC236}">
              <a16:creationId xmlns:a16="http://schemas.microsoft.com/office/drawing/2014/main" id="{503033C8-2882-4E9E-AB06-EFABF6DA497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303793" y="344745"/>
          <a:ext cx="2855909" cy="985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5912252</xdr:colOff>
      <xdr:row>0</xdr:row>
      <xdr:rowOff>165190</xdr:rowOff>
    </xdr:from>
    <xdr:to>
      <xdr:col>1</xdr:col>
      <xdr:colOff>8774542</xdr:colOff>
      <xdr:row>5</xdr:row>
      <xdr:rowOff>653431</xdr:rowOff>
    </xdr:to>
    <xdr:pic>
      <xdr:nvPicPr>
        <xdr:cNvPr id="8" name="Picture 7">
          <a:hlinkClick xmlns:r="http://schemas.openxmlformats.org/officeDocument/2006/relationships" r:id="rId6"/>
          <a:extLst>
            <a:ext uri="{FF2B5EF4-FFF2-40B4-BE49-F238E27FC236}">
              <a16:creationId xmlns:a16="http://schemas.microsoft.com/office/drawing/2014/main" id="{855EC895-B0F1-4DC1-8238-0A03C8F589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143573" y="165190"/>
          <a:ext cx="2862290" cy="137270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0.02036</cdr:x>
      <cdr:y>0.71235</cdr:y>
    </cdr:from>
    <cdr:to>
      <cdr:x>0.18314</cdr:x>
      <cdr:y>0.77075</cdr:y>
    </cdr:to>
    <cdr:sp macro="" textlink="">
      <cdr:nvSpPr>
        <cdr:cNvPr id="5" name="TextBox 4"/>
        <cdr:cNvSpPr txBox="1"/>
      </cdr:nvSpPr>
      <cdr:spPr>
        <a:xfrm xmlns:a="http://schemas.openxmlformats.org/drawingml/2006/main">
          <a:off x="223510" y="51906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0.75208</cdr:x>
      <cdr:y>0.75729</cdr:y>
    </cdr:from>
    <cdr:to>
      <cdr:x>0.93859</cdr:x>
      <cdr:y>0.82979</cdr:y>
    </cdr:to>
    <cdr:sp macro="" textlink="">
      <cdr:nvSpPr>
        <cdr:cNvPr id="8" name="Rectangle 7"/>
        <cdr:cNvSpPr/>
      </cdr:nvSpPr>
      <cdr:spPr>
        <a:xfrm xmlns:a="http://schemas.openxmlformats.org/drawingml/2006/main">
          <a:off x="7976507" y="6158389"/>
          <a:ext cx="1978087" cy="589583"/>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AEFC17A-8CCB-40C5-B0F0-560F09F7DD44}" type="TxLink">
            <a:rPr lang="en-US" sz="2000" b="1" i="0" u="none" strike="noStrike">
              <a:solidFill>
                <a:srgbClr val="000000"/>
              </a:solidFill>
              <a:latin typeface="Arial"/>
              <a:cs typeface="Arial"/>
            </a:rPr>
            <a:pPr algn="ctr"/>
            <a:t>Ecological Footprint and Life Expectancy at Birth (2019)</a:t>
          </a:fld>
          <a:endParaRPr lang="en-US" sz="6000"/>
        </a:p>
      </cdr:txBody>
    </cdr:sp>
  </cdr:relSizeAnchor>
  <cdr:relSizeAnchor xmlns:cdr="http://schemas.openxmlformats.org/drawingml/2006/chartDrawing">
    <cdr:from>
      <cdr:x>0.01705</cdr:x>
      <cdr:y>0.92518</cdr:y>
    </cdr:from>
    <cdr:to>
      <cdr:x>0.88959</cdr:x>
      <cdr:y>0.97751</cdr:y>
    </cdr:to>
    <cdr:sp macro="" textlink="">
      <cdr:nvSpPr>
        <cdr:cNvPr id="9" name="TextBox 1"/>
        <cdr:cNvSpPr txBox="1"/>
      </cdr:nvSpPr>
      <cdr:spPr>
        <a:xfrm xmlns:a="http://schemas.openxmlformats.org/drawingml/2006/main">
          <a:off x="176893" y="7521970"/>
          <a:ext cx="9052236" cy="4254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B9761DF-C41A-46A2-BFF4-CE13E5D7495C}"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0.75662</cdr:x>
      <cdr:y>0.08489</cdr:y>
    </cdr:from>
    <cdr:to>
      <cdr:x>0.84968</cdr:x>
      <cdr:y>0.1546</cdr:y>
    </cdr:to>
    <cdr:sp macro="" textlink="">
      <cdr:nvSpPr>
        <cdr:cNvPr id="2" name="TextBox 1">
          <a:extLst xmlns:a="http://schemas.openxmlformats.org/drawingml/2006/main">
            <a:ext uri="{FF2B5EF4-FFF2-40B4-BE49-F238E27FC236}">
              <a16:creationId xmlns:a16="http://schemas.microsoft.com/office/drawing/2014/main" id="{70524EFD-898D-2882-72AF-41B18249EB43}"/>
            </a:ext>
          </a:extLst>
        </cdr:cNvPr>
        <cdr:cNvSpPr txBox="1"/>
      </cdr:nvSpPr>
      <cdr:spPr>
        <a:xfrm xmlns:a="http://schemas.openxmlformats.org/drawingml/2006/main">
          <a:off x="8024585" y="690336"/>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userShapes>
</file>

<file path=xl/drawings/drawing11.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C51558D-7CE1-448D-9265-1F2194EC962F}" type="TxLink">
            <a:rPr lang="en-US" sz="2000" b="1" i="0" u="none" strike="noStrike">
              <a:solidFill>
                <a:srgbClr val="000000"/>
              </a:solidFill>
              <a:latin typeface="Arial"/>
              <a:cs typeface="Arial"/>
            </a:rPr>
            <a:pPr algn="ctr"/>
            <a:t>Ecological Footprint and GDP (2019)</a:t>
          </a:fld>
          <a:endParaRPr lang="en-US" sz="13800"/>
        </a:p>
      </cdr:txBody>
    </cdr:sp>
  </cdr:relSizeAnchor>
  <cdr:relSizeAnchor xmlns:cdr="http://schemas.openxmlformats.org/drawingml/2006/chartDrawing">
    <cdr:from>
      <cdr:x>0.03885</cdr:x>
      <cdr:y>0.93001</cdr:y>
    </cdr:from>
    <cdr:to>
      <cdr:x>1</cdr:x>
      <cdr:y>0.98234</cdr:y>
    </cdr:to>
    <cdr:sp macro="" textlink="">
      <cdr:nvSpPr>
        <cdr:cNvPr id="9" name="TextBox 1"/>
        <cdr:cNvSpPr txBox="1"/>
      </cdr:nvSpPr>
      <cdr:spPr>
        <a:xfrm xmlns:a="http://schemas.openxmlformats.org/drawingml/2006/main">
          <a:off x="399669" y="7308168"/>
          <a:ext cx="9887826"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54D2B61B-1BFA-4FA2-8AD8-79DCD9E4A900}"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GDP per capita  (2017 international dollar): World Economic Outlook,2023, IMF.  </a:t>
          </a:fld>
          <a:endParaRPr lang="en-US" sz="2800">
            <a:solidFill>
              <a:schemeClr val="bg1">
                <a:lumMod val="50000"/>
              </a:schemeClr>
            </a:solidFill>
          </a:endParaRPr>
        </a:p>
      </cdr:txBody>
    </cdr:sp>
  </cdr:relSizeAnchor>
  <cdr:relSizeAnchor xmlns:cdr="http://schemas.openxmlformats.org/drawingml/2006/chartDrawing">
    <cdr:from>
      <cdr:x>0.73364</cdr:x>
      <cdr:y>0.77626</cdr:y>
    </cdr:from>
    <cdr:to>
      <cdr:x>0.8264</cdr:x>
      <cdr:y>0.8485</cdr:y>
    </cdr:to>
    <cdr:sp macro="" textlink="">
      <cdr:nvSpPr>
        <cdr:cNvPr id="2" name="TextBox 1">
          <a:extLst xmlns:a="http://schemas.openxmlformats.org/drawingml/2006/main">
            <a:ext uri="{FF2B5EF4-FFF2-40B4-BE49-F238E27FC236}">
              <a16:creationId xmlns:a16="http://schemas.microsoft.com/office/drawing/2014/main" id="{800F4B7B-05BC-FD05-3219-3BF0B32E72C1}"/>
            </a:ext>
          </a:extLst>
        </cdr:cNvPr>
        <cdr:cNvSpPr txBox="1"/>
      </cdr:nvSpPr>
      <cdr:spPr>
        <a:xfrm xmlns:a="http://schemas.openxmlformats.org/drawingml/2006/main">
          <a:off x="7806872" y="6092371"/>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dr:relSizeAnchor xmlns:cdr="http://schemas.openxmlformats.org/drawingml/2006/chartDrawing">
    <cdr:from>
      <cdr:x>0.73252</cdr:x>
      <cdr:y>0.1105</cdr:y>
    </cdr:from>
    <cdr:to>
      <cdr:x>0.94095</cdr:x>
      <cdr:y>0.17858</cdr:y>
    </cdr:to>
    <cdr:sp macro="" textlink="">
      <cdr:nvSpPr>
        <cdr:cNvPr id="4" name="Rectangle 3">
          <a:extLst xmlns:a="http://schemas.openxmlformats.org/drawingml/2006/main">
            <a:ext uri="{FF2B5EF4-FFF2-40B4-BE49-F238E27FC236}">
              <a16:creationId xmlns:a16="http://schemas.microsoft.com/office/drawing/2014/main" id="{57D4ACC2-DBB7-D33E-EED7-B0C743D2FD08}"/>
            </a:ext>
          </a:extLst>
        </cdr:cNvPr>
        <cdr:cNvSpPr/>
      </cdr:nvSpPr>
      <cdr:spPr>
        <a:xfrm xmlns:a="http://schemas.openxmlformats.org/drawingml/2006/main">
          <a:off x="7794988" y="867229"/>
          <a:ext cx="2217963" cy="534307"/>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0.01689</cdr:x>
      <cdr:y>0.70713</cdr:y>
    </cdr:from>
    <cdr:to>
      <cdr:x>0.17967</cdr:x>
      <cdr:y>0.76553</cdr:y>
    </cdr:to>
    <cdr:sp macro="" textlink="">
      <cdr:nvSpPr>
        <cdr:cNvPr id="5" name="TextBox 4"/>
        <cdr:cNvSpPr txBox="1"/>
      </cdr:nvSpPr>
      <cdr:spPr>
        <a:xfrm xmlns:a="http://schemas.openxmlformats.org/drawingml/2006/main">
          <a:off x="185410" y="51525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C51558D-7CE1-448D-9265-1F2194EC962F}" type="TxLink">
            <a:rPr lang="en-US" sz="2000" b="1" i="0" u="none" strike="noStrike">
              <a:solidFill>
                <a:srgbClr val="000000"/>
              </a:solidFill>
              <a:latin typeface="Arial"/>
              <a:cs typeface="Arial"/>
            </a:rPr>
            <a:pPr algn="ctr"/>
            <a:t>Ecological Footprint and GDP (2019)</a:t>
          </a:fld>
          <a:endParaRPr lang="en-US" sz="13800"/>
        </a:p>
      </cdr:txBody>
    </cdr:sp>
  </cdr:relSizeAnchor>
  <cdr:relSizeAnchor xmlns:cdr="http://schemas.openxmlformats.org/drawingml/2006/chartDrawing">
    <cdr:from>
      <cdr:x>0.02034</cdr:x>
      <cdr:y>0.92062</cdr:y>
    </cdr:from>
    <cdr:to>
      <cdr:x>1</cdr:x>
      <cdr:y>0.97295</cdr:y>
    </cdr:to>
    <cdr:sp macro="" textlink="">
      <cdr:nvSpPr>
        <cdr:cNvPr id="9" name="TextBox 1"/>
        <cdr:cNvSpPr txBox="1"/>
      </cdr:nvSpPr>
      <cdr:spPr>
        <a:xfrm xmlns:a="http://schemas.openxmlformats.org/drawingml/2006/main">
          <a:off x="209404" y="7471629"/>
          <a:ext cx="10085294" cy="424703"/>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54D2B61B-1BFA-4FA2-8AD8-79DCD9E4A900}"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GDP per capita  (2017 international dollar): World Economic Outlook,2023, IMF.  </a:t>
          </a:fld>
          <a:endParaRPr lang="en-US" sz="2800">
            <a:solidFill>
              <a:schemeClr val="bg1">
                <a:lumMod val="50000"/>
              </a:schemeClr>
            </a:solidFill>
          </a:endParaRPr>
        </a:p>
      </cdr:txBody>
    </cdr:sp>
  </cdr:relSizeAnchor>
  <cdr:relSizeAnchor xmlns:cdr="http://schemas.openxmlformats.org/drawingml/2006/chartDrawing">
    <cdr:from>
      <cdr:x>0.73714</cdr:x>
      <cdr:y>0.08824</cdr:y>
    </cdr:from>
    <cdr:to>
      <cdr:x>0.83001</cdr:x>
      <cdr:y>0.15795</cdr:y>
    </cdr:to>
    <cdr:sp macro="" textlink="">
      <cdr:nvSpPr>
        <cdr:cNvPr id="2" name="TextBox 1">
          <a:extLst xmlns:a="http://schemas.openxmlformats.org/drawingml/2006/main">
            <a:ext uri="{FF2B5EF4-FFF2-40B4-BE49-F238E27FC236}">
              <a16:creationId xmlns:a16="http://schemas.microsoft.com/office/drawing/2014/main" id="{296B9CEB-9283-FA2A-6C5B-3423E1D5389F}"/>
            </a:ext>
          </a:extLst>
        </cdr:cNvPr>
        <cdr:cNvSpPr txBox="1"/>
      </cdr:nvSpPr>
      <cdr:spPr>
        <a:xfrm xmlns:a="http://schemas.openxmlformats.org/drawingml/2006/main">
          <a:off x="7834086" y="717550"/>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dr:relSizeAnchor xmlns:cdr="http://schemas.openxmlformats.org/drawingml/2006/chartDrawing">
    <cdr:from>
      <cdr:x>0.73714</cdr:x>
      <cdr:y>0.75631</cdr:y>
    </cdr:from>
    <cdr:to>
      <cdr:x>0.9385</cdr:x>
      <cdr:y>0.83083</cdr:y>
    </cdr:to>
    <cdr:sp macro="" textlink="">
      <cdr:nvSpPr>
        <cdr:cNvPr id="4" name="Rectangle 3">
          <a:extLst xmlns:a="http://schemas.openxmlformats.org/drawingml/2006/main">
            <a:ext uri="{FF2B5EF4-FFF2-40B4-BE49-F238E27FC236}">
              <a16:creationId xmlns:a16="http://schemas.microsoft.com/office/drawing/2014/main" id="{57D4ACC2-DBB7-D33E-EED7-B0C743D2FD08}"/>
            </a:ext>
          </a:extLst>
        </cdr:cNvPr>
        <cdr:cNvSpPr/>
      </cdr:nvSpPr>
      <cdr:spPr>
        <a:xfrm xmlns:a="http://schemas.openxmlformats.org/drawingml/2006/main">
          <a:off x="7834085" y="6150429"/>
          <a:ext cx="2139951" cy="606058"/>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userShapes>
</file>

<file path=xl/drawings/drawing13.xml><?xml version="1.0" encoding="utf-8"?>
<xdr:wsDr xmlns:xdr="http://schemas.openxmlformats.org/drawingml/2006/spreadsheetDrawing" xmlns:a="http://schemas.openxmlformats.org/drawingml/2006/main">
  <xdr:oneCellAnchor>
    <xdr:from>
      <xdr:col>0</xdr:col>
      <xdr:colOff>0</xdr:colOff>
      <xdr:row>223</xdr:row>
      <xdr:rowOff>176893</xdr:rowOff>
    </xdr:from>
    <xdr:ext cx="12906375" cy="11421156"/>
    <xdr:sp macro="" textlink="">
      <xdr:nvSpPr>
        <xdr:cNvPr id="2" name="TextBox 1">
          <a:extLst>
            <a:ext uri="{FF2B5EF4-FFF2-40B4-BE49-F238E27FC236}">
              <a16:creationId xmlns:a16="http://schemas.microsoft.com/office/drawing/2014/main" id="{D1F551DE-4BFA-449A-9D30-3941F64D1A74}"/>
            </a:ext>
          </a:extLst>
        </xdr:cNvPr>
        <xdr:cNvSpPr txBox="1"/>
      </xdr:nvSpPr>
      <xdr:spPr>
        <a:xfrm>
          <a:off x="0" y="45934993"/>
          <a:ext cx="12906375" cy="1142115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solidFill>
                <a:schemeClr val="tx1"/>
              </a:solidFill>
              <a:latin typeface="+mn-lt"/>
              <a:ea typeface="+mn-ea"/>
              <a:cs typeface="+mn-cs"/>
            </a:rPr>
            <a:t>Data</a:t>
          </a:r>
          <a:r>
            <a:rPr lang="en-US" sz="1400" b="1" baseline="0">
              <a:solidFill>
                <a:schemeClr val="tx1"/>
              </a:solidFill>
              <a:latin typeface="+mn-lt"/>
              <a:ea typeface="+mn-ea"/>
              <a:cs typeface="+mn-cs"/>
            </a:rPr>
            <a:t> </a:t>
          </a:r>
        </a:p>
        <a:p>
          <a:r>
            <a:rPr lang="en-US" sz="1400" b="1" baseline="0">
              <a:solidFill>
                <a:schemeClr val="tx1"/>
              </a:solidFill>
              <a:latin typeface="+mn-lt"/>
              <a:ea typeface="+mn-ea"/>
              <a:cs typeface="+mn-cs"/>
            </a:rPr>
            <a:t>Quality</a:t>
          </a:r>
          <a:r>
            <a:rPr lang="en-US" sz="1400" b="0" baseline="0">
              <a:solidFill>
                <a:schemeClr val="tx1"/>
              </a:solidFill>
              <a:latin typeface="+mn-lt"/>
              <a:ea typeface="+mn-ea"/>
              <a:cs typeface="+mn-cs"/>
            </a:rPr>
            <a:t>	</a:t>
          </a:r>
          <a:r>
            <a:rPr lang="en-US" sz="1400" b="1">
              <a:solidFill>
                <a:schemeClr val="tx1"/>
              </a:solidFill>
              <a:latin typeface="+mn-lt"/>
              <a:ea typeface="+mn-ea"/>
              <a:cs typeface="+mn-cs"/>
            </a:rPr>
            <a:t>Criteria for </a:t>
          </a:r>
          <a:r>
            <a:rPr lang="en-US" sz="1400" b="1" baseline="0">
              <a:solidFill>
                <a:schemeClr val="tx1"/>
              </a:solidFill>
              <a:latin typeface="+mn-lt"/>
              <a:ea typeface="+mn-ea"/>
              <a:cs typeface="+mn-cs"/>
            </a:rPr>
            <a:t>Data Quality scores for </a:t>
          </a:r>
          <a:r>
            <a:rPr lang="en-US" sz="1400" b="1">
              <a:solidFill>
                <a:schemeClr val="tx1"/>
              </a:solidFill>
              <a:latin typeface="+mn-lt"/>
              <a:ea typeface="+mn-ea"/>
              <a:cs typeface="+mn-cs"/>
            </a:rPr>
            <a:t>publication</a:t>
          </a:r>
          <a:r>
            <a:rPr lang="en-US" sz="1400" b="1" baseline="0">
              <a:solidFill>
                <a:schemeClr val="tx1"/>
              </a:solidFill>
              <a:latin typeface="+mn-lt"/>
              <a:ea typeface="+mn-ea"/>
              <a:cs typeface="+mn-cs"/>
            </a:rPr>
            <a:t> of results</a:t>
          </a:r>
        </a:p>
        <a:p>
          <a:endParaRPr lang="en-US" sz="1400" b="1">
            <a:solidFill>
              <a:schemeClr val="tx1"/>
            </a:solidFill>
            <a:latin typeface="+mn-lt"/>
            <a:ea typeface="+mn-ea"/>
            <a:cs typeface="+mn-cs"/>
          </a:endParaRPr>
        </a:p>
        <a:p>
          <a:r>
            <a:rPr lang="en-US" sz="1400">
              <a:solidFill>
                <a:schemeClr val="tx1"/>
              </a:solidFill>
              <a:latin typeface="+mn-lt"/>
              <a:ea typeface="+mn-ea"/>
              <a:cs typeface="+mn-cs"/>
            </a:rPr>
            <a:t>Each country in the National Footprint Accounts 2021 Edition is given a quality score comprised of two elements, time series score [1-3] and latest year score [A-D].</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3A	</a:t>
          </a:r>
          <a:r>
            <a:rPr lang="en-US" sz="1400">
              <a:solidFill>
                <a:schemeClr val="tx1"/>
              </a:solidFill>
              <a:effectLst/>
              <a:latin typeface="+mn-lt"/>
              <a:ea typeface="+mn-ea"/>
              <a:cs typeface="+mn-cs"/>
            </a:rPr>
            <a:t>No component of BC or EF is unreliable or unlikely for any year.</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3B	</a:t>
          </a:r>
          <a:r>
            <a:rPr lang="en-US" sz="1400">
              <a:solidFill>
                <a:schemeClr val="tx1"/>
              </a:solidFill>
              <a:effectLst/>
              <a:latin typeface="+mn-lt"/>
              <a:ea typeface="+mn-ea"/>
              <a:cs typeface="+mn-cs"/>
            </a:rPr>
            <a:t>No component of BC or EF is unreliable or unlikely for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Some individual components of the EF or BC are unlikely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b="1">
            <a:solidFill>
              <a:schemeClr val="tx1"/>
            </a:solidFill>
            <a:effectLst/>
            <a:latin typeface="+mn-lt"/>
            <a:ea typeface="+mn-ea"/>
            <a:cs typeface="+mn-cs"/>
          </a:endParaRPr>
        </a:p>
        <a:p>
          <a:r>
            <a:rPr lang="en-US" sz="1400" b="1">
              <a:solidFill>
                <a:schemeClr val="tx1"/>
              </a:solidFill>
              <a:effectLst/>
              <a:latin typeface="+mn-lt"/>
              <a:ea typeface="+mn-ea"/>
              <a:cs typeface="+mn-cs"/>
            </a:rPr>
            <a:t>3C                  </a:t>
          </a:r>
          <a:r>
            <a:rPr lang="en-US" sz="1400">
              <a:solidFill>
                <a:schemeClr val="tx1"/>
              </a:solidFill>
              <a:effectLst/>
              <a:latin typeface="+mn-lt"/>
              <a:ea typeface="+mn-ea"/>
              <a:cs typeface="+mn-cs"/>
            </a:rPr>
            <a:t>No component of BC or EF is unreliable or unlikely for the years prior to the latest data year. </a:t>
          </a:r>
        </a:p>
        <a:p>
          <a:r>
            <a:rPr lang="en-US" sz="1400">
              <a:solidFill>
                <a:schemeClr val="tx1"/>
              </a:solidFill>
              <a:effectLst/>
              <a:latin typeface="+mn-lt"/>
              <a:ea typeface="+mn-ea"/>
              <a:cs typeface="+mn-cs"/>
            </a:rPr>
            <a:t>                      Some individual components of the EF or BC are unlikely in the latest year.</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Total EF and BC values are unlikely or unreliable in the most recent data year, but the ability to ascribe creditor/debtor status is unaffected in latest year.</a:t>
          </a:r>
          <a:endParaRPr lang="en-US" sz="1400" b="1">
            <a:solidFill>
              <a:schemeClr val="tx1"/>
            </a:solidFill>
            <a:effectLst/>
            <a:latin typeface="+mn-lt"/>
            <a:ea typeface="+mn-ea"/>
            <a:cs typeface="+mn-cs"/>
          </a:endParaRPr>
        </a:p>
        <a:p>
          <a:endParaRPr lang="en-US" sz="1400">
            <a:solidFill>
              <a:schemeClr val="tx1"/>
            </a:solidFill>
            <a:latin typeface="+mn-lt"/>
            <a:ea typeface="+mn-ea"/>
            <a:cs typeface="+mn-cs"/>
          </a:endParaRPr>
        </a:p>
        <a:p>
          <a:r>
            <a:rPr lang="en-US" sz="1400" b="1">
              <a:solidFill>
                <a:schemeClr val="tx1"/>
              </a:solidFill>
              <a:latin typeface="+mn-lt"/>
              <a:ea typeface="+mn-ea"/>
              <a:cs typeface="+mn-cs"/>
            </a:rPr>
            <a:t>3D	</a:t>
          </a:r>
          <a:r>
            <a:rPr lang="en-US" sz="1400">
              <a:solidFill>
                <a:schemeClr val="tx1"/>
              </a:solidFill>
              <a:effectLst/>
              <a:latin typeface="+mn-lt"/>
              <a:ea typeface="+mn-ea"/>
              <a:cs typeface="+mn-cs"/>
            </a:rPr>
            <a:t>No component of BC or EF is unreliable or unlikely for the years prior to the latest data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Some components of the EF or BC are very unlikely in the latest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EF and BC results in the latest year are significantly impacted by the unlikely or unreliable values, making them unusable.</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2A	</a:t>
          </a:r>
          <a:r>
            <a:rPr lang="en-US" sz="1400">
              <a:solidFill>
                <a:schemeClr val="tx1"/>
              </a:solidFill>
              <a:effectLst/>
              <a:latin typeface="+mn-lt"/>
              <a:ea typeface="+mn-ea"/>
              <a:cs typeface="+mn-cs"/>
            </a:rPr>
            <a:t>EF or BC component time series have results that are very unreliable or very unlikely, except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2B	</a:t>
          </a:r>
          <a:r>
            <a:rPr lang="en-US" sz="1400">
              <a:solidFill>
                <a:schemeClr val="tx1"/>
              </a:solidFill>
              <a:effectLst/>
              <a:latin typeface="+mn-lt"/>
              <a:ea typeface="+mn-ea"/>
              <a:cs typeface="+mn-cs"/>
            </a:rPr>
            <a:t>EF or BC component time series have results that are very unreliable or very unlikely, including the latest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2C</a:t>
          </a:r>
          <a:r>
            <a:rPr lang="en-US" sz="1400">
              <a:solidFill>
                <a:schemeClr val="tx1"/>
              </a:solidFill>
              <a:latin typeface="+mn-lt"/>
              <a:ea typeface="+mn-ea"/>
              <a:cs typeface="+mn-cs"/>
            </a:rPr>
            <a:t>                 </a:t>
          </a:r>
          <a:r>
            <a:rPr lang="en-US" sz="1400" baseline="0">
              <a:solidFill>
                <a:schemeClr val="tx1"/>
              </a:solidFill>
              <a:latin typeface="+mn-lt"/>
              <a:ea typeface="+mn-ea"/>
              <a:cs typeface="+mn-cs"/>
            </a:rPr>
            <a:t>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unlikely or unreliable values have most likely not impacted the creditor/debtor status in the latest year.</a:t>
          </a:r>
          <a:endParaRPr lang="en-US" sz="1400">
            <a:solidFill>
              <a:schemeClr val="tx1"/>
            </a:solidFill>
            <a:latin typeface="+mn-lt"/>
            <a:ea typeface="+mn-ea"/>
            <a:cs typeface="+mn-cs"/>
          </a:endParaRPr>
        </a:p>
        <a:p>
          <a:endParaRPr lang="en-US" sz="1400" b="1">
            <a:solidFill>
              <a:schemeClr val="tx1"/>
            </a:solidFill>
            <a:latin typeface="+mn-lt"/>
            <a:ea typeface="+mn-ea"/>
            <a:cs typeface="+mn-cs"/>
          </a:endParaRPr>
        </a:p>
        <a:p>
          <a:r>
            <a:rPr lang="en-US" sz="1400" b="1">
              <a:solidFill>
                <a:schemeClr val="tx1"/>
              </a:solidFill>
              <a:latin typeface="+mn-lt"/>
              <a:ea typeface="+mn-ea"/>
              <a:cs typeface="+mn-cs"/>
            </a:rPr>
            <a:t>2D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EF and BC results in the latest year are significantly impacted by the unlikely or unreliable values, making them unusable.</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1A	</a:t>
          </a:r>
          <a:r>
            <a:rPr lang="en-US" sz="1400">
              <a:solidFill>
                <a:schemeClr val="tx1"/>
              </a:solidFill>
              <a:effectLst/>
              <a:latin typeface="+mn-lt"/>
              <a:ea typeface="+mn-ea"/>
              <a:cs typeface="+mn-cs"/>
            </a:rPr>
            <a:t>Several components of the EF or BC are very unreliable or unlikely, except the latest year. </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1B	</a:t>
          </a:r>
          <a:r>
            <a:rPr lang="en-US" sz="1400">
              <a:solidFill>
                <a:schemeClr val="tx1"/>
              </a:solidFill>
              <a:effectLst/>
              <a:latin typeface="+mn-lt"/>
              <a:ea typeface="+mn-ea"/>
              <a:cs typeface="+mn-cs"/>
            </a:rPr>
            <a:t>Several components of the EF or BC are very unreliable or unlikely, except the latest year. </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total EF and BC results in the latest year are not significantly affected by unlikely data.</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1C	</a:t>
          </a:r>
          <a:r>
            <a:rPr lang="en-US" sz="1400">
              <a:solidFill>
                <a:schemeClr val="tx1"/>
              </a:solidFill>
              <a:effectLst/>
              <a:latin typeface="+mn-lt"/>
              <a:ea typeface="+mn-ea"/>
              <a:cs typeface="+mn-cs"/>
            </a:rPr>
            <a:t>Several components of the EF or BC are very unreliable or unlikely.</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unlikely or unreliable values have not impacted the creditor/debtor status.</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1D	</a:t>
          </a:r>
          <a:r>
            <a:rPr lang="en-US" sz="1400">
              <a:solidFill>
                <a:schemeClr val="tx1"/>
              </a:solidFill>
              <a:effectLst/>
              <a:latin typeface="+mn-lt"/>
              <a:ea typeface="+mn-ea"/>
              <a:cs typeface="+mn-cs"/>
            </a:rPr>
            <a:t>There is too much unreliable or unlikely data to make any conclusions about the timeline or latest year of this country.</a:t>
          </a:r>
        </a:p>
        <a:p>
          <a:endParaRPr lang="en-US" sz="1400">
            <a:solidFill>
              <a:schemeClr val="tx1"/>
            </a:solidFill>
            <a:effectLst/>
            <a:latin typeface="+mn-lt"/>
            <a:ea typeface="+mn-ea"/>
            <a:cs typeface="+mn-cs"/>
          </a:endParaRPr>
        </a:p>
        <a:p>
          <a:r>
            <a:rPr lang="en-US" sz="1400" b="1"/>
            <a:t>Note: </a:t>
          </a:r>
          <a:r>
            <a:rPr lang="en-US" sz="1400" b="0"/>
            <a:t>T</a:t>
          </a:r>
          <a:r>
            <a:rPr lang="en-US" sz="1400"/>
            <a:t>hrough further nation-specific research, preferably in collaborations with researchers from</a:t>
          </a:r>
          <a:r>
            <a:rPr lang="en-US" sz="1400" baseline="0"/>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tx1"/>
              </a:solidFill>
              <a:latin typeface="+mn-lt"/>
              <a:ea typeface="+mn-ea"/>
              <a:cs typeface="+mn-cs"/>
            </a:rPr>
            <a:t>to increase the Data Score of some country results in past Editions, as is likely in the future</a:t>
          </a:r>
          <a:r>
            <a:rPr lang="en-US" sz="1400" baseline="0"/>
            <a:t>.</a:t>
          </a:r>
          <a:endParaRPr lang="en-US" sz="1400"/>
        </a:p>
        <a:p>
          <a:endParaRPr lang="en-US" sz="1400"/>
        </a:p>
      </xdr:txBody>
    </xdr:sp>
    <xdr:clientData/>
  </xdr:oneCellAnchor>
  <xdr:twoCellAnchor editAs="oneCell">
    <xdr:from>
      <xdr:col>15</xdr:col>
      <xdr:colOff>272139</xdr:colOff>
      <xdr:row>1</xdr:row>
      <xdr:rowOff>12474</xdr:rowOff>
    </xdr:from>
    <xdr:to>
      <xdr:col>17</xdr:col>
      <xdr:colOff>434690</xdr:colOff>
      <xdr:row>3</xdr:row>
      <xdr:rowOff>277146</xdr:rowOff>
    </xdr:to>
    <xdr:pic>
      <xdr:nvPicPr>
        <xdr:cNvPr id="3" name="Picture 2" descr="GFN_primary photo highres.jpg">
          <a:hlinkClick xmlns:r="http://schemas.openxmlformats.org/officeDocument/2006/relationships" r:id="rId1"/>
          <a:extLst>
            <a:ext uri="{FF2B5EF4-FFF2-40B4-BE49-F238E27FC236}">
              <a16:creationId xmlns:a16="http://schemas.microsoft.com/office/drawing/2014/main" id="{03160E77-A22C-43CB-B59F-33A233F40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6959939" y="107724"/>
          <a:ext cx="2410451" cy="918087"/>
        </a:xfrm>
        <a:prstGeom prst="rect">
          <a:avLst/>
        </a:prstGeom>
      </xdr:spPr>
    </xdr:pic>
    <xdr:clientData/>
  </xdr:twoCellAnchor>
  <xdr:twoCellAnchor editAs="oneCell">
    <xdr:from>
      <xdr:col>17</xdr:col>
      <xdr:colOff>776840</xdr:colOff>
      <xdr:row>1</xdr:row>
      <xdr:rowOff>85646</xdr:rowOff>
    </xdr:from>
    <xdr:to>
      <xdr:col>20</xdr:col>
      <xdr:colOff>418625</xdr:colOff>
      <xdr:row>3</xdr:row>
      <xdr:rowOff>189716</xdr:rowOff>
    </xdr:to>
    <xdr:pic>
      <xdr:nvPicPr>
        <xdr:cNvPr id="4" name="Picture 3">
          <a:hlinkClick xmlns:r="http://schemas.openxmlformats.org/officeDocument/2006/relationships" r:id="rId3"/>
          <a:extLst>
            <a:ext uri="{FF2B5EF4-FFF2-40B4-BE49-F238E27FC236}">
              <a16:creationId xmlns:a16="http://schemas.microsoft.com/office/drawing/2014/main" id="{759FDBCC-9F3D-443B-BD27-2ED7CDB00DD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712540" y="180896"/>
          <a:ext cx="2461185" cy="761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744986</xdr:colOff>
      <xdr:row>0</xdr:row>
      <xdr:rowOff>0</xdr:rowOff>
    </xdr:from>
    <xdr:to>
      <xdr:col>23</xdr:col>
      <xdr:colOff>154211</xdr:colOff>
      <xdr:row>3</xdr:row>
      <xdr:rowOff>317337</xdr:rowOff>
    </xdr:to>
    <xdr:pic>
      <xdr:nvPicPr>
        <xdr:cNvPr id="5" name="Picture 4">
          <a:hlinkClick xmlns:r="http://schemas.openxmlformats.org/officeDocument/2006/relationships" r:id="rId5"/>
          <a:extLst>
            <a:ext uri="{FF2B5EF4-FFF2-40B4-BE49-F238E27FC236}">
              <a16:creationId xmlns:a16="http://schemas.microsoft.com/office/drawing/2014/main" id="{2C20568F-00B0-41C2-8655-980F953BCB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500086" y="0"/>
          <a:ext cx="2609625" cy="106600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0</xdr:col>
      <xdr:colOff>0</xdr:colOff>
      <xdr:row>223</xdr:row>
      <xdr:rowOff>176893</xdr:rowOff>
    </xdr:from>
    <xdr:ext cx="12906375" cy="11421156"/>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0" y="46223464"/>
          <a:ext cx="12906375" cy="1142115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solidFill>
                <a:schemeClr val="tx1"/>
              </a:solidFill>
              <a:latin typeface="+mn-lt"/>
              <a:ea typeface="+mn-ea"/>
              <a:cs typeface="+mn-cs"/>
            </a:rPr>
            <a:t>Data</a:t>
          </a:r>
          <a:r>
            <a:rPr lang="en-US" sz="1400" b="1" baseline="0">
              <a:solidFill>
                <a:schemeClr val="tx1"/>
              </a:solidFill>
              <a:latin typeface="+mn-lt"/>
              <a:ea typeface="+mn-ea"/>
              <a:cs typeface="+mn-cs"/>
            </a:rPr>
            <a:t> </a:t>
          </a:r>
        </a:p>
        <a:p>
          <a:r>
            <a:rPr lang="en-US" sz="1400" b="1" baseline="0">
              <a:solidFill>
                <a:schemeClr val="tx1"/>
              </a:solidFill>
              <a:latin typeface="+mn-lt"/>
              <a:ea typeface="+mn-ea"/>
              <a:cs typeface="+mn-cs"/>
            </a:rPr>
            <a:t>Quality</a:t>
          </a:r>
          <a:r>
            <a:rPr lang="en-US" sz="1400" b="0" baseline="0">
              <a:solidFill>
                <a:schemeClr val="tx1"/>
              </a:solidFill>
              <a:latin typeface="+mn-lt"/>
              <a:ea typeface="+mn-ea"/>
              <a:cs typeface="+mn-cs"/>
            </a:rPr>
            <a:t>	</a:t>
          </a:r>
          <a:r>
            <a:rPr lang="en-US" sz="1400" b="1">
              <a:solidFill>
                <a:schemeClr val="tx1"/>
              </a:solidFill>
              <a:latin typeface="+mn-lt"/>
              <a:ea typeface="+mn-ea"/>
              <a:cs typeface="+mn-cs"/>
            </a:rPr>
            <a:t>Criteria for </a:t>
          </a:r>
          <a:r>
            <a:rPr lang="en-US" sz="1400" b="1" baseline="0">
              <a:solidFill>
                <a:schemeClr val="tx1"/>
              </a:solidFill>
              <a:latin typeface="+mn-lt"/>
              <a:ea typeface="+mn-ea"/>
              <a:cs typeface="+mn-cs"/>
            </a:rPr>
            <a:t>Data Quality scores for </a:t>
          </a:r>
          <a:r>
            <a:rPr lang="en-US" sz="1400" b="1">
              <a:solidFill>
                <a:schemeClr val="tx1"/>
              </a:solidFill>
              <a:latin typeface="+mn-lt"/>
              <a:ea typeface="+mn-ea"/>
              <a:cs typeface="+mn-cs"/>
            </a:rPr>
            <a:t>publication</a:t>
          </a:r>
          <a:r>
            <a:rPr lang="en-US" sz="1400" b="1" baseline="0">
              <a:solidFill>
                <a:schemeClr val="tx1"/>
              </a:solidFill>
              <a:latin typeface="+mn-lt"/>
              <a:ea typeface="+mn-ea"/>
              <a:cs typeface="+mn-cs"/>
            </a:rPr>
            <a:t> of results</a:t>
          </a:r>
        </a:p>
        <a:p>
          <a:endParaRPr lang="en-US" sz="1400" b="1">
            <a:solidFill>
              <a:schemeClr val="tx1"/>
            </a:solidFill>
            <a:latin typeface="+mn-lt"/>
            <a:ea typeface="+mn-ea"/>
            <a:cs typeface="+mn-cs"/>
          </a:endParaRPr>
        </a:p>
        <a:p>
          <a:r>
            <a:rPr lang="en-US" sz="1400">
              <a:solidFill>
                <a:schemeClr val="tx1"/>
              </a:solidFill>
              <a:latin typeface="+mn-lt"/>
              <a:ea typeface="+mn-ea"/>
              <a:cs typeface="+mn-cs"/>
            </a:rPr>
            <a:t>Each country in the National Footprint Accounts 2021 Edition is given a quality score comprised of two elements, time series score [1-3] and latest year score [A-D].</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3A	</a:t>
          </a:r>
          <a:r>
            <a:rPr lang="en-US" sz="1400">
              <a:solidFill>
                <a:schemeClr val="tx1"/>
              </a:solidFill>
              <a:effectLst/>
              <a:latin typeface="+mn-lt"/>
              <a:ea typeface="+mn-ea"/>
              <a:cs typeface="+mn-cs"/>
            </a:rPr>
            <a:t>No component of BC or EF is unreliable or unlikely for any year.</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3B	</a:t>
          </a:r>
          <a:r>
            <a:rPr lang="en-US" sz="1400">
              <a:solidFill>
                <a:schemeClr val="tx1"/>
              </a:solidFill>
              <a:effectLst/>
              <a:latin typeface="+mn-lt"/>
              <a:ea typeface="+mn-ea"/>
              <a:cs typeface="+mn-cs"/>
            </a:rPr>
            <a:t>No component of BC or EF is unreliable or unlikely for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Some individual components of the EF or BC are unlikely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b="1">
            <a:solidFill>
              <a:schemeClr val="tx1"/>
            </a:solidFill>
            <a:effectLst/>
            <a:latin typeface="+mn-lt"/>
            <a:ea typeface="+mn-ea"/>
            <a:cs typeface="+mn-cs"/>
          </a:endParaRPr>
        </a:p>
        <a:p>
          <a:r>
            <a:rPr lang="en-US" sz="1400" b="1">
              <a:solidFill>
                <a:schemeClr val="tx1"/>
              </a:solidFill>
              <a:effectLst/>
              <a:latin typeface="+mn-lt"/>
              <a:ea typeface="+mn-ea"/>
              <a:cs typeface="+mn-cs"/>
            </a:rPr>
            <a:t>3C                  </a:t>
          </a:r>
          <a:r>
            <a:rPr lang="en-US" sz="1400">
              <a:solidFill>
                <a:schemeClr val="tx1"/>
              </a:solidFill>
              <a:effectLst/>
              <a:latin typeface="+mn-lt"/>
              <a:ea typeface="+mn-ea"/>
              <a:cs typeface="+mn-cs"/>
            </a:rPr>
            <a:t>No component of BC or EF is unreliable or unlikely for the years prior to the latest data year. </a:t>
          </a:r>
        </a:p>
        <a:p>
          <a:r>
            <a:rPr lang="en-US" sz="1400">
              <a:solidFill>
                <a:schemeClr val="tx1"/>
              </a:solidFill>
              <a:effectLst/>
              <a:latin typeface="+mn-lt"/>
              <a:ea typeface="+mn-ea"/>
              <a:cs typeface="+mn-cs"/>
            </a:rPr>
            <a:t>                      Some individual components of the EF or BC are unlikely in the latest year.</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Total EF and BC values are unlikely or unreliable in the most recent data year, but the ability to ascribe creditor/debtor status is unaffected in latest year.</a:t>
          </a:r>
          <a:endParaRPr lang="en-US" sz="1400" b="1">
            <a:solidFill>
              <a:schemeClr val="tx1"/>
            </a:solidFill>
            <a:effectLst/>
            <a:latin typeface="+mn-lt"/>
            <a:ea typeface="+mn-ea"/>
            <a:cs typeface="+mn-cs"/>
          </a:endParaRPr>
        </a:p>
        <a:p>
          <a:endParaRPr lang="en-US" sz="1400">
            <a:solidFill>
              <a:schemeClr val="tx1"/>
            </a:solidFill>
            <a:latin typeface="+mn-lt"/>
            <a:ea typeface="+mn-ea"/>
            <a:cs typeface="+mn-cs"/>
          </a:endParaRPr>
        </a:p>
        <a:p>
          <a:r>
            <a:rPr lang="en-US" sz="1400" b="1">
              <a:solidFill>
                <a:schemeClr val="tx1"/>
              </a:solidFill>
              <a:latin typeface="+mn-lt"/>
              <a:ea typeface="+mn-ea"/>
              <a:cs typeface="+mn-cs"/>
            </a:rPr>
            <a:t>3D	</a:t>
          </a:r>
          <a:r>
            <a:rPr lang="en-US" sz="1400">
              <a:solidFill>
                <a:schemeClr val="tx1"/>
              </a:solidFill>
              <a:effectLst/>
              <a:latin typeface="+mn-lt"/>
              <a:ea typeface="+mn-ea"/>
              <a:cs typeface="+mn-cs"/>
            </a:rPr>
            <a:t>No component of BC or EF is unreliable or unlikely for the years prior to the latest data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Some components of the EF or BC are very unlikely in the latest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EF and BC results in the latest year are significantly impacted by the unlikely or unreliable values, making them unusable.</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2A	</a:t>
          </a:r>
          <a:r>
            <a:rPr lang="en-US" sz="1400">
              <a:solidFill>
                <a:schemeClr val="tx1"/>
              </a:solidFill>
              <a:effectLst/>
              <a:latin typeface="+mn-lt"/>
              <a:ea typeface="+mn-ea"/>
              <a:cs typeface="+mn-cs"/>
            </a:rPr>
            <a:t>EF or BC component time series have results that are very unreliable or very unlikely, except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2B	</a:t>
          </a:r>
          <a:r>
            <a:rPr lang="en-US" sz="1400">
              <a:solidFill>
                <a:schemeClr val="tx1"/>
              </a:solidFill>
              <a:effectLst/>
              <a:latin typeface="+mn-lt"/>
              <a:ea typeface="+mn-ea"/>
              <a:cs typeface="+mn-cs"/>
            </a:rPr>
            <a:t>EF or BC component time series have results that are very unreliable or very unlikely, including the latest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2C</a:t>
          </a:r>
          <a:r>
            <a:rPr lang="en-US" sz="1400">
              <a:solidFill>
                <a:schemeClr val="tx1"/>
              </a:solidFill>
              <a:latin typeface="+mn-lt"/>
              <a:ea typeface="+mn-ea"/>
              <a:cs typeface="+mn-cs"/>
            </a:rPr>
            <a:t>                 </a:t>
          </a:r>
          <a:r>
            <a:rPr lang="en-US" sz="1400" baseline="0">
              <a:solidFill>
                <a:schemeClr val="tx1"/>
              </a:solidFill>
              <a:latin typeface="+mn-lt"/>
              <a:ea typeface="+mn-ea"/>
              <a:cs typeface="+mn-cs"/>
            </a:rPr>
            <a:t>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unlikely or unreliable values have most likely not impacted the creditor/debtor status in the latest year.</a:t>
          </a:r>
          <a:endParaRPr lang="en-US" sz="1400">
            <a:solidFill>
              <a:schemeClr val="tx1"/>
            </a:solidFill>
            <a:latin typeface="+mn-lt"/>
            <a:ea typeface="+mn-ea"/>
            <a:cs typeface="+mn-cs"/>
          </a:endParaRPr>
        </a:p>
        <a:p>
          <a:endParaRPr lang="en-US" sz="1400" b="1">
            <a:solidFill>
              <a:schemeClr val="tx1"/>
            </a:solidFill>
            <a:latin typeface="+mn-lt"/>
            <a:ea typeface="+mn-ea"/>
            <a:cs typeface="+mn-cs"/>
          </a:endParaRPr>
        </a:p>
        <a:p>
          <a:r>
            <a:rPr lang="en-US" sz="1400" b="1">
              <a:solidFill>
                <a:schemeClr val="tx1"/>
              </a:solidFill>
              <a:latin typeface="+mn-lt"/>
              <a:ea typeface="+mn-ea"/>
              <a:cs typeface="+mn-cs"/>
            </a:rPr>
            <a:t>2D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EF and BC results in the latest year are significantly impacted by the unlikely or unreliable values, making them unusable.</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1A	</a:t>
          </a:r>
          <a:r>
            <a:rPr lang="en-US" sz="1400">
              <a:solidFill>
                <a:schemeClr val="tx1"/>
              </a:solidFill>
              <a:effectLst/>
              <a:latin typeface="+mn-lt"/>
              <a:ea typeface="+mn-ea"/>
              <a:cs typeface="+mn-cs"/>
            </a:rPr>
            <a:t>Several components of the EF or BC are very unreliable or unlikely, except the latest year. </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1B	</a:t>
          </a:r>
          <a:r>
            <a:rPr lang="en-US" sz="1400">
              <a:solidFill>
                <a:schemeClr val="tx1"/>
              </a:solidFill>
              <a:effectLst/>
              <a:latin typeface="+mn-lt"/>
              <a:ea typeface="+mn-ea"/>
              <a:cs typeface="+mn-cs"/>
            </a:rPr>
            <a:t>Several components of the EF or BC are very unreliable or unlikely, except the latest year. </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total EF and BC results in the latest year are not significantly affected by unlikely data.</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1C	</a:t>
          </a:r>
          <a:r>
            <a:rPr lang="en-US" sz="1400">
              <a:solidFill>
                <a:schemeClr val="tx1"/>
              </a:solidFill>
              <a:effectLst/>
              <a:latin typeface="+mn-lt"/>
              <a:ea typeface="+mn-ea"/>
              <a:cs typeface="+mn-cs"/>
            </a:rPr>
            <a:t>Several components of the EF or BC are very unreliable or unlikely.</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unlikely or unreliable values have not impacted the creditor/debtor status.</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1D	</a:t>
          </a:r>
          <a:r>
            <a:rPr lang="en-US" sz="1400">
              <a:solidFill>
                <a:schemeClr val="tx1"/>
              </a:solidFill>
              <a:effectLst/>
              <a:latin typeface="+mn-lt"/>
              <a:ea typeface="+mn-ea"/>
              <a:cs typeface="+mn-cs"/>
            </a:rPr>
            <a:t>There is too much unreliable or unlikely data to make any conclusions about the timeline or latest year of this country.</a:t>
          </a:r>
        </a:p>
        <a:p>
          <a:endParaRPr lang="en-US" sz="1400">
            <a:solidFill>
              <a:schemeClr val="tx1"/>
            </a:solidFill>
            <a:effectLst/>
            <a:latin typeface="+mn-lt"/>
            <a:ea typeface="+mn-ea"/>
            <a:cs typeface="+mn-cs"/>
          </a:endParaRPr>
        </a:p>
        <a:p>
          <a:r>
            <a:rPr lang="en-US" sz="1400" b="1"/>
            <a:t>Note: </a:t>
          </a:r>
          <a:r>
            <a:rPr lang="en-US" sz="1400" b="0"/>
            <a:t>T</a:t>
          </a:r>
          <a:r>
            <a:rPr lang="en-US" sz="1400"/>
            <a:t>hrough further nation-specific research, preferably in collaborations with researchers from</a:t>
          </a:r>
          <a:r>
            <a:rPr lang="en-US" sz="1400" baseline="0"/>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tx1"/>
              </a:solidFill>
              <a:latin typeface="+mn-lt"/>
              <a:ea typeface="+mn-ea"/>
              <a:cs typeface="+mn-cs"/>
            </a:rPr>
            <a:t>to increase the Data Score of some country results in past Editions, as is likely in the future</a:t>
          </a:r>
          <a:r>
            <a:rPr lang="en-US" sz="1400" baseline="0"/>
            <a:t>.</a:t>
          </a:r>
          <a:endParaRPr lang="en-US" sz="1400"/>
        </a:p>
        <a:p>
          <a:endParaRPr lang="en-US" sz="1400"/>
        </a:p>
      </xdr:txBody>
    </xdr:sp>
    <xdr:clientData/>
  </xdr:oneCellAnchor>
  <xdr:twoCellAnchor editAs="oneCell">
    <xdr:from>
      <xdr:col>15</xdr:col>
      <xdr:colOff>272139</xdr:colOff>
      <xdr:row>1</xdr:row>
      <xdr:rowOff>12474</xdr:rowOff>
    </xdr:from>
    <xdr:to>
      <xdr:col>17</xdr:col>
      <xdr:colOff>434690</xdr:colOff>
      <xdr:row>3</xdr:row>
      <xdr:rowOff>282861</xdr:rowOff>
    </xdr:to>
    <xdr:pic>
      <xdr:nvPicPr>
        <xdr:cNvPr id="4" name="Picture 3" descr="GFN_primary photo highres.jpg">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5575639" y="112260"/>
          <a:ext cx="2230837" cy="950290"/>
        </a:xfrm>
        <a:prstGeom prst="rect">
          <a:avLst/>
        </a:prstGeom>
      </xdr:spPr>
    </xdr:pic>
    <xdr:clientData/>
  </xdr:twoCellAnchor>
  <xdr:twoCellAnchor editAs="oneCell">
    <xdr:from>
      <xdr:col>17</xdr:col>
      <xdr:colOff>776840</xdr:colOff>
      <xdr:row>1</xdr:row>
      <xdr:rowOff>85646</xdr:rowOff>
    </xdr:from>
    <xdr:to>
      <xdr:col>20</xdr:col>
      <xdr:colOff>418625</xdr:colOff>
      <xdr:row>3</xdr:row>
      <xdr:rowOff>189716</xdr:rowOff>
    </xdr:to>
    <xdr:pic>
      <xdr:nvPicPr>
        <xdr:cNvPr id="5" name="Picture 4">
          <a:hlinkClick xmlns:r="http://schemas.openxmlformats.org/officeDocument/2006/relationships" r:id="rId3"/>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148626" y="185432"/>
          <a:ext cx="2227142" cy="793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744986</xdr:colOff>
      <xdr:row>0</xdr:row>
      <xdr:rowOff>0</xdr:rowOff>
    </xdr:from>
    <xdr:to>
      <xdr:col>23</xdr:col>
      <xdr:colOff>154211</xdr:colOff>
      <xdr:row>3</xdr:row>
      <xdr:rowOff>324957</xdr:rowOff>
    </xdr:to>
    <xdr:pic>
      <xdr:nvPicPr>
        <xdr:cNvPr id="7" name="Picture 6">
          <a:hlinkClick xmlns:r="http://schemas.openxmlformats.org/officeDocument/2006/relationships" r:id="rId5"/>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702129" y="0"/>
          <a:ext cx="2348368" cy="11027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314325</xdr:colOff>
      <xdr:row>2</xdr:row>
      <xdr:rowOff>85725</xdr:rowOff>
    </xdr:from>
    <xdr:to>
      <xdr:col>15</xdr:col>
      <xdr:colOff>95250</xdr:colOff>
      <xdr:row>39</xdr:row>
      <xdr:rowOff>133350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314325</xdr:colOff>
      <xdr:row>2</xdr:row>
      <xdr:rowOff>85725</xdr:rowOff>
    </xdr:from>
    <xdr:to>
      <xdr:col>15</xdr:col>
      <xdr:colOff>95250</xdr:colOff>
      <xdr:row>39</xdr:row>
      <xdr:rowOff>133350</xdr:rowOff>
    </xdr:to>
    <xdr:pic>
      <xdr:nvPicPr>
        <xdr:cNvPr id="2" name="Picture 3">
          <a:extLst>
            <a:ext uri="{FF2B5EF4-FFF2-40B4-BE49-F238E27FC236}">
              <a16:creationId xmlns:a16="http://schemas.microsoft.com/office/drawing/2014/main" id="{2810DD14-81EB-32A1-7082-A7FF306811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457200"/>
          <a:ext cx="10353675" cy="63912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122464</xdr:colOff>
      <xdr:row>1</xdr:row>
      <xdr:rowOff>27214</xdr:rowOff>
    </xdr:from>
    <xdr:to>
      <xdr:col>1</xdr:col>
      <xdr:colOff>2990740</xdr:colOff>
      <xdr:row>6</xdr:row>
      <xdr:rowOff>326299</xdr:rowOff>
    </xdr:to>
    <xdr:pic>
      <xdr:nvPicPr>
        <xdr:cNvPr id="2" name="Picture 1" descr="GFN_primary photo highres.jp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353785" y="204107"/>
          <a:ext cx="2868276" cy="1189264"/>
        </a:xfrm>
        <a:prstGeom prst="rect">
          <a:avLst/>
        </a:prstGeom>
      </xdr:spPr>
    </xdr:pic>
    <xdr:clientData/>
  </xdr:twoCellAnchor>
  <xdr:twoCellAnchor editAs="oneCell">
    <xdr:from>
      <xdr:col>1</xdr:col>
      <xdr:colOff>3056960</xdr:colOff>
      <xdr:row>1</xdr:row>
      <xdr:rowOff>160091</xdr:rowOff>
    </xdr:from>
    <xdr:to>
      <xdr:col>1</xdr:col>
      <xdr:colOff>5928109</xdr:colOff>
      <xdr:row>6</xdr:row>
      <xdr:rowOff>265034</xdr:rowOff>
    </xdr:to>
    <xdr:pic>
      <xdr:nvPicPr>
        <xdr:cNvPr id="10" name="Picture 9">
          <a:hlinkClick xmlns:r="http://schemas.openxmlformats.org/officeDocument/2006/relationships" r:id="rId3"/>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288281" y="336984"/>
          <a:ext cx="2863529" cy="989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5894835</xdr:colOff>
      <xdr:row>0</xdr:row>
      <xdr:rowOff>157429</xdr:rowOff>
    </xdr:from>
    <xdr:to>
      <xdr:col>2</xdr:col>
      <xdr:colOff>215921</xdr:colOff>
      <xdr:row>7</xdr:row>
      <xdr:rowOff>130503</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26156" y="157429"/>
          <a:ext cx="2856575" cy="1368895"/>
        </a:xfrm>
        <a:prstGeom prst="rect">
          <a:avLst/>
        </a:prstGeom>
      </xdr:spPr>
    </xdr:pic>
    <xdr:clientData/>
  </xdr:twoCellAnchor>
  <xdr:twoCellAnchor>
    <xdr:from>
      <xdr:col>1</xdr:col>
      <xdr:colOff>40820</xdr:colOff>
      <xdr:row>29</xdr:row>
      <xdr:rowOff>54429</xdr:rowOff>
    </xdr:from>
    <xdr:to>
      <xdr:col>6</xdr:col>
      <xdr:colOff>163285</xdr:colOff>
      <xdr:row>54</xdr:row>
      <xdr:rowOff>27214</xdr:rowOff>
    </xdr:to>
    <xdr:graphicFrame macro="">
      <xdr:nvGraphicFramePr>
        <xdr:cNvPr id="4" name="Chart 3">
          <a:extLst>
            <a:ext uri="{FF2B5EF4-FFF2-40B4-BE49-F238E27FC236}">
              <a16:creationId xmlns:a16="http://schemas.microsoft.com/office/drawing/2014/main" id="{9CB207DD-D237-4CA2-AEBA-31B71268F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0.66123</cdr:x>
      <cdr:y>0.03955</cdr:y>
    </cdr:from>
    <cdr:to>
      <cdr:x>0.75013</cdr:x>
      <cdr:y>0.12311</cdr:y>
    </cdr:to>
    <cdr:sp macro="" textlink="">
      <cdr:nvSpPr>
        <cdr:cNvPr id="6" name="TextBox 5"/>
        <cdr:cNvSpPr txBox="1"/>
      </cdr:nvSpPr>
      <cdr:spPr>
        <a:xfrm xmlns:a="http://schemas.openxmlformats.org/drawingml/2006/main">
          <a:off x="7200097" y="295571"/>
          <a:ext cx="968026" cy="6245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0.80214</cdr:x>
      <cdr:y>0.0357</cdr:y>
    </cdr:from>
    <cdr:to>
      <cdr:x>0.92162</cdr:x>
      <cdr:y>0.10152</cdr:y>
    </cdr:to>
    <cdr:sp macro="" textlink="">
      <cdr:nvSpPr>
        <cdr:cNvPr id="7" name="TextBox 1"/>
        <cdr:cNvSpPr txBox="1"/>
      </cdr:nvSpPr>
      <cdr:spPr>
        <a:xfrm xmlns:a="http://schemas.openxmlformats.org/drawingml/2006/main">
          <a:off x="8356638" y="280425"/>
          <a:ext cx="1244739" cy="516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0.66109</cdr:x>
      <cdr:y>0.76061</cdr:y>
    </cdr:from>
    <cdr:to>
      <cdr:x>0.93579</cdr:x>
      <cdr:y>0.84225</cdr:y>
    </cdr:to>
    <cdr:sp macro="" textlink="">
      <cdr:nvSpPr>
        <cdr:cNvPr id="8" name="Rectangle 7"/>
        <cdr:cNvSpPr/>
      </cdr:nvSpPr>
      <cdr:spPr>
        <a:xfrm xmlns:a="http://schemas.openxmlformats.org/drawingml/2006/main">
          <a:off x="6776677" y="6315302"/>
          <a:ext cx="2815899" cy="677852"/>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0.06092</cdr:x>
      <cdr:y>0.02327</cdr:y>
    </cdr:from>
    <cdr:to>
      <cdr:x>0.64838</cdr:x>
      <cdr:y>0.14453</cdr:y>
    </cdr:to>
    <cdr:sp macro="" textlink="">
      <cdr:nvSpPr>
        <cdr:cNvPr id="3" name="TextBox 2"/>
        <cdr:cNvSpPr txBox="1"/>
      </cdr:nvSpPr>
      <cdr:spPr>
        <a:xfrm xmlns:a="http://schemas.openxmlformats.org/drawingml/2006/main">
          <a:off x="634662" y="182779"/>
          <a:ext cx="6120149" cy="9524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0.0116</cdr:x>
      <cdr:y>0.72065</cdr:y>
    </cdr:from>
    <cdr:to>
      <cdr:x>0.17215</cdr:x>
      <cdr:y>0.76796</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19276" y="5660495"/>
          <a:ext cx="1650941" cy="3716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17417</xdr:colOff>
      <xdr:row>43</xdr:row>
      <xdr:rowOff>0</xdr:rowOff>
    </xdr:from>
    <xdr:to>
      <xdr:col>9</xdr:col>
      <xdr:colOff>0</xdr:colOff>
      <xdr:row>81</xdr:row>
      <xdr:rowOff>67367</xdr:rowOff>
    </xdr:to>
    <xdr:grpSp>
      <xdr:nvGrpSpPr>
        <xdr:cNvPr id="22" name="Group 21">
          <a:hlinkClick xmlns:r="http://schemas.openxmlformats.org/officeDocument/2006/relationships" r:id="rId1"/>
          <a:extLst>
            <a:ext uri="{FF2B5EF4-FFF2-40B4-BE49-F238E27FC236}">
              <a16:creationId xmlns:a16="http://schemas.microsoft.com/office/drawing/2014/main" id="{1AC6F290-84DD-1017-2F58-F5C97F807443}"/>
            </a:ext>
          </a:extLst>
        </xdr:cNvPr>
        <xdr:cNvGrpSpPr/>
      </xdr:nvGrpSpPr>
      <xdr:grpSpPr>
        <a:xfrm>
          <a:off x="412024" y="8490857"/>
          <a:ext cx="11521440" cy="7306367"/>
          <a:chOff x="196075" y="8109496"/>
          <a:chExt cx="11867480" cy="7945902"/>
        </a:xfrm>
      </xdr:grpSpPr>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196075" y="14341961"/>
            <a:ext cx="11857359" cy="1713437"/>
          </a:xfrm>
          <a:prstGeom prst="rect">
            <a:avLst/>
          </a:prstGeom>
          <a:ln>
            <a:solidFill>
              <a:sysClr val="windowText" lastClr="000000"/>
            </a:solidFill>
          </a:ln>
        </xdr:spPr>
      </xdr:pic>
      <xdr:pic>
        <xdr:nvPicPr>
          <xdr:cNvPr id="13" name="Picture 12">
            <a:extLst>
              <a:ext uri="{FF2B5EF4-FFF2-40B4-BE49-F238E27FC236}">
                <a16:creationId xmlns:a16="http://schemas.microsoft.com/office/drawing/2014/main" id="{DD013B47-00F8-A7A1-BCA2-719A6EB76F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84" y="8109496"/>
            <a:ext cx="11832971" cy="622995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54427</xdr:colOff>
      <xdr:row>2</xdr:row>
      <xdr:rowOff>27216</xdr:rowOff>
    </xdr:from>
    <xdr:to>
      <xdr:col>9</xdr:col>
      <xdr:colOff>122463</xdr:colOff>
      <xdr:row>40</xdr:row>
      <xdr:rowOff>103416</xdr:rowOff>
    </xdr:to>
    <xdr:graphicFrame macro="">
      <xdr:nvGraphicFramePr>
        <xdr:cNvPr id="20" name="Chart 19">
          <a:extLst>
            <a:ext uri="{FF2B5EF4-FFF2-40B4-BE49-F238E27FC236}">
              <a16:creationId xmlns:a16="http://schemas.microsoft.com/office/drawing/2014/main" id="{1CADC45D-A603-4D11-AF2D-8A38D1FED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449319</xdr:colOff>
      <xdr:row>42</xdr:row>
      <xdr:rowOff>130559</xdr:rowOff>
    </xdr:from>
    <xdr:to>
      <xdr:col>22</xdr:col>
      <xdr:colOff>1009563</xdr:colOff>
      <xdr:row>81</xdr:row>
      <xdr:rowOff>25680</xdr:rowOff>
    </xdr:to>
    <xdr:graphicFrame macro="">
      <xdr:nvGraphicFramePr>
        <xdr:cNvPr id="4" name="Chart 3">
          <a:extLst>
            <a:ext uri="{FF2B5EF4-FFF2-40B4-BE49-F238E27FC236}">
              <a16:creationId xmlns:a16="http://schemas.microsoft.com/office/drawing/2014/main" id="{6510CB15-CD1A-43F0-817C-C5D7EB61B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125036</xdr:colOff>
      <xdr:row>2</xdr:row>
      <xdr:rowOff>40870</xdr:rowOff>
    </xdr:from>
    <xdr:to>
      <xdr:col>67</xdr:col>
      <xdr:colOff>554700</xdr:colOff>
      <xdr:row>40</xdr:row>
      <xdr:rowOff>121746</xdr:rowOff>
    </xdr:to>
    <xdr:graphicFrame macro="">
      <xdr:nvGraphicFramePr>
        <xdr:cNvPr id="11" name="Chart 10">
          <a:extLst>
            <a:ext uri="{FF2B5EF4-FFF2-40B4-BE49-F238E27FC236}">
              <a16:creationId xmlns:a16="http://schemas.microsoft.com/office/drawing/2014/main" id="{1A758B10-D677-4197-A19E-1EF169BF7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105813</xdr:colOff>
      <xdr:row>42</xdr:row>
      <xdr:rowOff>137313</xdr:rowOff>
    </xdr:from>
    <xdr:to>
      <xdr:col>67</xdr:col>
      <xdr:colOff>550717</xdr:colOff>
      <xdr:row>81</xdr:row>
      <xdr:rowOff>18926</xdr:rowOff>
    </xdr:to>
    <xdr:graphicFrame macro="">
      <xdr:nvGraphicFramePr>
        <xdr:cNvPr id="12" name="Chart 11">
          <a:extLst>
            <a:ext uri="{FF2B5EF4-FFF2-40B4-BE49-F238E27FC236}">
              <a16:creationId xmlns:a16="http://schemas.microsoft.com/office/drawing/2014/main" id="{8333EBE4-171C-4D6A-BE9E-9332384D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456939</xdr:colOff>
      <xdr:row>2</xdr:row>
      <xdr:rowOff>42775</xdr:rowOff>
    </xdr:from>
    <xdr:to>
      <xdr:col>22</xdr:col>
      <xdr:colOff>1011468</xdr:colOff>
      <xdr:row>40</xdr:row>
      <xdr:rowOff>119841</xdr:rowOff>
    </xdr:to>
    <xdr:graphicFrame macro="">
      <xdr:nvGraphicFramePr>
        <xdr:cNvPr id="2" name="Chart 1">
          <a:extLst>
            <a:ext uri="{FF2B5EF4-FFF2-40B4-BE49-F238E27FC236}">
              <a16:creationId xmlns:a16="http://schemas.microsoft.com/office/drawing/2014/main" id="{314ADE23-9E1A-43E2-8627-F28FFF51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45373</xdr:colOff>
      <xdr:row>2</xdr:row>
      <xdr:rowOff>55466</xdr:rowOff>
    </xdr:from>
    <xdr:to>
      <xdr:col>34</xdr:col>
      <xdr:colOff>573144</xdr:colOff>
      <xdr:row>40</xdr:row>
      <xdr:rowOff>110961</xdr:rowOff>
    </xdr:to>
    <xdr:graphicFrame macro="">
      <xdr:nvGraphicFramePr>
        <xdr:cNvPr id="3" name="Chart 2">
          <a:extLst>
            <a:ext uri="{FF2B5EF4-FFF2-40B4-BE49-F238E27FC236}">
              <a16:creationId xmlns:a16="http://schemas.microsoft.com/office/drawing/2014/main" id="{AD748010-3D4B-4E14-8FEE-2E307D8BA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39514</xdr:colOff>
      <xdr:row>42</xdr:row>
      <xdr:rowOff>129606</xdr:rowOff>
    </xdr:from>
    <xdr:to>
      <xdr:col>34</xdr:col>
      <xdr:colOff>569190</xdr:colOff>
      <xdr:row>81</xdr:row>
      <xdr:rowOff>19012</xdr:rowOff>
    </xdr:to>
    <xdr:graphicFrame macro="">
      <xdr:nvGraphicFramePr>
        <xdr:cNvPr id="14" name="Chart 13">
          <a:extLst>
            <a:ext uri="{FF2B5EF4-FFF2-40B4-BE49-F238E27FC236}">
              <a16:creationId xmlns:a16="http://schemas.microsoft.com/office/drawing/2014/main" id="{DBA6BD2E-306C-4F02-844D-0B2F3286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444297</xdr:colOff>
      <xdr:row>2</xdr:row>
      <xdr:rowOff>44642</xdr:rowOff>
    </xdr:from>
    <xdr:to>
      <xdr:col>51</xdr:col>
      <xdr:colOff>255788</xdr:colOff>
      <xdr:row>40</xdr:row>
      <xdr:rowOff>121785</xdr:rowOff>
    </xdr:to>
    <xdr:graphicFrame macro="">
      <xdr:nvGraphicFramePr>
        <xdr:cNvPr id="17" name="Chart 16">
          <a:extLst>
            <a:ext uri="{FF2B5EF4-FFF2-40B4-BE49-F238E27FC236}">
              <a16:creationId xmlns:a16="http://schemas.microsoft.com/office/drawing/2014/main" id="{5114F17D-068A-46BB-B3D7-797F075B5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428769</xdr:colOff>
      <xdr:row>42</xdr:row>
      <xdr:rowOff>130559</xdr:rowOff>
    </xdr:from>
    <xdr:to>
      <xdr:col>51</xdr:col>
      <xdr:colOff>244330</xdr:colOff>
      <xdr:row>81</xdr:row>
      <xdr:rowOff>27585</xdr:rowOff>
    </xdr:to>
    <xdr:graphicFrame macro="">
      <xdr:nvGraphicFramePr>
        <xdr:cNvPr id="18" name="Chart 17">
          <a:extLst>
            <a:ext uri="{FF2B5EF4-FFF2-40B4-BE49-F238E27FC236}">
              <a16:creationId xmlns:a16="http://schemas.microsoft.com/office/drawing/2014/main" id="{B4322F91-F0E2-4128-81B1-73E0D89B0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0.66123</cdr:x>
      <cdr:y>0.03955</cdr:y>
    </cdr:from>
    <cdr:to>
      <cdr:x>0.75013</cdr:x>
      <cdr:y>0.12311</cdr:y>
    </cdr:to>
    <cdr:sp macro="" textlink="">
      <cdr:nvSpPr>
        <cdr:cNvPr id="6" name="TextBox 5"/>
        <cdr:cNvSpPr txBox="1"/>
      </cdr:nvSpPr>
      <cdr:spPr>
        <a:xfrm xmlns:a="http://schemas.openxmlformats.org/drawingml/2006/main">
          <a:off x="7200097" y="295571"/>
          <a:ext cx="968026" cy="6245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0.80214</cdr:x>
      <cdr:y>0.0357</cdr:y>
    </cdr:from>
    <cdr:to>
      <cdr:x>0.92162</cdr:x>
      <cdr:y>0.10152</cdr:y>
    </cdr:to>
    <cdr:sp macro="" textlink="">
      <cdr:nvSpPr>
        <cdr:cNvPr id="7" name="TextBox 1"/>
        <cdr:cNvSpPr txBox="1"/>
      </cdr:nvSpPr>
      <cdr:spPr>
        <a:xfrm xmlns:a="http://schemas.openxmlformats.org/drawingml/2006/main">
          <a:off x="8356638" y="280425"/>
          <a:ext cx="1244739" cy="516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0.66109</cdr:x>
      <cdr:y>0.76061</cdr:y>
    </cdr:from>
    <cdr:to>
      <cdr:x>0.93579</cdr:x>
      <cdr:y>0.84225</cdr:y>
    </cdr:to>
    <cdr:sp macro="" textlink="">
      <cdr:nvSpPr>
        <cdr:cNvPr id="8" name="Rectangle 7"/>
        <cdr:cNvSpPr/>
      </cdr:nvSpPr>
      <cdr:spPr>
        <a:xfrm xmlns:a="http://schemas.openxmlformats.org/drawingml/2006/main">
          <a:off x="6776677" y="6315302"/>
          <a:ext cx="2815899" cy="677852"/>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0.06092</cdr:x>
      <cdr:y>0.02327</cdr:y>
    </cdr:from>
    <cdr:to>
      <cdr:x>0.64838</cdr:x>
      <cdr:y>0.14453</cdr:y>
    </cdr:to>
    <cdr:sp macro="" textlink="">
      <cdr:nvSpPr>
        <cdr:cNvPr id="3" name="TextBox 2"/>
        <cdr:cNvSpPr txBox="1"/>
      </cdr:nvSpPr>
      <cdr:spPr>
        <a:xfrm xmlns:a="http://schemas.openxmlformats.org/drawingml/2006/main">
          <a:off x="634662" y="182779"/>
          <a:ext cx="6120149" cy="9524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0.0116</cdr:x>
      <cdr:y>0.72065</cdr:y>
    </cdr:from>
    <cdr:to>
      <cdr:x>0.17215</cdr:x>
      <cdr:y>0.76796</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19276" y="5660495"/>
          <a:ext cx="1650941" cy="3716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6.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0EA01BA-D715-4079-9799-8AB0AC46185C}" type="TxLink">
            <a:rPr lang="en-US" sz="2000" b="1" i="0" u="none" strike="noStrike">
              <a:solidFill>
                <a:srgbClr val="000000"/>
              </a:solidFill>
              <a:latin typeface="Arial"/>
              <a:cs typeface="Arial"/>
            </a:rPr>
            <a:pPr algn="ctr"/>
            <a:t>Ecological Footprint and Sustainable Development Goals Index (2019)</a:t>
          </a:fld>
          <a:endParaRPr lang="en-US" sz="49600"/>
        </a:p>
      </cdr:txBody>
    </cdr:sp>
  </cdr:relSizeAnchor>
  <cdr:relSizeAnchor xmlns:cdr="http://schemas.openxmlformats.org/drawingml/2006/chartDrawing">
    <cdr:from>
      <cdr:x>0.08599</cdr:x>
      <cdr:y>0.93144</cdr:y>
    </cdr:from>
    <cdr:to>
      <cdr:x>0.95853</cdr:x>
      <cdr:y>0.98377</cdr:y>
    </cdr:to>
    <cdr:sp macro="" textlink="">
      <cdr:nvSpPr>
        <cdr:cNvPr id="9" name="TextBox 1"/>
        <cdr:cNvSpPr txBox="1"/>
      </cdr:nvSpPr>
      <cdr:spPr>
        <a:xfrm xmlns:a="http://schemas.openxmlformats.org/drawingml/2006/main">
          <a:off x="885265" y="7319373"/>
          <a:ext cx="8982537"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5FE05EC-3DC3-4104-989D-B1D4135C3FD2}" type="TxLink">
            <a:rPr lang="en-US" sz="1000" b="0" i="0" u="none" strike="noStrike">
              <a:solidFill>
                <a:schemeClr val="bg1">
                  <a:lumMod val="50000"/>
                </a:schemeClr>
              </a:solidFill>
              <a:latin typeface="Arial"/>
              <a:cs typeface="Arial"/>
            </a:rPr>
            <a:pPr algn="l"/>
            <a:t>Source: Ecological Footprint:York University Ecological Footprint Initiative &amp; Global Footprint Network. National Footprint and Biocapacity Accounts, 2023 edition. Sustainable Development Goals Index source: UN Sustainable Development Solutions Network. 2</a:t>
          </a:fld>
          <a:r>
            <a:rPr lang="en-US" sz="1000" b="0" i="0" u="none" strike="noStrike">
              <a:solidFill>
                <a:schemeClr val="bg1">
                  <a:lumMod val="50000"/>
                </a:schemeClr>
              </a:solidFill>
              <a:latin typeface="Arial"/>
              <a:cs typeface="Arial"/>
            </a:rPr>
            <a:t>dex"</a:t>
          </a:r>
          <a:endParaRPr lang="en-US" sz="2800">
            <a:solidFill>
              <a:schemeClr val="bg1">
                <a:lumMod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0.01689</cdr:x>
      <cdr:y>0.71584</cdr:y>
    </cdr:from>
    <cdr:to>
      <cdr:x>0.17967</cdr:x>
      <cdr:y>0.77424</cdr:y>
    </cdr:to>
    <cdr:sp macro="" textlink="">
      <cdr:nvSpPr>
        <cdr:cNvPr id="5" name="TextBox 4"/>
        <cdr:cNvSpPr txBox="1"/>
      </cdr:nvSpPr>
      <cdr:spPr>
        <a:xfrm xmlns:a="http://schemas.openxmlformats.org/drawingml/2006/main">
          <a:off x="185410" y="52160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0EA01BA-D715-4079-9799-8AB0AC46185C}" type="TxLink">
            <a:rPr lang="en-US" sz="2000" b="1" i="0" u="none" strike="noStrike">
              <a:solidFill>
                <a:srgbClr val="000000"/>
              </a:solidFill>
              <a:latin typeface="Arial"/>
              <a:cs typeface="Arial"/>
            </a:rPr>
            <a:pPr algn="ctr"/>
            <a:t>Ecological Footprint and Sustainable Development Goals Index (2019)</a:t>
          </a:fld>
          <a:endParaRPr lang="en-US" sz="49600"/>
        </a:p>
      </cdr:txBody>
    </cdr:sp>
  </cdr:relSizeAnchor>
  <cdr:relSizeAnchor xmlns:cdr="http://schemas.openxmlformats.org/drawingml/2006/chartDrawing">
    <cdr:from>
      <cdr:x>0.08926</cdr:x>
      <cdr:y>0.93167</cdr:y>
    </cdr:from>
    <cdr:to>
      <cdr:x>0.9618</cdr:x>
      <cdr:y>0.984</cdr:y>
    </cdr:to>
    <cdr:sp macro="" textlink="">
      <cdr:nvSpPr>
        <cdr:cNvPr id="9" name="TextBox 1"/>
        <cdr:cNvSpPr txBox="1"/>
      </cdr:nvSpPr>
      <cdr:spPr>
        <a:xfrm xmlns:a="http://schemas.openxmlformats.org/drawingml/2006/main">
          <a:off x="918883" y="7561276"/>
          <a:ext cx="8982537" cy="424703"/>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5FE05EC-3DC3-4104-989D-B1D4135C3FD2}" type="TxLink">
            <a:rPr lang="en-US" sz="1000" b="0" i="0" u="none" strike="noStrike">
              <a:solidFill>
                <a:schemeClr val="bg1">
                  <a:lumMod val="50000"/>
                </a:schemeClr>
              </a:solidFill>
              <a:latin typeface="Arial"/>
              <a:cs typeface="Arial"/>
            </a:rPr>
            <a:pPr algn="l"/>
            <a:t>Source: Ecological Footprint:York University Ecological Footprint Initiative &amp; Global Footprint Network. National Footprint and Biocapacity Accounts, 2023 edition. Sustainable Development Goals Index source: UN Sustainable Development Solutions Network. 2</a:t>
          </a:fld>
          <a:r>
            <a:rPr lang="en-US" sz="1000" b="0" i="0" u="none" strike="noStrike">
              <a:solidFill>
                <a:schemeClr val="bg1">
                  <a:lumMod val="50000"/>
                </a:schemeClr>
              </a:solidFill>
              <a:latin typeface="Arial"/>
              <a:cs typeface="Arial"/>
            </a:rPr>
            <a:t>dex"</a:t>
          </a:r>
          <a:endParaRPr lang="en-US" sz="2800">
            <a:solidFill>
              <a:schemeClr val="bg1">
                <a:lumMod val="50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0.6638</cdr:x>
      <cdr:y>0.78959</cdr:y>
    </cdr:from>
    <cdr:to>
      <cdr:x>0.7527</cdr:x>
      <cdr:y>0.87315</cdr:y>
    </cdr:to>
    <cdr:sp macro="" textlink="">
      <cdr:nvSpPr>
        <cdr:cNvPr id="6" name="TextBox 5"/>
        <cdr:cNvSpPr txBox="1"/>
      </cdr:nvSpPr>
      <cdr:spPr>
        <a:xfrm xmlns:a="http://schemas.openxmlformats.org/drawingml/2006/main">
          <a:off x="7025327" y="6575017"/>
          <a:ext cx="940872" cy="6958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0.788</cdr:x>
      <cdr:y>0.79064</cdr:y>
    </cdr:from>
    <cdr:to>
      <cdr:x>0.90748</cdr:x>
      <cdr:y>0.85646</cdr:y>
    </cdr:to>
    <cdr:sp macro="" textlink="">
      <cdr:nvSpPr>
        <cdr:cNvPr id="7" name="TextBox 1"/>
        <cdr:cNvSpPr txBox="1"/>
      </cdr:nvSpPr>
      <cdr:spPr>
        <a:xfrm xmlns:a="http://schemas.openxmlformats.org/drawingml/2006/main">
          <a:off x="8339751" y="6583779"/>
          <a:ext cx="1264514" cy="5480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0.65981</cdr:x>
      <cdr:y>0.10702</cdr:y>
    </cdr:from>
    <cdr:to>
      <cdr:x>0.93451</cdr:x>
      <cdr:y>0.18069</cdr:y>
    </cdr:to>
    <cdr:sp macro="" textlink="">
      <cdr:nvSpPr>
        <cdr:cNvPr id="8" name="Rectangle 7"/>
        <cdr:cNvSpPr/>
      </cdr:nvSpPr>
      <cdr:spPr>
        <a:xfrm xmlns:a="http://schemas.openxmlformats.org/drawingml/2006/main">
          <a:off x="7006535" y="825427"/>
          <a:ext cx="2917040" cy="568241"/>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0.05413</cdr:x>
      <cdr:y>0.00039</cdr:y>
    </cdr:from>
    <cdr:to>
      <cdr:x>0.96299</cdr:x>
      <cdr:y>0.12165</cdr:y>
    </cdr:to>
    <cdr:sp macro="" textlink="">
      <cdr:nvSpPr>
        <cdr:cNvPr id="3" name="TextBox 2"/>
        <cdr:cNvSpPr txBox="1"/>
      </cdr:nvSpPr>
      <cdr:spPr>
        <a:xfrm xmlns:a="http://schemas.openxmlformats.org/drawingml/2006/main">
          <a:off x="572847" y="3272"/>
          <a:ext cx="9618903" cy="100974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accent3">
                  <a:lumMod val="75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accent3">
                <a:lumMod val="75000"/>
              </a:schemeClr>
            </a:solidFill>
          </a:endParaRPr>
        </a:p>
      </cdr:txBody>
    </cdr:sp>
  </cdr:relSizeAnchor>
  <cdr:relSizeAnchor xmlns:cdr="http://schemas.openxmlformats.org/drawingml/2006/chartDrawing">
    <cdr:from>
      <cdr:x>0.0116</cdr:x>
      <cdr:y>0.18467</cdr:y>
    </cdr:from>
    <cdr:to>
      <cdr:x>0.17215</cdr:x>
      <cdr:y>0.23198</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22768" y="1537808"/>
          <a:ext cx="1699178" cy="3939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9.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0.75131</cdr:x>
      <cdr:y>0.10885</cdr:y>
    </cdr:from>
    <cdr:to>
      <cdr:x>0.93859</cdr:x>
      <cdr:y>0.18135</cdr:y>
    </cdr:to>
    <cdr:sp macro="" textlink="">
      <cdr:nvSpPr>
        <cdr:cNvPr id="8" name="Rectangle 7"/>
        <cdr:cNvSpPr/>
      </cdr:nvSpPr>
      <cdr:spPr>
        <a:xfrm xmlns:a="http://schemas.openxmlformats.org/drawingml/2006/main">
          <a:off x="7968333" y="854083"/>
          <a:ext cx="1986262" cy="568866"/>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AEFC17A-8CCB-40C5-B0F0-560F09F7DD44}" type="TxLink">
            <a:rPr lang="en-US" sz="2000" b="1" i="0" u="none" strike="noStrike">
              <a:solidFill>
                <a:srgbClr val="000000"/>
              </a:solidFill>
              <a:latin typeface="Arial"/>
              <a:cs typeface="Arial"/>
            </a:rPr>
            <a:pPr algn="ctr"/>
            <a:t>Ecological Footprint and Life Expectancy at Birth (2019)</a:t>
          </a:fld>
          <a:endParaRPr lang="en-US" sz="6000"/>
        </a:p>
      </cdr:txBody>
    </cdr:sp>
  </cdr:relSizeAnchor>
  <cdr:relSizeAnchor xmlns:cdr="http://schemas.openxmlformats.org/drawingml/2006/chartDrawing">
    <cdr:from>
      <cdr:x>0.02623</cdr:x>
      <cdr:y>0.92299</cdr:y>
    </cdr:from>
    <cdr:to>
      <cdr:x>0.89877</cdr:x>
      <cdr:y>0.97532</cdr:y>
    </cdr:to>
    <cdr:sp macro="" textlink="">
      <cdr:nvSpPr>
        <cdr:cNvPr id="9" name="TextBox 1"/>
        <cdr:cNvSpPr txBox="1"/>
      </cdr:nvSpPr>
      <cdr:spPr>
        <a:xfrm xmlns:a="http://schemas.openxmlformats.org/drawingml/2006/main">
          <a:off x="272143" y="7252939"/>
          <a:ext cx="9052236"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B097317-5E38-4B2E-BAE2-5325E0D358B6}"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0.75277</cdr:x>
      <cdr:y>0.77472</cdr:y>
    </cdr:from>
    <cdr:to>
      <cdr:x>0.84583</cdr:x>
      <cdr:y>0.84697</cdr:y>
    </cdr:to>
    <cdr:sp macro="" textlink="">
      <cdr:nvSpPr>
        <cdr:cNvPr id="2" name="TextBox 1">
          <a:extLst xmlns:a="http://schemas.openxmlformats.org/drawingml/2006/main">
            <a:ext uri="{FF2B5EF4-FFF2-40B4-BE49-F238E27FC236}">
              <a16:creationId xmlns:a16="http://schemas.microsoft.com/office/drawing/2014/main" id="{A2B8F7E6-3201-BEB7-2768-AB4BCF8F0ED3}"/>
            </a:ext>
          </a:extLst>
        </cdr:cNvPr>
        <cdr:cNvSpPr txBox="1"/>
      </cdr:nvSpPr>
      <cdr:spPr>
        <a:xfrm xmlns:a="http://schemas.openxmlformats.org/drawingml/2006/main">
          <a:off x="7983764" y="6078763"/>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data.footprintnetwork.org/" TargetMode="External"/><Relationship Id="rId7" Type="http://schemas.openxmlformats.org/officeDocument/2006/relationships/drawing" Target="../drawings/drawing1.xml"/><Relationship Id="rId2" Type="http://schemas.openxmlformats.org/officeDocument/2006/relationships/hyperlink" Target="http://www.footprintnetwork.org/content/images/uploads/Ecological_Footprint_Atlas_2010.pdf" TargetMode="External"/><Relationship Id="rId1" Type="http://schemas.openxmlformats.org/officeDocument/2006/relationships/hyperlink" Target="https://www.footprintnetwork.org/resources/data/" TargetMode="External"/><Relationship Id="rId6" Type="http://schemas.openxmlformats.org/officeDocument/2006/relationships/printerSettings" Target="../printerSettings/printerSettings1.bin"/><Relationship Id="rId5" Type="http://schemas.openxmlformats.org/officeDocument/2006/relationships/hyperlink" Target="mailto:data@footprintnetwork.org" TargetMode="External"/><Relationship Id="rId4" Type="http://schemas.openxmlformats.org/officeDocument/2006/relationships/hyperlink" Target="mailto:data@footprintnetwork.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footprintnetwork.org/en/index.php/GFN/page/academic_references/" TargetMode="External"/><Relationship Id="rId13" Type="http://schemas.openxmlformats.org/officeDocument/2006/relationships/hyperlink" Target="https://www.footprintnetwork.org/our-work/sustainable-development/" TargetMode="External"/><Relationship Id="rId3" Type="http://schemas.openxmlformats.org/officeDocument/2006/relationships/hyperlink" Target="http://www.footprintnetwork.org/en/index.php/GFN/page/trends/switzerland" TargetMode="External"/><Relationship Id="rId7" Type="http://schemas.openxmlformats.org/officeDocument/2006/relationships/hyperlink" Target="http://www.footprintnetwork.org/faq" TargetMode="External"/><Relationship Id="rId12" Type="http://schemas.openxmlformats.org/officeDocument/2006/relationships/hyperlink" Target="https://www.mdpi.com/2071-1050/11/7/2164" TargetMode="External"/><Relationship Id="rId2" Type="http://schemas.openxmlformats.org/officeDocument/2006/relationships/hyperlink" Target="http://www.footprintnetwork.org/resources/data/" TargetMode="External"/><Relationship Id="rId1" Type="http://schemas.openxmlformats.org/officeDocument/2006/relationships/hyperlink" Target="http://www.footprintnetwork.org/our-work/ecological-footprint/" TargetMode="External"/><Relationship Id="rId6" Type="http://schemas.openxmlformats.org/officeDocument/2006/relationships/hyperlink" Target="http://www.footprintnetwork.org/reviews" TargetMode="External"/><Relationship Id="rId11" Type="http://schemas.openxmlformats.org/officeDocument/2006/relationships/hyperlink" Target="http://www.footprintnetwork.org/our-work/ecological-footprint/limitations-and-criticisms/" TargetMode="External"/><Relationship Id="rId5" Type="http://schemas.openxmlformats.org/officeDocument/2006/relationships/hyperlink" Target="http://www.footprintnetwork.org/resources/journal-articles/" TargetMode="External"/><Relationship Id="rId15" Type="http://schemas.openxmlformats.org/officeDocument/2006/relationships/drawing" Target="../drawings/drawing2.xml"/><Relationship Id="rId10" Type="http://schemas.openxmlformats.org/officeDocument/2006/relationships/hyperlink" Target="https://www.mdpi.com/2079-9276/7/3/58" TargetMode="External"/><Relationship Id="rId4" Type="http://schemas.openxmlformats.org/officeDocument/2006/relationships/hyperlink" Target="http://www.footprintnetwork.org/images/NFA%20Method%20Paper%202011%20Submitted%20for%20Publication.pdf" TargetMode="External"/><Relationship Id="rId9" Type="http://schemas.openxmlformats.org/officeDocument/2006/relationships/hyperlink" Target="http://www.footprintnetwork.org/images/NFA%20Method%20Paper%202011%20Submitted%20for%20Publication.pdf"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ata@footprintnetwork.org?subject=request%20for%20commercial%20data%20license" TargetMode="External"/><Relationship Id="rId1" Type="http://schemas.openxmlformats.org/officeDocument/2006/relationships/hyperlink" Target="http://data.footprintnetwork.org/" TargetMode="External"/><Relationship Id="rId4"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hyperlink" Target="mailto:data@footprintnetwork.org?subject=request%20for%20commercial%20data%20license" TargetMode="External"/><Relationship Id="rId2" Type="http://schemas.openxmlformats.org/officeDocument/2006/relationships/hyperlink" Target="http://data.footprintnetwork.org/" TargetMode="External"/><Relationship Id="rId1" Type="http://schemas.openxmlformats.org/officeDocument/2006/relationships/hyperlink" Target="http://www.footprintnetwork.org/atlas" TargetMode="External"/><Relationship Id="rId6" Type="http://schemas.openxmlformats.org/officeDocument/2006/relationships/drawing" Target="../drawings/drawing13.xml"/><Relationship Id="rId5" Type="http://schemas.openxmlformats.org/officeDocument/2006/relationships/printerSettings" Target="../printerSettings/printerSettings4.bin"/><Relationship Id="rId4" Type="http://schemas.openxmlformats.org/officeDocument/2006/relationships/hyperlink" Target="http://www.footprintnetwork.org/atla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data@footprintnetwork.org?subject=request%20for%20commercial%20data%20license" TargetMode="External"/><Relationship Id="rId7" Type="http://schemas.openxmlformats.org/officeDocument/2006/relationships/vmlDrawing" Target="../drawings/vmlDrawing1.vml"/><Relationship Id="rId2" Type="http://schemas.openxmlformats.org/officeDocument/2006/relationships/hyperlink" Target="http://data.footprintnetwork.org/" TargetMode="External"/><Relationship Id="rId1" Type="http://schemas.openxmlformats.org/officeDocument/2006/relationships/hyperlink" Target="http://www.footprintnetwork.org/atlas" TargetMode="External"/><Relationship Id="rId6" Type="http://schemas.openxmlformats.org/officeDocument/2006/relationships/drawing" Target="../drawings/drawing14.xml"/><Relationship Id="rId5" Type="http://schemas.openxmlformats.org/officeDocument/2006/relationships/printerSettings" Target="../printerSettings/printerSettings5.bin"/><Relationship Id="rId4" Type="http://schemas.openxmlformats.org/officeDocument/2006/relationships/hyperlink" Target="http://www.footprintnetwork.org/atlas"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6.bin"/><Relationship Id="rId1" Type="http://schemas.openxmlformats.org/officeDocument/2006/relationships/hyperlink" Target="mailto:data@footprintnetwork.org?subject=request%20for%20commercial%20data%20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B6:B28"/>
  <sheetViews>
    <sheetView tabSelected="1" zoomScale="70" zoomScaleNormal="70" workbookViewId="0"/>
  </sheetViews>
  <sheetFormatPr defaultRowHeight="15"/>
  <cols>
    <col min="1" max="1" width="3.28515625" style="1" customWidth="1"/>
    <col min="2" max="2" width="129.85546875" style="2" customWidth="1"/>
    <col min="3" max="256" width="9.28515625" style="1"/>
    <col min="257" max="257" width="2.7109375" style="1" customWidth="1"/>
    <col min="258" max="258" width="126.42578125" style="1" customWidth="1"/>
    <col min="259" max="512" width="9.28515625" style="1"/>
    <col min="513" max="513" width="2.7109375" style="1" customWidth="1"/>
    <col min="514" max="514" width="126.42578125" style="1" customWidth="1"/>
    <col min="515" max="768" width="9.28515625" style="1"/>
    <col min="769" max="769" width="2.7109375" style="1" customWidth="1"/>
    <col min="770" max="770" width="126.42578125" style="1" customWidth="1"/>
    <col min="771" max="1024" width="9.28515625" style="1"/>
    <col min="1025" max="1025" width="2.7109375" style="1" customWidth="1"/>
    <col min="1026" max="1026" width="126.42578125" style="1" customWidth="1"/>
    <col min="1027" max="1280" width="9.28515625" style="1"/>
    <col min="1281" max="1281" width="2.7109375" style="1" customWidth="1"/>
    <col min="1282" max="1282" width="126.42578125" style="1" customWidth="1"/>
    <col min="1283" max="1536" width="9.28515625" style="1"/>
    <col min="1537" max="1537" width="2.7109375" style="1" customWidth="1"/>
    <col min="1538" max="1538" width="126.42578125" style="1" customWidth="1"/>
    <col min="1539" max="1792" width="9.28515625" style="1"/>
    <col min="1793" max="1793" width="2.7109375" style="1" customWidth="1"/>
    <col min="1794" max="1794" width="126.42578125" style="1" customWidth="1"/>
    <col min="1795" max="2048" width="9.28515625" style="1"/>
    <col min="2049" max="2049" width="2.7109375" style="1" customWidth="1"/>
    <col min="2050" max="2050" width="126.42578125" style="1" customWidth="1"/>
    <col min="2051" max="2304" width="9.28515625" style="1"/>
    <col min="2305" max="2305" width="2.7109375" style="1" customWidth="1"/>
    <col min="2306" max="2306" width="126.42578125" style="1" customWidth="1"/>
    <col min="2307" max="2560" width="9.28515625" style="1"/>
    <col min="2561" max="2561" width="2.7109375" style="1" customWidth="1"/>
    <col min="2562" max="2562" width="126.42578125" style="1" customWidth="1"/>
    <col min="2563" max="2816" width="9.28515625" style="1"/>
    <col min="2817" max="2817" width="2.7109375" style="1" customWidth="1"/>
    <col min="2818" max="2818" width="126.42578125" style="1" customWidth="1"/>
    <col min="2819" max="3072" width="9.28515625" style="1"/>
    <col min="3073" max="3073" width="2.7109375" style="1" customWidth="1"/>
    <col min="3074" max="3074" width="126.42578125" style="1" customWidth="1"/>
    <col min="3075" max="3328" width="9.28515625" style="1"/>
    <col min="3329" max="3329" width="2.7109375" style="1" customWidth="1"/>
    <col min="3330" max="3330" width="126.42578125" style="1" customWidth="1"/>
    <col min="3331" max="3584" width="9.28515625" style="1"/>
    <col min="3585" max="3585" width="2.7109375" style="1" customWidth="1"/>
    <col min="3586" max="3586" width="126.42578125" style="1" customWidth="1"/>
    <col min="3587" max="3840" width="9.28515625" style="1"/>
    <col min="3841" max="3841" width="2.7109375" style="1" customWidth="1"/>
    <col min="3842" max="3842" width="126.42578125" style="1" customWidth="1"/>
    <col min="3843" max="4096" width="9.28515625" style="1"/>
    <col min="4097" max="4097" width="2.7109375" style="1" customWidth="1"/>
    <col min="4098" max="4098" width="126.42578125" style="1" customWidth="1"/>
    <col min="4099" max="4352" width="9.28515625" style="1"/>
    <col min="4353" max="4353" width="2.7109375" style="1" customWidth="1"/>
    <col min="4354" max="4354" width="126.42578125" style="1" customWidth="1"/>
    <col min="4355" max="4608" width="9.28515625" style="1"/>
    <col min="4609" max="4609" width="2.7109375" style="1" customWidth="1"/>
    <col min="4610" max="4610" width="126.42578125" style="1" customWidth="1"/>
    <col min="4611" max="4864" width="9.28515625" style="1"/>
    <col min="4865" max="4865" width="2.7109375" style="1" customWidth="1"/>
    <col min="4866" max="4866" width="126.42578125" style="1" customWidth="1"/>
    <col min="4867" max="5120" width="9.28515625" style="1"/>
    <col min="5121" max="5121" width="2.7109375" style="1" customWidth="1"/>
    <col min="5122" max="5122" width="126.42578125" style="1" customWidth="1"/>
    <col min="5123" max="5376" width="9.28515625" style="1"/>
    <col min="5377" max="5377" width="2.7109375" style="1" customWidth="1"/>
    <col min="5378" max="5378" width="126.42578125" style="1" customWidth="1"/>
    <col min="5379" max="5632" width="9.28515625" style="1"/>
    <col min="5633" max="5633" width="2.7109375" style="1" customWidth="1"/>
    <col min="5634" max="5634" width="126.42578125" style="1" customWidth="1"/>
    <col min="5635" max="5888" width="9.28515625" style="1"/>
    <col min="5889" max="5889" width="2.7109375" style="1" customWidth="1"/>
    <col min="5890" max="5890" width="126.42578125" style="1" customWidth="1"/>
    <col min="5891" max="6144" width="9.28515625" style="1"/>
    <col min="6145" max="6145" width="2.7109375" style="1" customWidth="1"/>
    <col min="6146" max="6146" width="126.42578125" style="1" customWidth="1"/>
    <col min="6147" max="6400" width="9.28515625" style="1"/>
    <col min="6401" max="6401" width="2.7109375" style="1" customWidth="1"/>
    <col min="6402" max="6402" width="126.42578125" style="1" customWidth="1"/>
    <col min="6403" max="6656" width="9.28515625" style="1"/>
    <col min="6657" max="6657" width="2.7109375" style="1" customWidth="1"/>
    <col min="6658" max="6658" width="126.42578125" style="1" customWidth="1"/>
    <col min="6659" max="6912" width="9.28515625" style="1"/>
    <col min="6913" max="6913" width="2.7109375" style="1" customWidth="1"/>
    <col min="6914" max="6914" width="126.42578125" style="1" customWidth="1"/>
    <col min="6915" max="7168" width="9.28515625" style="1"/>
    <col min="7169" max="7169" width="2.7109375" style="1" customWidth="1"/>
    <col min="7170" max="7170" width="126.42578125" style="1" customWidth="1"/>
    <col min="7171" max="7424" width="9.28515625" style="1"/>
    <col min="7425" max="7425" width="2.7109375" style="1" customWidth="1"/>
    <col min="7426" max="7426" width="126.42578125" style="1" customWidth="1"/>
    <col min="7427" max="7680" width="9.28515625" style="1"/>
    <col min="7681" max="7681" width="2.7109375" style="1" customWidth="1"/>
    <col min="7682" max="7682" width="126.42578125" style="1" customWidth="1"/>
    <col min="7683" max="7936" width="9.28515625" style="1"/>
    <col min="7937" max="7937" width="2.7109375" style="1" customWidth="1"/>
    <col min="7938" max="7938" width="126.42578125" style="1" customWidth="1"/>
    <col min="7939" max="8192" width="9.28515625" style="1"/>
    <col min="8193" max="8193" width="2.7109375" style="1" customWidth="1"/>
    <col min="8194" max="8194" width="126.42578125" style="1" customWidth="1"/>
    <col min="8195" max="8448" width="9.28515625" style="1"/>
    <col min="8449" max="8449" width="2.7109375" style="1" customWidth="1"/>
    <col min="8450" max="8450" width="126.42578125" style="1" customWidth="1"/>
    <col min="8451" max="8704" width="9.28515625" style="1"/>
    <col min="8705" max="8705" width="2.7109375" style="1" customWidth="1"/>
    <col min="8706" max="8706" width="126.42578125" style="1" customWidth="1"/>
    <col min="8707" max="8960" width="9.28515625" style="1"/>
    <col min="8961" max="8961" width="2.7109375" style="1" customWidth="1"/>
    <col min="8962" max="8962" width="126.42578125" style="1" customWidth="1"/>
    <col min="8963" max="9216" width="9.28515625" style="1"/>
    <col min="9217" max="9217" width="2.7109375" style="1" customWidth="1"/>
    <col min="9218" max="9218" width="126.42578125" style="1" customWidth="1"/>
    <col min="9219" max="9472" width="9.28515625" style="1"/>
    <col min="9473" max="9473" width="2.7109375" style="1" customWidth="1"/>
    <col min="9474" max="9474" width="126.42578125" style="1" customWidth="1"/>
    <col min="9475" max="9728" width="9.28515625" style="1"/>
    <col min="9729" max="9729" width="2.7109375" style="1" customWidth="1"/>
    <col min="9730" max="9730" width="126.42578125" style="1" customWidth="1"/>
    <col min="9731" max="9984" width="9.28515625" style="1"/>
    <col min="9985" max="9985" width="2.7109375" style="1" customWidth="1"/>
    <col min="9986" max="9986" width="126.42578125" style="1" customWidth="1"/>
    <col min="9987" max="10240" width="9.28515625" style="1"/>
    <col min="10241" max="10241" width="2.7109375" style="1" customWidth="1"/>
    <col min="10242" max="10242" width="126.42578125" style="1" customWidth="1"/>
    <col min="10243" max="10496" width="9.28515625" style="1"/>
    <col min="10497" max="10497" width="2.7109375" style="1" customWidth="1"/>
    <col min="10498" max="10498" width="126.42578125" style="1" customWidth="1"/>
    <col min="10499" max="10752" width="9.28515625" style="1"/>
    <col min="10753" max="10753" width="2.7109375" style="1" customWidth="1"/>
    <col min="10754" max="10754" width="126.42578125" style="1" customWidth="1"/>
    <col min="10755" max="11008" width="9.28515625" style="1"/>
    <col min="11009" max="11009" width="2.7109375" style="1" customWidth="1"/>
    <col min="11010" max="11010" width="126.42578125" style="1" customWidth="1"/>
    <col min="11011" max="11264" width="9.28515625" style="1"/>
    <col min="11265" max="11265" width="2.7109375" style="1" customWidth="1"/>
    <col min="11266" max="11266" width="126.42578125" style="1" customWidth="1"/>
    <col min="11267" max="11520" width="9.28515625" style="1"/>
    <col min="11521" max="11521" width="2.7109375" style="1" customWidth="1"/>
    <col min="11522" max="11522" width="126.42578125" style="1" customWidth="1"/>
    <col min="11523" max="11776" width="9.28515625" style="1"/>
    <col min="11777" max="11777" width="2.7109375" style="1" customWidth="1"/>
    <col min="11778" max="11778" width="126.42578125" style="1" customWidth="1"/>
    <col min="11779" max="12032" width="9.28515625" style="1"/>
    <col min="12033" max="12033" width="2.7109375" style="1" customWidth="1"/>
    <col min="12034" max="12034" width="126.42578125" style="1" customWidth="1"/>
    <col min="12035" max="12288" width="9.28515625" style="1"/>
    <col min="12289" max="12289" width="2.7109375" style="1" customWidth="1"/>
    <col min="12290" max="12290" width="126.42578125" style="1" customWidth="1"/>
    <col min="12291" max="12544" width="9.28515625" style="1"/>
    <col min="12545" max="12545" width="2.7109375" style="1" customWidth="1"/>
    <col min="12546" max="12546" width="126.42578125" style="1" customWidth="1"/>
    <col min="12547" max="12800" width="9.28515625" style="1"/>
    <col min="12801" max="12801" width="2.7109375" style="1" customWidth="1"/>
    <col min="12802" max="12802" width="126.42578125" style="1" customWidth="1"/>
    <col min="12803" max="13056" width="9.28515625" style="1"/>
    <col min="13057" max="13057" width="2.7109375" style="1" customWidth="1"/>
    <col min="13058" max="13058" width="126.42578125" style="1" customWidth="1"/>
    <col min="13059" max="13312" width="9.28515625" style="1"/>
    <col min="13313" max="13313" width="2.7109375" style="1" customWidth="1"/>
    <col min="13314" max="13314" width="126.42578125" style="1" customWidth="1"/>
    <col min="13315" max="13568" width="9.28515625" style="1"/>
    <col min="13569" max="13569" width="2.7109375" style="1" customWidth="1"/>
    <col min="13570" max="13570" width="126.42578125" style="1" customWidth="1"/>
    <col min="13571" max="13824" width="9.28515625" style="1"/>
    <col min="13825" max="13825" width="2.7109375" style="1" customWidth="1"/>
    <col min="13826" max="13826" width="126.42578125" style="1" customWidth="1"/>
    <col min="13827" max="14080" width="9.28515625" style="1"/>
    <col min="14081" max="14081" width="2.7109375" style="1" customWidth="1"/>
    <col min="14082" max="14082" width="126.42578125" style="1" customWidth="1"/>
    <col min="14083" max="14336" width="9.28515625" style="1"/>
    <col min="14337" max="14337" width="2.7109375" style="1" customWidth="1"/>
    <col min="14338" max="14338" width="126.42578125" style="1" customWidth="1"/>
    <col min="14339" max="14592" width="9.28515625" style="1"/>
    <col min="14593" max="14593" width="2.7109375" style="1" customWidth="1"/>
    <col min="14594" max="14594" width="126.42578125" style="1" customWidth="1"/>
    <col min="14595" max="14848" width="9.28515625" style="1"/>
    <col min="14849" max="14849" width="2.7109375" style="1" customWidth="1"/>
    <col min="14850" max="14850" width="126.42578125" style="1" customWidth="1"/>
    <col min="14851" max="15104" width="9.28515625" style="1"/>
    <col min="15105" max="15105" width="2.7109375" style="1" customWidth="1"/>
    <col min="15106" max="15106" width="126.42578125" style="1" customWidth="1"/>
    <col min="15107" max="15360" width="9.28515625" style="1"/>
    <col min="15361" max="15361" width="2.7109375" style="1" customWidth="1"/>
    <col min="15362" max="15362" width="126.42578125" style="1" customWidth="1"/>
    <col min="15363" max="15616" width="9.28515625" style="1"/>
    <col min="15617" max="15617" width="2.7109375" style="1" customWidth="1"/>
    <col min="15618" max="15618" width="126.42578125" style="1" customWidth="1"/>
    <col min="15619" max="15872" width="9.28515625" style="1"/>
    <col min="15873" max="15873" width="2.7109375" style="1" customWidth="1"/>
    <col min="15874" max="15874" width="126.42578125" style="1" customWidth="1"/>
    <col min="15875" max="16128" width="9.28515625" style="1"/>
    <col min="16129" max="16129" width="2.7109375" style="1" customWidth="1"/>
    <col min="16130" max="16130" width="126.42578125" style="1" customWidth="1"/>
    <col min="16131" max="16384" width="9.28515625" style="1"/>
  </cols>
  <sheetData>
    <row r="6" spans="2:2" ht="57" customHeight="1"/>
    <row r="7" spans="2:2" ht="26.25">
      <c r="B7" s="93" t="s">
        <v>293</v>
      </c>
    </row>
    <row r="8" spans="2:2" ht="113.25" customHeight="1">
      <c r="B8" s="64" t="s">
        <v>331</v>
      </c>
    </row>
    <row r="9" spans="2:2" ht="50.25" customHeight="1">
      <c r="B9" s="64" t="s">
        <v>260</v>
      </c>
    </row>
    <row r="10" spans="2:2">
      <c r="B10" s="81" t="s">
        <v>330</v>
      </c>
    </row>
    <row r="11" spans="2:2">
      <c r="B11" s="64"/>
    </row>
    <row r="12" spans="2:2" ht="30">
      <c r="B12" s="88" t="s">
        <v>238</v>
      </c>
    </row>
    <row r="13" spans="2:2" ht="16.5" customHeight="1"/>
    <row r="14" spans="2:2" s="94" customFormat="1" ht="18.75">
      <c r="B14" s="92" t="s">
        <v>3</v>
      </c>
    </row>
    <row r="15" spans="2:2" ht="94.5" customHeight="1">
      <c r="B15" s="3" t="s">
        <v>312</v>
      </c>
    </row>
    <row r="16" spans="2:2">
      <c r="B16" s="128" t="s">
        <v>250</v>
      </c>
    </row>
    <row r="17" spans="2:2">
      <c r="B17" s="3"/>
    </row>
    <row r="18" spans="2:2" s="94" customFormat="1" ht="18.75">
      <c r="B18" s="92" t="s">
        <v>320</v>
      </c>
    </row>
    <row r="19" spans="2:2" ht="43.9" customHeight="1">
      <c r="B19" s="223" t="s">
        <v>319</v>
      </c>
    </row>
    <row r="21" spans="2:2" s="94" customFormat="1" ht="18.75">
      <c r="B21" s="92" t="s">
        <v>4</v>
      </c>
    </row>
    <row r="22" spans="2:2">
      <c r="B22" s="5" t="s">
        <v>275</v>
      </c>
    </row>
    <row r="23" spans="2:2">
      <c r="B23" s="196" t="s">
        <v>5</v>
      </c>
    </row>
    <row r="24" spans="2:2">
      <c r="B24" s="4" t="s">
        <v>217</v>
      </c>
    </row>
    <row r="25" spans="2:2">
      <c r="B25" s="5" t="s">
        <v>261</v>
      </c>
    </row>
    <row r="26" spans="2:2">
      <c r="B26" s="1"/>
    </row>
    <row r="27" spans="2:2" s="94" customFormat="1" ht="18.75">
      <c r="B27" s="92" t="s">
        <v>231</v>
      </c>
    </row>
    <row r="28" spans="2:2">
      <c r="B28" s="128" t="s">
        <v>250</v>
      </c>
    </row>
  </sheetData>
  <phoneticPr fontId="74"/>
  <hyperlinks>
    <hyperlink ref="B22" r:id="rId1" display="Calculation Methodology for the National Footprint Accounts" xr:uid="{00000000-0004-0000-0100-000000000000}"/>
    <hyperlink ref="B23" r:id="rId2" xr:uid="{00000000-0004-0000-0100-000001000000}"/>
    <hyperlink ref="B24" location="Definitions!A1" display="Definitions" xr:uid="{00000000-0004-0000-0100-000002000000}"/>
    <hyperlink ref="B10" r:id="rId3" xr:uid="{00000000-0004-0000-0100-000003000000}"/>
    <hyperlink ref="B28" r:id="rId4" display="mailto:data@footprintnetwork.org" xr:uid="{00000000-0004-0000-0100-000004000000}"/>
    <hyperlink ref="B16" r:id="rId5" display="mailto:data@footprintnetwork.org" xr:uid="{00000000-0004-0000-0100-000005000000}"/>
    <hyperlink ref="B25" location="Definitions!B52" display="Additional Background" xr:uid="{00000000-0004-0000-0100-000006000000}"/>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249977111117893"/>
    <pageSetUpPr fitToPage="1"/>
  </sheetPr>
  <dimension ref="B4:V93"/>
  <sheetViews>
    <sheetView zoomScale="70" zoomScaleNormal="70" workbookViewId="0"/>
  </sheetViews>
  <sheetFormatPr defaultRowHeight="15"/>
  <cols>
    <col min="1" max="1" width="3.28515625" style="1" customWidth="1"/>
    <col min="2" max="2" width="124.28515625" style="1" customWidth="1"/>
    <col min="3" max="16" width="7.7109375" style="1" customWidth="1"/>
    <col min="17" max="256" width="9.28515625" style="1"/>
    <col min="257" max="257" width="3.28515625" style="1" customWidth="1"/>
    <col min="258" max="272" width="5.7109375" style="1" customWidth="1"/>
    <col min="273" max="512" width="9.28515625" style="1"/>
    <col min="513" max="513" width="3.28515625" style="1" customWidth="1"/>
    <col min="514" max="528" width="5.7109375" style="1" customWidth="1"/>
    <col min="529" max="768" width="9.28515625" style="1"/>
    <col min="769" max="769" width="3.28515625" style="1" customWidth="1"/>
    <col min="770" max="784" width="5.7109375" style="1" customWidth="1"/>
    <col min="785" max="1024" width="9.28515625" style="1"/>
    <col min="1025" max="1025" width="3.28515625" style="1" customWidth="1"/>
    <col min="1026" max="1040" width="5.7109375" style="1" customWidth="1"/>
    <col min="1041" max="1280" width="9.28515625" style="1"/>
    <col min="1281" max="1281" width="3.28515625" style="1" customWidth="1"/>
    <col min="1282" max="1296" width="5.7109375" style="1" customWidth="1"/>
    <col min="1297" max="1536" width="9.28515625" style="1"/>
    <col min="1537" max="1537" width="3.28515625" style="1" customWidth="1"/>
    <col min="1538" max="1552" width="5.7109375" style="1" customWidth="1"/>
    <col min="1553" max="1792" width="9.28515625" style="1"/>
    <col min="1793" max="1793" width="3.28515625" style="1" customWidth="1"/>
    <col min="1794" max="1808" width="5.7109375" style="1" customWidth="1"/>
    <col min="1809" max="2048" width="9.28515625" style="1"/>
    <col min="2049" max="2049" width="3.28515625" style="1" customWidth="1"/>
    <col min="2050" max="2064" width="5.7109375" style="1" customWidth="1"/>
    <col min="2065" max="2304" width="9.28515625" style="1"/>
    <col min="2305" max="2305" width="3.28515625" style="1" customWidth="1"/>
    <col min="2306" max="2320" width="5.7109375" style="1" customWidth="1"/>
    <col min="2321" max="2560" width="9.28515625" style="1"/>
    <col min="2561" max="2561" width="3.28515625" style="1" customWidth="1"/>
    <col min="2562" max="2576" width="5.7109375" style="1" customWidth="1"/>
    <col min="2577" max="2816" width="9.28515625" style="1"/>
    <col min="2817" max="2817" width="3.28515625" style="1" customWidth="1"/>
    <col min="2818" max="2832" width="5.7109375" style="1" customWidth="1"/>
    <col min="2833" max="3072" width="9.28515625" style="1"/>
    <col min="3073" max="3073" width="3.28515625" style="1" customWidth="1"/>
    <col min="3074" max="3088" width="5.7109375" style="1" customWidth="1"/>
    <col min="3089" max="3328" width="9.28515625" style="1"/>
    <col min="3329" max="3329" width="3.28515625" style="1" customWidth="1"/>
    <col min="3330" max="3344" width="5.7109375" style="1" customWidth="1"/>
    <col min="3345" max="3584" width="9.28515625" style="1"/>
    <col min="3585" max="3585" width="3.28515625" style="1" customWidth="1"/>
    <col min="3586" max="3600" width="5.7109375" style="1" customWidth="1"/>
    <col min="3601" max="3840" width="9.28515625" style="1"/>
    <col min="3841" max="3841" width="3.28515625" style="1" customWidth="1"/>
    <col min="3842" max="3856" width="5.7109375" style="1" customWidth="1"/>
    <col min="3857" max="4096" width="9.28515625" style="1"/>
    <col min="4097" max="4097" width="3.28515625" style="1" customWidth="1"/>
    <col min="4098" max="4112" width="5.7109375" style="1" customWidth="1"/>
    <col min="4113" max="4352" width="9.28515625" style="1"/>
    <col min="4353" max="4353" width="3.28515625" style="1" customWidth="1"/>
    <col min="4354" max="4368" width="5.7109375" style="1" customWidth="1"/>
    <col min="4369" max="4608" width="9.28515625" style="1"/>
    <col min="4609" max="4609" width="3.28515625" style="1" customWidth="1"/>
    <col min="4610" max="4624" width="5.7109375" style="1" customWidth="1"/>
    <col min="4625" max="4864" width="9.28515625" style="1"/>
    <col min="4865" max="4865" width="3.28515625" style="1" customWidth="1"/>
    <col min="4866" max="4880" width="5.7109375" style="1" customWidth="1"/>
    <col min="4881" max="5120" width="9.28515625" style="1"/>
    <col min="5121" max="5121" width="3.28515625" style="1" customWidth="1"/>
    <col min="5122" max="5136" width="5.7109375" style="1" customWidth="1"/>
    <col min="5137" max="5376" width="9.28515625" style="1"/>
    <col min="5377" max="5377" width="3.28515625" style="1" customWidth="1"/>
    <col min="5378" max="5392" width="5.7109375" style="1" customWidth="1"/>
    <col min="5393" max="5632" width="9.28515625" style="1"/>
    <col min="5633" max="5633" width="3.28515625" style="1" customWidth="1"/>
    <col min="5634" max="5648" width="5.7109375" style="1" customWidth="1"/>
    <col min="5649" max="5888" width="9.28515625" style="1"/>
    <col min="5889" max="5889" width="3.28515625" style="1" customWidth="1"/>
    <col min="5890" max="5904" width="5.7109375" style="1" customWidth="1"/>
    <col min="5905" max="6144" width="9.28515625" style="1"/>
    <col min="6145" max="6145" width="3.28515625" style="1" customWidth="1"/>
    <col min="6146" max="6160" width="5.7109375" style="1" customWidth="1"/>
    <col min="6161" max="6400" width="9.28515625" style="1"/>
    <col min="6401" max="6401" width="3.28515625" style="1" customWidth="1"/>
    <col min="6402" max="6416" width="5.7109375" style="1" customWidth="1"/>
    <col min="6417" max="6656" width="9.28515625" style="1"/>
    <col min="6657" max="6657" width="3.28515625" style="1" customWidth="1"/>
    <col min="6658" max="6672" width="5.7109375" style="1" customWidth="1"/>
    <col min="6673" max="6912" width="9.28515625" style="1"/>
    <col min="6913" max="6913" width="3.28515625" style="1" customWidth="1"/>
    <col min="6914" max="6928" width="5.7109375" style="1" customWidth="1"/>
    <col min="6929" max="7168" width="9.28515625" style="1"/>
    <col min="7169" max="7169" width="3.28515625" style="1" customWidth="1"/>
    <col min="7170" max="7184" width="5.7109375" style="1" customWidth="1"/>
    <col min="7185" max="7424" width="9.28515625" style="1"/>
    <col min="7425" max="7425" width="3.28515625" style="1" customWidth="1"/>
    <col min="7426" max="7440" width="5.7109375" style="1" customWidth="1"/>
    <col min="7441" max="7680" width="9.28515625" style="1"/>
    <col min="7681" max="7681" width="3.28515625" style="1" customWidth="1"/>
    <col min="7682" max="7696" width="5.7109375" style="1" customWidth="1"/>
    <col min="7697" max="7936" width="9.28515625" style="1"/>
    <col min="7937" max="7937" width="3.28515625" style="1" customWidth="1"/>
    <col min="7938" max="7952" width="5.7109375" style="1" customWidth="1"/>
    <col min="7953" max="8192" width="9.28515625" style="1"/>
    <col min="8193" max="8193" width="3.28515625" style="1" customWidth="1"/>
    <col min="8194" max="8208" width="5.7109375" style="1" customWidth="1"/>
    <col min="8209" max="8448" width="9.28515625" style="1"/>
    <col min="8449" max="8449" width="3.28515625" style="1" customWidth="1"/>
    <col min="8450" max="8464" width="5.7109375" style="1" customWidth="1"/>
    <col min="8465" max="8704" width="9.28515625" style="1"/>
    <col min="8705" max="8705" width="3.28515625" style="1" customWidth="1"/>
    <col min="8706" max="8720" width="5.7109375" style="1" customWidth="1"/>
    <col min="8721" max="8960" width="9.28515625" style="1"/>
    <col min="8961" max="8961" width="3.28515625" style="1" customWidth="1"/>
    <col min="8962" max="8976" width="5.7109375" style="1" customWidth="1"/>
    <col min="8977" max="9216" width="9.28515625" style="1"/>
    <col min="9217" max="9217" width="3.28515625" style="1" customWidth="1"/>
    <col min="9218" max="9232" width="5.7109375" style="1" customWidth="1"/>
    <col min="9233" max="9472" width="9.28515625" style="1"/>
    <col min="9473" max="9473" width="3.28515625" style="1" customWidth="1"/>
    <col min="9474" max="9488" width="5.7109375" style="1" customWidth="1"/>
    <col min="9489" max="9728" width="9.28515625" style="1"/>
    <col min="9729" max="9729" width="3.28515625" style="1" customWidth="1"/>
    <col min="9730" max="9744" width="5.7109375" style="1" customWidth="1"/>
    <col min="9745" max="9984" width="9.28515625" style="1"/>
    <col min="9985" max="9985" width="3.28515625" style="1" customWidth="1"/>
    <col min="9986" max="10000" width="5.7109375" style="1" customWidth="1"/>
    <col min="10001" max="10240" width="9.28515625" style="1"/>
    <col min="10241" max="10241" width="3.28515625" style="1" customWidth="1"/>
    <col min="10242" max="10256" width="5.7109375" style="1" customWidth="1"/>
    <col min="10257" max="10496" width="9.28515625" style="1"/>
    <col min="10497" max="10497" width="3.28515625" style="1" customWidth="1"/>
    <col min="10498" max="10512" width="5.7109375" style="1" customWidth="1"/>
    <col min="10513" max="10752" width="9.28515625" style="1"/>
    <col min="10753" max="10753" width="3.28515625" style="1" customWidth="1"/>
    <col min="10754" max="10768" width="5.7109375" style="1" customWidth="1"/>
    <col min="10769" max="11008" width="9.28515625" style="1"/>
    <col min="11009" max="11009" width="3.28515625" style="1" customWidth="1"/>
    <col min="11010" max="11024" width="5.7109375" style="1" customWidth="1"/>
    <col min="11025" max="11264" width="9.28515625" style="1"/>
    <col min="11265" max="11265" width="3.28515625" style="1" customWidth="1"/>
    <col min="11266" max="11280" width="5.7109375" style="1" customWidth="1"/>
    <col min="11281" max="11520" width="9.28515625" style="1"/>
    <col min="11521" max="11521" width="3.28515625" style="1" customWidth="1"/>
    <col min="11522" max="11536" width="5.7109375" style="1" customWidth="1"/>
    <col min="11537" max="11776" width="9.28515625" style="1"/>
    <col min="11777" max="11777" width="3.28515625" style="1" customWidth="1"/>
    <col min="11778" max="11792" width="5.7109375" style="1" customWidth="1"/>
    <col min="11793" max="12032" width="9.28515625" style="1"/>
    <col min="12033" max="12033" width="3.28515625" style="1" customWidth="1"/>
    <col min="12034" max="12048" width="5.7109375" style="1" customWidth="1"/>
    <col min="12049" max="12288" width="9.28515625" style="1"/>
    <col min="12289" max="12289" width="3.28515625" style="1" customWidth="1"/>
    <col min="12290" max="12304" width="5.7109375" style="1" customWidth="1"/>
    <col min="12305" max="12544" width="9.28515625" style="1"/>
    <col min="12545" max="12545" width="3.28515625" style="1" customWidth="1"/>
    <col min="12546" max="12560" width="5.7109375" style="1" customWidth="1"/>
    <col min="12561" max="12800" width="9.28515625" style="1"/>
    <col min="12801" max="12801" width="3.28515625" style="1" customWidth="1"/>
    <col min="12802" max="12816" width="5.7109375" style="1" customWidth="1"/>
    <col min="12817" max="13056" width="9.28515625" style="1"/>
    <col min="13057" max="13057" width="3.28515625" style="1" customWidth="1"/>
    <col min="13058" max="13072" width="5.7109375" style="1" customWidth="1"/>
    <col min="13073" max="13312" width="9.28515625" style="1"/>
    <col min="13313" max="13313" width="3.28515625" style="1" customWidth="1"/>
    <col min="13314" max="13328" width="5.7109375" style="1" customWidth="1"/>
    <col min="13329" max="13568" width="9.28515625" style="1"/>
    <col min="13569" max="13569" width="3.28515625" style="1" customWidth="1"/>
    <col min="13570" max="13584" width="5.7109375" style="1" customWidth="1"/>
    <col min="13585" max="13824" width="9.28515625" style="1"/>
    <col min="13825" max="13825" width="3.28515625" style="1" customWidth="1"/>
    <col min="13826" max="13840" width="5.7109375" style="1" customWidth="1"/>
    <col min="13841" max="14080" width="9.28515625" style="1"/>
    <col min="14081" max="14081" width="3.28515625" style="1" customWidth="1"/>
    <col min="14082" max="14096" width="5.7109375" style="1" customWidth="1"/>
    <col min="14097" max="14336" width="9.28515625" style="1"/>
    <col min="14337" max="14337" width="3.28515625" style="1" customWidth="1"/>
    <col min="14338" max="14352" width="5.7109375" style="1" customWidth="1"/>
    <col min="14353" max="14592" width="9.28515625" style="1"/>
    <col min="14593" max="14593" width="3.28515625" style="1" customWidth="1"/>
    <col min="14594" max="14608" width="5.7109375" style="1" customWidth="1"/>
    <col min="14609" max="14848" width="9.28515625" style="1"/>
    <col min="14849" max="14849" width="3.28515625" style="1" customWidth="1"/>
    <col min="14850" max="14864" width="5.7109375" style="1" customWidth="1"/>
    <col min="14865" max="15104" width="9.28515625" style="1"/>
    <col min="15105" max="15105" width="3.28515625" style="1" customWidth="1"/>
    <col min="15106" max="15120" width="5.7109375" style="1" customWidth="1"/>
    <col min="15121" max="15360" width="9.28515625" style="1"/>
    <col min="15361" max="15361" width="3.28515625" style="1" customWidth="1"/>
    <col min="15362" max="15376" width="5.7109375" style="1" customWidth="1"/>
    <col min="15377" max="15616" width="9.28515625" style="1"/>
    <col min="15617" max="15617" width="3.28515625" style="1" customWidth="1"/>
    <col min="15618" max="15632" width="5.7109375" style="1" customWidth="1"/>
    <col min="15633" max="15872" width="9.28515625" style="1"/>
    <col min="15873" max="15873" width="3.28515625" style="1" customWidth="1"/>
    <col min="15874" max="15888" width="5.7109375" style="1" customWidth="1"/>
    <col min="15889" max="16128" width="9.28515625" style="1"/>
    <col min="16129" max="16129" width="3.28515625" style="1" customWidth="1"/>
    <col min="16130" max="16144" width="5.7109375" style="1" customWidth="1"/>
    <col min="16145" max="16384" width="9.28515625" style="1"/>
  </cols>
  <sheetData>
    <row r="4" spans="2:22">
      <c r="B4"/>
    </row>
    <row r="6" spans="2:22">
      <c r="J6"/>
    </row>
    <row r="7" spans="2:22" ht="27" customHeight="1">
      <c r="V7" s="79"/>
    </row>
    <row r="8" spans="2:22" ht="42" customHeight="1">
      <c r="B8" s="155" t="s">
        <v>212</v>
      </c>
      <c r="C8" s="155"/>
      <c r="D8" s="155"/>
      <c r="E8" s="155"/>
      <c r="F8" s="155"/>
      <c r="G8" s="155"/>
      <c r="H8" s="155"/>
      <c r="I8" s="155"/>
      <c r="J8" s="155"/>
      <c r="K8" s="155"/>
      <c r="L8" s="155"/>
      <c r="M8" s="155"/>
      <c r="N8" s="155"/>
      <c r="O8" s="155"/>
      <c r="P8" s="155"/>
      <c r="V8" s="79"/>
    </row>
    <row r="10" spans="2:22" ht="43.5" customHeight="1">
      <c r="B10" s="159" t="s">
        <v>251</v>
      </c>
      <c r="C10" s="159"/>
      <c r="D10" s="159"/>
      <c r="E10" s="159"/>
      <c r="F10" s="159"/>
      <c r="G10" s="159"/>
      <c r="H10" s="159"/>
      <c r="I10" s="159"/>
      <c r="J10" s="159"/>
      <c r="K10" s="159"/>
      <c r="L10" s="159"/>
      <c r="M10" s="159"/>
      <c r="N10" s="159"/>
      <c r="O10" s="159"/>
      <c r="P10" s="159"/>
    </row>
    <row r="12" spans="2:22">
      <c r="B12" s="161" t="s">
        <v>322</v>
      </c>
      <c r="C12" s="161"/>
      <c r="D12" s="161"/>
      <c r="E12" s="161"/>
      <c r="F12" s="161"/>
      <c r="G12" s="161"/>
      <c r="H12" s="161"/>
      <c r="I12" s="161"/>
      <c r="J12" s="161"/>
      <c r="K12" s="161"/>
      <c r="L12" s="161"/>
      <c r="M12" s="161"/>
      <c r="N12" s="161"/>
      <c r="O12" s="161"/>
      <c r="P12" s="161"/>
    </row>
    <row r="13" spans="2:22" ht="41.25" customHeight="1">
      <c r="B13" s="160" t="s">
        <v>325</v>
      </c>
      <c r="C13" s="160"/>
      <c r="D13" s="160"/>
      <c r="E13" s="160"/>
      <c r="F13" s="160"/>
      <c r="G13" s="160"/>
      <c r="H13" s="160"/>
      <c r="I13" s="160"/>
      <c r="J13" s="160"/>
      <c r="K13" s="160"/>
      <c r="L13" s="160"/>
      <c r="M13" s="160"/>
      <c r="N13" s="160"/>
      <c r="O13" s="160"/>
      <c r="P13" s="160"/>
    </row>
    <row r="14" spans="2:22" ht="19.5" customHeight="1">
      <c r="B14" s="160"/>
      <c r="C14" s="160"/>
      <c r="D14" s="160"/>
      <c r="E14" s="160"/>
      <c r="F14" s="160"/>
      <c r="G14" s="160"/>
      <c r="H14" s="160"/>
      <c r="I14" s="160"/>
      <c r="J14" s="160"/>
      <c r="K14" s="160"/>
      <c r="L14" s="160"/>
      <c r="M14" s="160"/>
      <c r="N14" s="160"/>
      <c r="O14" s="160"/>
      <c r="P14" s="160"/>
    </row>
    <row r="15" spans="2:22" ht="17.25" customHeight="1">
      <c r="B15" s="159" t="s">
        <v>323</v>
      </c>
      <c r="C15" s="160"/>
      <c r="D15" s="160"/>
      <c r="E15" s="160"/>
      <c r="F15" s="160"/>
      <c r="G15" s="160"/>
      <c r="H15" s="160"/>
      <c r="I15" s="160"/>
      <c r="J15" s="160"/>
      <c r="K15" s="160"/>
      <c r="L15" s="160"/>
      <c r="M15" s="160"/>
      <c r="N15" s="160"/>
      <c r="O15" s="160"/>
      <c r="P15" s="160"/>
    </row>
    <row r="16" spans="2:22" ht="78.75" customHeight="1">
      <c r="B16" s="160" t="s">
        <v>324</v>
      </c>
      <c r="C16" s="160"/>
      <c r="D16" s="160"/>
      <c r="E16" s="160"/>
      <c r="F16" s="160"/>
      <c r="G16" s="160"/>
      <c r="H16" s="160"/>
      <c r="I16" s="160"/>
      <c r="J16" s="160"/>
      <c r="K16" s="160"/>
      <c r="L16" s="160"/>
      <c r="M16" s="160"/>
      <c r="N16" s="160"/>
      <c r="O16" s="160"/>
      <c r="P16" s="160"/>
    </row>
    <row r="18" spans="2:16" ht="12.75" customHeight="1">
      <c r="B18" s="159" t="s">
        <v>321</v>
      </c>
      <c r="C18" s="160"/>
      <c r="D18" s="160"/>
      <c r="E18" s="160"/>
      <c r="F18" s="160"/>
      <c r="G18" s="160"/>
      <c r="H18" s="160"/>
      <c r="I18" s="160"/>
      <c r="J18" s="160"/>
      <c r="K18" s="160"/>
      <c r="L18" s="160"/>
      <c r="M18" s="160"/>
      <c r="N18" s="160"/>
      <c r="O18" s="160"/>
      <c r="P18" s="160"/>
    </row>
    <row r="19" spans="2:16" ht="75.75" customHeight="1">
      <c r="B19" s="160" t="s">
        <v>253</v>
      </c>
      <c r="C19" s="156"/>
      <c r="D19" s="156"/>
      <c r="E19" s="156"/>
      <c r="F19" s="156"/>
      <c r="G19" s="156"/>
      <c r="H19" s="156"/>
      <c r="I19" s="156"/>
      <c r="J19" s="156"/>
      <c r="K19" s="156"/>
      <c r="L19" s="156"/>
      <c r="M19" s="156"/>
      <c r="N19" s="156"/>
      <c r="O19" s="156"/>
      <c r="P19" s="156"/>
    </row>
    <row r="20" spans="2:16" ht="31.5" customHeight="1">
      <c r="B20" s="156" t="s">
        <v>326</v>
      </c>
      <c r="C20" s="156"/>
      <c r="D20" s="156"/>
      <c r="E20" s="156"/>
      <c r="F20" s="156"/>
      <c r="G20" s="156"/>
      <c r="H20" s="156"/>
      <c r="I20" s="156"/>
      <c r="J20" s="156"/>
      <c r="K20" s="156"/>
      <c r="L20" s="156"/>
      <c r="M20" s="156"/>
      <c r="N20" s="156"/>
      <c r="O20" s="156"/>
      <c r="P20" s="156"/>
    </row>
    <row r="21" spans="2:16" ht="77.25" customHeight="1">
      <c r="B21" s="156" t="s">
        <v>327</v>
      </c>
      <c r="C21" s="156"/>
      <c r="D21" s="156"/>
      <c r="E21" s="156"/>
      <c r="F21" s="156"/>
      <c r="G21" s="156"/>
      <c r="H21" s="156"/>
      <c r="I21" s="156"/>
      <c r="J21" s="156"/>
      <c r="K21" s="156"/>
      <c r="L21" s="156"/>
      <c r="M21" s="156"/>
      <c r="N21" s="156"/>
      <c r="O21" s="156"/>
      <c r="P21" s="156"/>
    </row>
    <row r="22" spans="2:16" ht="60.75" customHeight="1">
      <c r="B22" s="156" t="s">
        <v>216</v>
      </c>
      <c r="C22" s="156"/>
      <c r="D22" s="156"/>
      <c r="E22" s="156"/>
      <c r="F22" s="156"/>
      <c r="G22" s="156"/>
      <c r="H22" s="156"/>
      <c r="I22" s="156"/>
      <c r="J22" s="156"/>
      <c r="K22" s="156"/>
      <c r="L22" s="156"/>
      <c r="M22" s="156"/>
      <c r="N22" s="156"/>
      <c r="O22" s="156"/>
      <c r="P22" s="156"/>
    </row>
    <row r="23" spans="2:16" ht="45" customHeight="1">
      <c r="B23" s="156" t="s">
        <v>255</v>
      </c>
      <c r="C23" s="156"/>
      <c r="D23" s="156"/>
      <c r="E23" s="156"/>
      <c r="F23" s="156"/>
      <c r="G23" s="156"/>
      <c r="H23" s="156"/>
      <c r="I23" s="156"/>
      <c r="J23" s="156"/>
      <c r="K23" s="156"/>
      <c r="L23" s="156"/>
      <c r="M23" s="156"/>
      <c r="N23" s="156"/>
      <c r="O23" s="156"/>
      <c r="P23" s="156"/>
    </row>
    <row r="24" spans="2:16" ht="42.75" customHeight="1">
      <c r="B24" s="156" t="s">
        <v>254</v>
      </c>
      <c r="C24" s="156"/>
      <c r="D24" s="156"/>
      <c r="E24" s="156"/>
      <c r="F24" s="156"/>
      <c r="G24" s="156"/>
      <c r="H24" s="156"/>
      <c r="I24" s="156"/>
      <c r="J24" s="156"/>
      <c r="K24" s="156"/>
      <c r="L24" s="156"/>
      <c r="M24" s="156"/>
      <c r="N24" s="156"/>
      <c r="O24" s="156"/>
      <c r="P24" s="156"/>
    </row>
    <row r="25" spans="2:16">
      <c r="B25" s="2"/>
      <c r="C25" s="2"/>
      <c r="D25" s="2"/>
      <c r="E25" s="2"/>
      <c r="F25" s="2"/>
      <c r="G25" s="2"/>
      <c r="H25" s="2"/>
      <c r="I25" s="2"/>
      <c r="J25" s="2"/>
      <c r="K25" s="2"/>
      <c r="L25" s="2"/>
      <c r="M25" s="2"/>
      <c r="N25" s="2"/>
      <c r="O25" s="2"/>
      <c r="P25" s="2"/>
    </row>
    <row r="26" spans="2:16">
      <c r="B26" s="158" t="s">
        <v>225</v>
      </c>
      <c r="C26" s="158"/>
      <c r="D26" s="158"/>
      <c r="E26" s="158"/>
      <c r="F26" s="158"/>
      <c r="G26" s="158"/>
      <c r="H26" s="158"/>
      <c r="I26" s="158"/>
      <c r="J26" s="158"/>
      <c r="K26" s="158"/>
      <c r="L26" s="158"/>
      <c r="M26" s="158"/>
      <c r="N26" s="158"/>
      <c r="O26" s="158"/>
      <c r="P26" s="158"/>
    </row>
    <row r="27" spans="2:16" ht="45.75" customHeight="1">
      <c r="B27" s="162" t="s">
        <v>229</v>
      </c>
      <c r="C27" s="162"/>
      <c r="D27" s="208"/>
      <c r="E27" s="162"/>
      <c r="F27" s="162"/>
      <c r="G27" s="162"/>
      <c r="H27" s="162"/>
      <c r="I27" s="162"/>
      <c r="J27" s="162"/>
      <c r="K27" s="162"/>
      <c r="L27" s="162"/>
      <c r="M27" s="162"/>
      <c r="N27" s="162"/>
      <c r="O27" s="162"/>
      <c r="P27" s="162"/>
    </row>
    <row r="28" spans="2:16" ht="15.75" customHeight="1">
      <c r="B28" s="162"/>
      <c r="C28" s="162"/>
      <c r="D28" s="162"/>
      <c r="E28" s="162"/>
      <c r="F28" s="162"/>
      <c r="G28" s="162"/>
      <c r="H28" s="162"/>
      <c r="I28" s="162"/>
      <c r="J28" s="162"/>
      <c r="K28" s="162"/>
      <c r="L28" s="162"/>
      <c r="M28" s="162"/>
      <c r="N28" s="162"/>
      <c r="O28" s="162"/>
      <c r="P28" s="162"/>
    </row>
    <row r="29" spans="2:16">
      <c r="B29" s="157" t="s">
        <v>213</v>
      </c>
      <c r="C29" s="157"/>
      <c r="D29" s="157"/>
      <c r="E29" s="157"/>
      <c r="F29" s="157"/>
      <c r="G29" s="157"/>
      <c r="H29" s="157"/>
      <c r="I29" s="157"/>
      <c r="J29" s="157"/>
      <c r="K29" s="157"/>
      <c r="L29" s="157"/>
      <c r="M29" s="157"/>
      <c r="N29" s="157"/>
      <c r="O29" s="157"/>
      <c r="P29" s="157"/>
    </row>
    <row r="30" spans="2:16" ht="24.75" customHeight="1">
      <c r="B30" s="78"/>
      <c r="C30" s="78"/>
      <c r="D30" s="78"/>
      <c r="E30" s="78"/>
      <c r="F30" s="78"/>
      <c r="G30" s="78"/>
      <c r="H30" s="78"/>
      <c r="I30" s="78"/>
      <c r="J30" s="78"/>
      <c r="K30" s="78"/>
      <c r="L30" s="78"/>
      <c r="M30" s="78"/>
      <c r="N30" s="78"/>
      <c r="O30" s="78"/>
      <c r="P30" s="78"/>
    </row>
    <row r="31" spans="2:16" ht="24.75" customHeight="1">
      <c r="B31" s="78"/>
      <c r="C31" s="78"/>
      <c r="D31" s="78"/>
      <c r="E31" s="78"/>
      <c r="F31" s="78"/>
      <c r="G31" s="78"/>
      <c r="H31" s="78"/>
      <c r="I31" s="78"/>
      <c r="J31" s="78"/>
      <c r="K31" s="78"/>
      <c r="L31" s="78"/>
      <c r="M31" s="78"/>
      <c r="N31" s="78"/>
      <c r="O31" s="78"/>
      <c r="P31" s="78"/>
    </row>
    <row r="32" spans="2:16" ht="24.75" customHeight="1">
      <c r="B32" s="78"/>
      <c r="C32" s="78"/>
      <c r="D32" s="78"/>
      <c r="E32" s="78"/>
      <c r="F32" s="78"/>
      <c r="G32" s="78"/>
      <c r="H32" s="78"/>
      <c r="I32" s="78"/>
      <c r="J32" s="78"/>
      <c r="K32" s="78"/>
      <c r="L32" s="78"/>
      <c r="M32" s="78"/>
      <c r="N32" s="78"/>
      <c r="O32" s="78"/>
      <c r="P32" s="78"/>
    </row>
    <row r="33" spans="2:16" ht="24.75" customHeight="1">
      <c r="B33" s="78"/>
      <c r="C33" s="78"/>
      <c r="D33" s="78"/>
      <c r="E33" s="78"/>
      <c r="F33" s="78"/>
      <c r="G33" s="78"/>
      <c r="H33" s="78"/>
      <c r="I33" s="78"/>
      <c r="J33" s="78"/>
      <c r="K33" s="78"/>
      <c r="L33" s="78"/>
      <c r="M33" s="78"/>
      <c r="N33" s="78"/>
      <c r="O33" s="78"/>
      <c r="P33" s="78"/>
    </row>
    <row r="34" spans="2:16" ht="24.75" customHeight="1">
      <c r="B34" s="78"/>
      <c r="C34" s="78"/>
      <c r="D34" s="78"/>
      <c r="E34" s="78"/>
      <c r="F34" s="78"/>
      <c r="G34" s="78"/>
      <c r="H34" s="78"/>
      <c r="I34" s="78"/>
      <c r="J34" s="78"/>
      <c r="K34" s="78"/>
      <c r="L34" s="78"/>
      <c r="M34" s="78"/>
      <c r="N34" s="78"/>
      <c r="O34" s="78"/>
      <c r="P34" s="78"/>
    </row>
    <row r="35" spans="2:16" ht="24.75" customHeight="1">
      <c r="B35" s="78"/>
      <c r="C35" s="78"/>
      <c r="D35" s="78"/>
      <c r="E35" s="78"/>
      <c r="F35" s="78"/>
      <c r="G35" s="78"/>
      <c r="H35" s="78"/>
      <c r="I35" s="78"/>
      <c r="J35" s="78"/>
      <c r="K35" s="78"/>
      <c r="L35" s="78"/>
      <c r="M35" s="78"/>
      <c r="N35" s="78"/>
      <c r="O35" s="78"/>
      <c r="P35" s="78"/>
    </row>
    <row r="36" spans="2:16" ht="24.75" customHeight="1">
      <c r="B36" s="78"/>
      <c r="C36" s="78"/>
      <c r="D36" s="78"/>
      <c r="E36" s="78"/>
      <c r="F36" s="78"/>
      <c r="G36" s="78"/>
      <c r="H36" s="78"/>
      <c r="I36" s="78"/>
      <c r="J36" s="78"/>
      <c r="K36" s="78"/>
      <c r="L36" s="78"/>
      <c r="M36" s="78"/>
      <c r="N36" s="78"/>
      <c r="O36" s="78"/>
      <c r="P36" s="78"/>
    </row>
    <row r="37" spans="2:16" ht="24.75" customHeight="1">
      <c r="B37" s="78"/>
      <c r="C37" s="78"/>
      <c r="D37" s="78"/>
      <c r="E37" s="78"/>
      <c r="F37" s="78"/>
      <c r="G37" s="78"/>
      <c r="H37" s="78"/>
      <c r="I37" s="78"/>
      <c r="J37" s="78"/>
      <c r="K37" s="78"/>
      <c r="L37" s="78"/>
      <c r="M37" s="78"/>
      <c r="N37" s="78"/>
      <c r="O37" s="78"/>
      <c r="P37" s="78"/>
    </row>
    <row r="38" spans="2:16" ht="24.75" customHeight="1">
      <c r="B38" s="78"/>
      <c r="C38" s="78"/>
      <c r="D38" s="78"/>
      <c r="E38" s="78"/>
      <c r="F38" s="78"/>
      <c r="G38" s="78"/>
      <c r="H38" s="78"/>
      <c r="I38" s="78"/>
      <c r="J38" s="78"/>
      <c r="K38" s="78"/>
      <c r="L38" s="78"/>
      <c r="M38" s="78"/>
      <c r="N38" s="78"/>
      <c r="O38" s="78"/>
      <c r="P38" s="78"/>
    </row>
    <row r="39" spans="2:16" ht="24.75" customHeight="1">
      <c r="B39" s="77"/>
      <c r="C39" s="77"/>
      <c r="D39" s="77"/>
      <c r="E39" s="77"/>
      <c r="F39" s="77"/>
      <c r="G39" s="77"/>
      <c r="H39" s="77"/>
      <c r="I39" s="77"/>
      <c r="J39" s="77"/>
      <c r="K39" s="77"/>
      <c r="L39" s="77"/>
      <c r="M39" s="77"/>
      <c r="N39" s="77"/>
      <c r="O39" s="77"/>
      <c r="P39" s="77"/>
    </row>
    <row r="40" spans="2:16" ht="24.75" customHeight="1">
      <c r="B40" s="77"/>
      <c r="C40" s="77"/>
      <c r="D40" s="77"/>
      <c r="E40" s="77"/>
      <c r="F40" s="77"/>
      <c r="G40" s="77"/>
      <c r="H40" s="77"/>
      <c r="I40" s="77"/>
      <c r="J40" s="77"/>
      <c r="K40" s="77"/>
      <c r="L40" s="77"/>
      <c r="M40" s="77"/>
      <c r="N40" s="77"/>
      <c r="O40" s="77"/>
      <c r="P40" s="77"/>
    </row>
    <row r="41" spans="2:16" ht="24.75" customHeight="1"/>
    <row r="42" spans="2:16" ht="24.75" customHeight="1"/>
    <row r="43" spans="2:16" ht="24.75" customHeight="1"/>
    <row r="44" spans="2:16" ht="24.75" customHeight="1">
      <c r="B44" s="76"/>
    </row>
    <row r="45" spans="2:16" ht="24.75" customHeight="1">
      <c r="B45" s="76"/>
    </row>
    <row r="46" spans="2:16" ht="24.75" customHeight="1">
      <c r="B46" s="76"/>
    </row>
    <row r="47" spans="2:16" ht="24.75" customHeight="1">
      <c r="B47" s="76"/>
    </row>
    <row r="48" spans="2:16" ht="24.75" customHeight="1">
      <c r="B48" s="76"/>
    </row>
    <row r="49" spans="2:16" ht="24.75" customHeight="1">
      <c r="B49" s="76"/>
    </row>
    <row r="50" spans="2:16" ht="24.75" customHeight="1">
      <c r="B50" s="76"/>
    </row>
    <row r="51" spans="2:16" ht="24.75" customHeight="1">
      <c r="B51" s="76"/>
    </row>
    <row r="52" spans="2:16" ht="24.75" customHeight="1">
      <c r="B52" s="76"/>
    </row>
    <row r="53" spans="2:16" ht="24.75" customHeight="1">
      <c r="B53" s="76"/>
    </row>
    <row r="54" spans="2:16" ht="24.75" customHeight="1">
      <c r="B54" s="76"/>
    </row>
    <row r="55" spans="2:16" ht="28.5" customHeight="1">
      <c r="B55" s="2" t="s">
        <v>224</v>
      </c>
      <c r="C55" s="2"/>
      <c r="D55" s="2"/>
      <c r="E55" s="2"/>
      <c r="F55" s="2"/>
      <c r="G55" s="2"/>
      <c r="H55" s="2"/>
      <c r="I55" s="2"/>
      <c r="J55" s="2"/>
      <c r="K55" s="2"/>
      <c r="L55" s="2"/>
      <c r="M55" s="2"/>
      <c r="N55" s="2"/>
      <c r="O55" s="2"/>
      <c r="P55" s="2"/>
    </row>
    <row r="56" spans="2:16">
      <c r="B56" s="152" t="s">
        <v>223</v>
      </c>
      <c r="C56" s="152"/>
      <c r="D56" s="152"/>
      <c r="E56" s="152"/>
      <c r="F56" s="152"/>
      <c r="G56" s="152"/>
      <c r="H56" s="152"/>
      <c r="I56" s="152"/>
      <c r="J56" s="152"/>
      <c r="K56" s="152"/>
      <c r="L56" s="152"/>
      <c r="M56" s="152"/>
      <c r="N56" s="152"/>
      <c r="O56" s="152"/>
      <c r="P56" s="152"/>
    </row>
    <row r="57" spans="2:16">
      <c r="B57" s="152" t="s">
        <v>222</v>
      </c>
      <c r="C57" s="152"/>
      <c r="D57" s="152"/>
      <c r="E57" s="152"/>
      <c r="F57" s="152"/>
      <c r="G57" s="152"/>
      <c r="H57" s="152"/>
      <c r="I57" s="152"/>
      <c r="J57" s="152"/>
      <c r="K57" s="152"/>
      <c r="L57" s="152"/>
      <c r="M57" s="152"/>
      <c r="N57" s="152"/>
      <c r="O57" s="152"/>
      <c r="P57" s="152"/>
    </row>
    <row r="58" spans="2:16">
      <c r="B58" s="256" t="s">
        <v>328</v>
      </c>
      <c r="C58" s="152"/>
      <c r="D58" s="152"/>
      <c r="E58" s="152"/>
      <c r="F58" s="152"/>
      <c r="G58" s="152"/>
      <c r="H58" s="152"/>
      <c r="I58" s="152"/>
      <c r="J58" s="152"/>
      <c r="K58" s="152"/>
      <c r="L58" s="152"/>
      <c r="M58" s="152"/>
      <c r="N58" s="152"/>
      <c r="O58" s="152"/>
      <c r="P58" s="152"/>
    </row>
    <row r="59" spans="2:16">
      <c r="B59" s="2"/>
      <c r="C59" s="2"/>
      <c r="D59" s="2"/>
      <c r="E59" s="2"/>
      <c r="F59" s="2"/>
      <c r="G59" s="2"/>
      <c r="H59" s="2"/>
      <c r="I59" s="2"/>
      <c r="J59" s="2"/>
      <c r="K59" s="2"/>
      <c r="L59" s="2"/>
      <c r="M59" s="2"/>
      <c r="N59" s="2"/>
      <c r="O59" s="2"/>
      <c r="P59" s="2"/>
    </row>
    <row r="60" spans="2:16" ht="75.75" customHeight="1">
      <c r="B60" s="2" t="s">
        <v>230</v>
      </c>
      <c r="C60" s="2"/>
      <c r="D60" s="2"/>
      <c r="E60" s="2"/>
      <c r="F60" s="2"/>
      <c r="G60" s="2"/>
      <c r="H60" s="2"/>
      <c r="I60" s="2"/>
      <c r="J60" s="2"/>
      <c r="K60" s="2"/>
      <c r="L60" s="2"/>
      <c r="M60" s="2"/>
      <c r="N60" s="2"/>
      <c r="O60" s="2"/>
      <c r="P60" s="2"/>
    </row>
    <row r="61" spans="2:16">
      <c r="B61" s="2"/>
      <c r="C61" s="2"/>
      <c r="D61" s="2"/>
      <c r="E61" s="2"/>
      <c r="F61" s="2"/>
      <c r="G61" s="2"/>
      <c r="H61" s="2"/>
      <c r="I61" s="2"/>
      <c r="J61" s="2"/>
      <c r="K61" s="2"/>
      <c r="L61" s="2"/>
      <c r="M61" s="2"/>
      <c r="N61" s="2"/>
      <c r="O61" s="2"/>
      <c r="P61" s="2"/>
    </row>
    <row r="62" spans="2:16" ht="46.5" customHeight="1">
      <c r="B62" s="2" t="s">
        <v>221</v>
      </c>
      <c r="C62" s="2"/>
      <c r="D62" s="2"/>
      <c r="E62" s="2"/>
      <c r="F62" s="2"/>
      <c r="G62" s="2"/>
      <c r="H62" s="2"/>
      <c r="I62" s="2"/>
      <c r="J62" s="2"/>
      <c r="K62" s="2"/>
      <c r="L62" s="2"/>
      <c r="M62" s="2"/>
      <c r="N62" s="2"/>
      <c r="O62" s="2"/>
      <c r="P62" s="2"/>
    </row>
    <row r="64" spans="2:16">
      <c r="B64" s="149" t="s">
        <v>214</v>
      </c>
      <c r="C64" s="149"/>
      <c r="D64" s="149"/>
      <c r="E64" s="149"/>
      <c r="F64" s="149"/>
      <c r="G64" s="149"/>
      <c r="H64" s="149"/>
      <c r="I64" s="149"/>
      <c r="J64" s="149"/>
      <c r="K64" s="149"/>
      <c r="L64" s="149"/>
      <c r="M64" s="149"/>
      <c r="N64" s="149"/>
      <c r="O64" s="149"/>
    </row>
    <row r="65" spans="2:16">
      <c r="B65" s="75"/>
    </row>
    <row r="66" spans="2:16">
      <c r="B66" s="75" t="s">
        <v>220</v>
      </c>
    </row>
    <row r="67" spans="2:16">
      <c r="B67" s="210" t="s">
        <v>288</v>
      </c>
      <c r="C67" s="153"/>
      <c r="D67" s="153"/>
      <c r="E67" s="153"/>
      <c r="F67" s="153"/>
      <c r="G67" s="153"/>
      <c r="H67" s="153"/>
      <c r="I67" s="153"/>
      <c r="J67" s="153"/>
      <c r="K67" s="153"/>
      <c r="L67" s="153"/>
      <c r="M67" s="153"/>
      <c r="N67" s="153"/>
      <c r="O67" s="153"/>
    </row>
    <row r="68" spans="2:16">
      <c r="B68" s="210" t="s">
        <v>289</v>
      </c>
      <c r="C68" s="153"/>
      <c r="D68" s="153"/>
      <c r="E68" s="153"/>
      <c r="F68" s="153"/>
      <c r="G68" s="153"/>
      <c r="H68" s="153"/>
      <c r="I68" s="153"/>
      <c r="J68" s="153"/>
      <c r="K68" s="153"/>
      <c r="L68" s="153"/>
      <c r="M68" s="153"/>
      <c r="N68" s="153"/>
      <c r="O68" s="153"/>
    </row>
    <row r="69" spans="2:16">
      <c r="B69" s="75"/>
    </row>
    <row r="70" spans="2:16">
      <c r="B70" s="75" t="s">
        <v>239</v>
      </c>
    </row>
    <row r="71" spans="2:16">
      <c r="B71" s="153" t="s">
        <v>272</v>
      </c>
      <c r="C71" s="153"/>
      <c r="D71" s="153"/>
      <c r="E71" s="153"/>
      <c r="F71" s="153"/>
      <c r="G71" s="153"/>
      <c r="H71" s="153"/>
      <c r="I71" s="153"/>
      <c r="J71" s="153"/>
      <c r="K71" s="153"/>
      <c r="L71" s="153"/>
      <c r="M71" s="153"/>
      <c r="N71" s="153"/>
      <c r="O71" s="153"/>
    </row>
    <row r="72" spans="2:16">
      <c r="B72" s="75"/>
    </row>
    <row r="73" spans="2:16">
      <c r="B73" s="75" t="s">
        <v>276</v>
      </c>
    </row>
    <row r="74" spans="2:16" ht="29.25" customHeight="1">
      <c r="B74" s="81" t="s">
        <v>273</v>
      </c>
      <c r="C74" s="151"/>
      <c r="D74" s="151"/>
      <c r="E74" s="151"/>
      <c r="F74" s="151"/>
      <c r="G74" s="151"/>
      <c r="H74" s="151"/>
      <c r="I74" s="151"/>
      <c r="J74" s="151"/>
      <c r="K74" s="151"/>
      <c r="L74" s="151"/>
      <c r="M74" s="151"/>
      <c r="N74" s="151"/>
      <c r="O74" s="151"/>
      <c r="P74" s="151"/>
    </row>
    <row r="75" spans="2:16" s="150" customFormat="1" ht="29.25" customHeight="1">
      <c r="B75" s="81" t="s">
        <v>274</v>
      </c>
      <c r="C75" s="151"/>
      <c r="D75" s="151"/>
      <c r="E75" s="151"/>
      <c r="F75" s="151"/>
      <c r="G75" s="151"/>
      <c r="H75" s="151"/>
      <c r="I75" s="151"/>
      <c r="J75" s="151"/>
      <c r="K75" s="151"/>
      <c r="L75" s="151"/>
      <c r="M75" s="151"/>
      <c r="N75" s="151"/>
      <c r="O75" s="151"/>
      <c r="P75" s="151"/>
    </row>
    <row r="76" spans="2:16">
      <c r="B76" s="75"/>
    </row>
    <row r="77" spans="2:16">
      <c r="B77" s="75" t="s">
        <v>292</v>
      </c>
    </row>
    <row r="78" spans="2:16" ht="16.149999999999999" customHeight="1">
      <c r="B78" s="210" t="s">
        <v>290</v>
      </c>
      <c r="C78" s="154"/>
      <c r="D78" s="154"/>
      <c r="E78" s="154"/>
      <c r="F78" s="154"/>
      <c r="G78" s="154"/>
      <c r="H78" s="154"/>
      <c r="I78" s="154"/>
      <c r="J78" s="154"/>
      <c r="K78" s="154"/>
      <c r="L78" s="154"/>
      <c r="M78" s="154"/>
      <c r="N78" s="154"/>
      <c r="O78" s="154"/>
      <c r="P78" s="154"/>
    </row>
    <row r="79" spans="2:16">
      <c r="B79" s="75"/>
    </row>
    <row r="80" spans="2:16">
      <c r="B80" s="75" t="s">
        <v>219</v>
      </c>
    </row>
    <row r="81" spans="2:16">
      <c r="B81" s="210" t="s">
        <v>285</v>
      </c>
      <c r="C81" s="80"/>
      <c r="D81" s="80"/>
      <c r="E81" s="80"/>
      <c r="F81" s="80"/>
      <c r="G81" s="80"/>
      <c r="H81" s="80"/>
      <c r="I81" s="80"/>
      <c r="J81" s="80"/>
      <c r="K81" s="80"/>
      <c r="L81" s="80"/>
      <c r="M81" s="80"/>
      <c r="N81" s="80"/>
      <c r="O81" s="80"/>
    </row>
    <row r="82" spans="2:16">
      <c r="B82" s="75"/>
    </row>
    <row r="83" spans="2:16">
      <c r="B83" s="75" t="s">
        <v>252</v>
      </c>
    </row>
    <row r="84" spans="2:16">
      <c r="B84" s="210" t="s">
        <v>286</v>
      </c>
      <c r="C84" s="153"/>
      <c r="D84" s="153"/>
      <c r="E84" s="153"/>
      <c r="F84" s="153"/>
      <c r="G84" s="153"/>
      <c r="H84" s="153"/>
      <c r="I84" s="153"/>
      <c r="J84" s="153"/>
      <c r="K84" s="153"/>
      <c r="L84" s="153"/>
      <c r="M84" s="153"/>
      <c r="N84" s="153"/>
      <c r="O84" s="153"/>
    </row>
    <row r="85" spans="2:16">
      <c r="B85" s="75"/>
    </row>
    <row r="86" spans="2:16">
      <c r="B86" s="75" t="s">
        <v>215</v>
      </c>
    </row>
    <row r="87" spans="2:16">
      <c r="B87" s="210" t="s">
        <v>287</v>
      </c>
      <c r="C87" s="153"/>
      <c r="D87" s="153"/>
      <c r="E87" s="153"/>
      <c r="F87" s="153"/>
      <c r="G87" s="153"/>
      <c r="H87" s="153"/>
      <c r="I87" s="153"/>
      <c r="J87" s="153"/>
      <c r="K87" s="153"/>
      <c r="L87" s="153"/>
      <c r="M87" s="153"/>
      <c r="N87" s="153"/>
      <c r="O87" s="153"/>
    </row>
    <row r="88" spans="2:16">
      <c r="B88" s="75"/>
    </row>
    <row r="89" spans="2:16">
      <c r="B89" s="75" t="s">
        <v>283</v>
      </c>
    </row>
    <row r="90" spans="2:16">
      <c r="B90" s="210" t="s">
        <v>284</v>
      </c>
      <c r="C90" s="153"/>
      <c r="D90" s="153"/>
      <c r="E90" s="153"/>
      <c r="F90" s="153"/>
      <c r="G90" s="153"/>
      <c r="H90" s="153"/>
      <c r="I90" s="153"/>
      <c r="J90" s="153"/>
      <c r="K90" s="153"/>
      <c r="L90" s="153"/>
      <c r="M90" s="153"/>
      <c r="N90" s="153"/>
      <c r="O90" s="153"/>
    </row>
    <row r="93" spans="2:16" ht="15.75">
      <c r="B93" s="74"/>
      <c r="C93" s="74"/>
      <c r="D93" s="74"/>
      <c r="E93" s="74"/>
      <c r="F93" s="74"/>
      <c r="G93" s="74"/>
      <c r="H93" s="74"/>
      <c r="I93" s="74"/>
      <c r="J93" s="74"/>
      <c r="K93" s="74"/>
      <c r="L93" s="74"/>
      <c r="M93" s="74"/>
      <c r="N93" s="74"/>
      <c r="O93" s="74"/>
      <c r="P93" s="74"/>
    </row>
  </sheetData>
  <phoneticPr fontId="74"/>
  <hyperlinks>
    <hyperlink ref="B67" r:id="rId1" xr:uid="{00000000-0004-0000-0200-000000000000}"/>
    <hyperlink ref="B68" r:id="rId2" xr:uid="{00000000-0004-0000-0200-000001000000}"/>
    <hyperlink ref="B71" r:id="rId3" display="http://www.footprintnetwork.org/en/index.php/GFN/page/trends/switzerland" xr:uid="{00000000-0004-0000-0200-000002000000}"/>
    <hyperlink ref="B75" r:id="rId4" display="http://www.footprintnetwork.org/images/NFA%20Method%20Paper%202011%20Submitted%20for%20Publication.pdf " xr:uid="{00000000-0004-0000-0200-000003000000}"/>
    <hyperlink ref="B81" r:id="rId5" xr:uid="{00000000-0004-0000-0200-000004000000}"/>
    <hyperlink ref="B84" r:id="rId6" xr:uid="{00000000-0004-0000-0200-000005000000}"/>
    <hyperlink ref="B87" r:id="rId7" xr:uid="{00000000-0004-0000-0200-000006000000}"/>
    <hyperlink ref="B81:O81" r:id="rId8" display="·         http://www.footprintnetwork.org/resources/journal-articles/" xr:uid="{00000000-0004-0000-0200-000007000000}"/>
    <hyperlink ref="B75:O75" r:id="rId9" display="Borucke et al. 2011" xr:uid="{00000000-0004-0000-0200-000008000000}"/>
    <hyperlink ref="B74:O74" r:id="rId10" display="Lin et al. 2018. Ecological Footprint Accounting for Countries: Updates and Results of the National Footprint Accounts, 2012–2018, Resources, 7(3), 58." xr:uid="{00000000-0004-0000-0200-000009000000}"/>
    <hyperlink ref="B90" r:id="rId11" xr:uid="{2A6DFF92-DCE8-4130-A5BE-4C96A31DC623}"/>
    <hyperlink ref="B78" r:id="rId12" location="cite" xr:uid="{871243EB-5D59-4F39-8D7E-8DD0C6915620}"/>
    <hyperlink ref="B58" r:id="rId13" xr:uid="{A48D63CC-08B8-49CB-8FBE-FC175C5729F8}"/>
  </hyperlinks>
  <pageMargins left="0.7" right="0.7" top="0.75" bottom="0.75" header="0.3" footer="0.3"/>
  <pageSetup paperSize="9" scale="96" fitToHeight="4" orientation="portrait" verticalDpi="1200" r:id="rId14"/>
  <headerFooter>
    <oddFooter>&amp;LPrinted on &amp;D&amp;C© 2015 Global Footprint Network&amp;Rpage &amp;P of &amp;N</oddFooter>
  </headerFooter>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0"/>
  </sheetPr>
  <dimension ref="A1:AB340"/>
  <sheetViews>
    <sheetView zoomScale="70" zoomScaleNormal="70" workbookViewId="0"/>
  </sheetViews>
  <sheetFormatPr defaultColWidth="9.28515625" defaultRowHeight="15"/>
  <cols>
    <col min="1" max="1" width="6" style="1" customWidth="1"/>
    <col min="2" max="3" width="9.28515625" style="1"/>
    <col min="4" max="6" width="25.5703125" style="1" customWidth="1"/>
    <col min="7" max="9" width="25.85546875" style="1" customWidth="1"/>
    <col min="10" max="16" width="9.28515625" style="1"/>
    <col min="17" max="17" width="7.140625" style="1" customWidth="1"/>
    <col min="18" max="18" width="4.42578125" style="1" customWidth="1"/>
    <col min="19" max="20" width="9.28515625" style="1"/>
    <col min="21" max="21" width="21.28515625" style="1" customWidth="1"/>
    <col min="22" max="22" width="21.28515625" style="172" customWidth="1"/>
    <col min="23" max="26" width="21.28515625" style="1" customWidth="1"/>
    <col min="27" max="16384" width="9.28515625" style="1"/>
  </cols>
  <sheetData>
    <row r="1" spans="1:28" ht="26.25" customHeight="1">
      <c r="A1" s="87" t="s">
        <v>296</v>
      </c>
      <c r="B1" s="163"/>
      <c r="R1" s="91"/>
      <c r="S1" s="91"/>
      <c r="T1" s="91"/>
      <c r="U1" s="164"/>
      <c r="V1" s="164"/>
      <c r="W1" s="91"/>
      <c r="X1" s="91"/>
      <c r="Y1" s="91"/>
      <c r="Z1" s="91"/>
      <c r="AA1" s="91"/>
      <c r="AB1" s="91"/>
    </row>
    <row r="2" spans="1:28" ht="26.25" customHeight="1">
      <c r="A2" s="165" t="s">
        <v>294</v>
      </c>
      <c r="B2" s="165"/>
      <c r="V2" s="1"/>
    </row>
    <row r="4" spans="1:28">
      <c r="AA4" s="231"/>
    </row>
    <row r="5" spans="1:28">
      <c r="AA5" s="231"/>
    </row>
    <row r="6" spans="1:28">
      <c r="AA6" s="231"/>
    </row>
    <row r="7" spans="1:28">
      <c r="AA7" s="231"/>
    </row>
    <row r="8" spans="1:28">
      <c r="AA8" s="231"/>
    </row>
    <row r="9" spans="1:28">
      <c r="AA9" s="231"/>
    </row>
    <row r="10" spans="1:28">
      <c r="AA10" s="231"/>
    </row>
    <row r="11" spans="1:28">
      <c r="AA11" s="231"/>
    </row>
    <row r="12" spans="1:28">
      <c r="AA12" s="231"/>
    </row>
    <row r="13" spans="1:28">
      <c r="AA13" s="231"/>
    </row>
    <row r="14" spans="1:28">
      <c r="AA14" s="231"/>
    </row>
    <row r="15" spans="1:28">
      <c r="AA15" s="231"/>
    </row>
    <row r="16" spans="1:28">
      <c r="AA16" s="231"/>
    </row>
    <row r="17" spans="27:27">
      <c r="AA17" s="231"/>
    </row>
    <row r="18" spans="27:27">
      <c r="AA18" s="231"/>
    </row>
    <row r="19" spans="27:27">
      <c r="AA19" s="231"/>
    </row>
    <row r="20" spans="27:27">
      <c r="AA20" s="231"/>
    </row>
    <row r="21" spans="27:27">
      <c r="AA21" s="231"/>
    </row>
    <row r="22" spans="27:27">
      <c r="AA22" s="231"/>
    </row>
    <row r="23" spans="27:27">
      <c r="AA23" s="231"/>
    </row>
    <row r="24" spans="27:27">
      <c r="AA24" s="231"/>
    </row>
    <row r="25" spans="27:27">
      <c r="AA25" s="231"/>
    </row>
    <row r="26" spans="27:27">
      <c r="AA26" s="231"/>
    </row>
    <row r="27" spans="27:27">
      <c r="AA27" s="231"/>
    </row>
    <row r="28" spans="27:27">
      <c r="AA28" s="231"/>
    </row>
    <row r="29" spans="27:27">
      <c r="AA29" s="231"/>
    </row>
    <row r="30" spans="27:27">
      <c r="AA30" s="231"/>
    </row>
    <row r="31" spans="27:27">
      <c r="AA31" s="231"/>
    </row>
    <row r="32" spans="27:27">
      <c r="AA32" s="231"/>
    </row>
    <row r="33" spans="27:27">
      <c r="AA33" s="231"/>
    </row>
    <row r="34" spans="27:27">
      <c r="AA34" s="231"/>
    </row>
    <row r="35" spans="27:27">
      <c r="AA35" s="231"/>
    </row>
    <row r="36" spans="27:27">
      <c r="AA36" s="231"/>
    </row>
    <row r="37" spans="27:27">
      <c r="AA37" s="231"/>
    </row>
    <row r="38" spans="27:27">
      <c r="AA38" s="231"/>
    </row>
    <row r="39" spans="27:27">
      <c r="AA39" s="231"/>
    </row>
    <row r="40" spans="27:27">
      <c r="AA40" s="231"/>
    </row>
    <row r="41" spans="27:27">
      <c r="AA41" s="231"/>
    </row>
    <row r="42" spans="27:27">
      <c r="AA42" s="231"/>
    </row>
    <row r="43" spans="27:27">
      <c r="AA43" s="231"/>
    </row>
    <row r="44" spans="27:27">
      <c r="AA44" s="231"/>
    </row>
    <row r="45" spans="27:27">
      <c r="AA45" s="231"/>
    </row>
    <row r="46" spans="27:27">
      <c r="AA46" s="231"/>
    </row>
    <row r="47" spans="27:27">
      <c r="AA47" s="231"/>
    </row>
    <row r="48" spans="27:27">
      <c r="AA48" s="231"/>
    </row>
    <row r="49" spans="19:27">
      <c r="AA49" s="231"/>
    </row>
    <row r="50" spans="19:27">
      <c r="AA50" s="231"/>
    </row>
    <row r="51" spans="19:27">
      <c r="AA51" s="231"/>
    </row>
    <row r="52" spans="19:27">
      <c r="AA52" s="231"/>
    </row>
    <row r="53" spans="19:27">
      <c r="AA53" s="231"/>
    </row>
    <row r="54" spans="19:27">
      <c r="AA54" s="231"/>
    </row>
    <row r="55" spans="19:27">
      <c r="AA55" s="231"/>
    </row>
    <row r="56" spans="19:27">
      <c r="AA56" s="231"/>
    </row>
    <row r="57" spans="19:27">
      <c r="AA57" s="231"/>
    </row>
    <row r="58" spans="19:27">
      <c r="AA58" s="231"/>
    </row>
    <row r="59" spans="19:27">
      <c r="AA59" s="231"/>
    </row>
    <row r="60" spans="19:27">
      <c r="AA60" s="231"/>
    </row>
    <row r="61" spans="19:27">
      <c r="AA61" s="231"/>
    </row>
    <row r="62" spans="19:27">
      <c r="AA62" s="231"/>
    </row>
    <row r="63" spans="19:27">
      <c r="AA63" s="231"/>
    </row>
    <row r="64" spans="19:27">
      <c r="S64" s="169"/>
      <c r="T64" s="232"/>
      <c r="U64" s="232"/>
      <c r="V64" s="232"/>
      <c r="W64" s="231"/>
      <c r="X64" s="233"/>
      <c r="Y64" s="231"/>
      <c r="Z64" s="231"/>
      <c r="AA64" s="231"/>
    </row>
    <row r="65" spans="19:27">
      <c r="S65" s="169"/>
      <c r="T65" s="232"/>
      <c r="U65" s="232"/>
      <c r="V65" s="232"/>
      <c r="W65" s="231"/>
      <c r="X65" s="233"/>
      <c r="Y65" s="231"/>
      <c r="Z65" s="231"/>
      <c r="AA65" s="231"/>
    </row>
    <row r="66" spans="19:27">
      <c r="S66" s="169"/>
      <c r="T66" s="232"/>
      <c r="U66" s="232"/>
      <c r="V66" s="232"/>
      <c r="W66" s="231"/>
      <c r="X66" s="233"/>
      <c r="Y66" s="231"/>
      <c r="Z66" s="231"/>
      <c r="AA66" s="231"/>
    </row>
    <row r="67" spans="19:27">
      <c r="S67" s="169"/>
      <c r="T67" s="169"/>
      <c r="U67" s="169"/>
      <c r="V67" s="169"/>
      <c r="X67" s="170"/>
    </row>
    <row r="68" spans="19:27">
      <c r="S68" s="169"/>
      <c r="T68" s="169"/>
      <c r="U68" s="169"/>
      <c r="V68" s="169"/>
      <c r="X68" s="170"/>
    </row>
    <row r="69" spans="19:27">
      <c r="S69" s="169"/>
      <c r="T69" s="169"/>
      <c r="U69" s="169"/>
      <c r="V69" s="169"/>
      <c r="X69" s="170"/>
    </row>
    <row r="70" spans="19:27">
      <c r="S70" s="169"/>
      <c r="T70" s="169"/>
      <c r="U70" s="169"/>
      <c r="V70" s="169"/>
      <c r="X70" s="170"/>
    </row>
    <row r="71" spans="19:27">
      <c r="S71" s="169"/>
      <c r="T71" s="169"/>
      <c r="U71" s="169"/>
      <c r="V71" s="169"/>
      <c r="X71" s="170"/>
    </row>
    <row r="72" spans="19:27">
      <c r="S72" s="169"/>
      <c r="T72" s="169"/>
      <c r="U72" s="169"/>
      <c r="V72" s="169"/>
      <c r="X72" s="170"/>
    </row>
    <row r="73" spans="19:27">
      <c r="S73" s="169"/>
      <c r="T73" s="169"/>
      <c r="U73" s="169"/>
      <c r="V73" s="169"/>
      <c r="X73" s="170"/>
    </row>
    <row r="74" spans="19:27">
      <c r="S74" s="169"/>
      <c r="T74" s="169"/>
      <c r="U74" s="169"/>
      <c r="V74" s="169"/>
      <c r="X74" s="170"/>
    </row>
    <row r="75" spans="19:27">
      <c r="S75" s="169"/>
      <c r="T75" s="169"/>
      <c r="U75" s="169"/>
      <c r="V75" s="169"/>
      <c r="X75" s="170"/>
    </row>
    <row r="76" spans="19:27">
      <c r="S76" s="169"/>
      <c r="T76" s="169"/>
      <c r="U76" s="169"/>
      <c r="V76" s="169"/>
      <c r="X76" s="170"/>
    </row>
    <row r="77" spans="19:27">
      <c r="S77" s="169"/>
      <c r="T77" s="169"/>
      <c r="U77" s="169"/>
      <c r="V77" s="169"/>
      <c r="X77" s="170"/>
    </row>
    <row r="78" spans="19:27">
      <c r="S78" s="169"/>
      <c r="T78" s="169"/>
      <c r="U78" s="169"/>
      <c r="V78" s="169"/>
      <c r="X78" s="170"/>
    </row>
    <row r="79" spans="19:27">
      <c r="S79" s="169"/>
      <c r="T79" s="169"/>
      <c r="U79" s="169"/>
      <c r="V79" s="169"/>
      <c r="X79" s="170"/>
    </row>
    <row r="80" spans="19:27">
      <c r="S80" s="169"/>
      <c r="T80" s="169"/>
      <c r="U80" s="169"/>
      <c r="V80" s="169"/>
      <c r="X80" s="170"/>
    </row>
    <row r="81" spans="2:24">
      <c r="S81" s="169"/>
      <c r="T81" s="169"/>
      <c r="U81" s="169"/>
      <c r="V81" s="169"/>
      <c r="X81" s="170"/>
    </row>
    <row r="82" spans="2:24">
      <c r="S82" s="169"/>
      <c r="T82" s="169"/>
      <c r="U82" s="169"/>
      <c r="V82" s="169"/>
      <c r="X82" s="170"/>
    </row>
    <row r="83" spans="2:24" ht="45">
      <c r="B83" s="166" t="s">
        <v>244</v>
      </c>
      <c r="C83" s="166" t="s">
        <v>262</v>
      </c>
      <c r="D83" s="166" t="s">
        <v>266</v>
      </c>
      <c r="E83" s="167" t="s">
        <v>267</v>
      </c>
      <c r="F83" s="166" t="s">
        <v>268</v>
      </c>
      <c r="G83" s="166" t="s">
        <v>263</v>
      </c>
      <c r="H83" s="166" t="s">
        <v>264</v>
      </c>
      <c r="I83" s="166" t="s">
        <v>265</v>
      </c>
      <c r="S83" s="169"/>
      <c r="T83" s="169"/>
      <c r="U83" s="169"/>
      <c r="V83" s="169"/>
      <c r="X83" s="170"/>
    </row>
    <row r="84" spans="2:24">
      <c r="B84" s="168" t="s">
        <v>1</v>
      </c>
      <c r="C84" s="228">
        <v>1961</v>
      </c>
      <c r="D84" s="229">
        <v>2.3521673906402198</v>
      </c>
      <c r="E84" s="229">
        <v>2.3521673906402198</v>
      </c>
      <c r="F84" s="229">
        <v>3.1770550906922099</v>
      </c>
      <c r="G84" s="230">
        <v>7217321032.5024204</v>
      </c>
      <c r="H84" s="230">
        <v>7217321032.5024204</v>
      </c>
      <c r="I84" s="230">
        <v>9748380528.6272697</v>
      </c>
      <c r="S84" s="169"/>
      <c r="T84" s="169"/>
      <c r="U84" s="169"/>
      <c r="V84" s="169"/>
      <c r="X84" s="170"/>
    </row>
    <row r="85" spans="2:24">
      <c r="B85" s="168" t="s">
        <v>1</v>
      </c>
      <c r="C85" s="228">
        <v>1962</v>
      </c>
      <c r="D85" s="229">
        <v>2.33775212132851</v>
      </c>
      <c r="E85" s="229">
        <v>2.33775212132851</v>
      </c>
      <c r="F85" s="229">
        <v>3.1357921849308199</v>
      </c>
      <c r="G85" s="230">
        <v>7309418582.5422401</v>
      </c>
      <c r="H85" s="230">
        <v>7309418582.5422401</v>
      </c>
      <c r="I85" s="230">
        <v>9804650066.7013607</v>
      </c>
      <c r="S85" s="169"/>
      <c r="T85" s="169"/>
      <c r="U85" s="169"/>
      <c r="V85" s="169"/>
      <c r="X85" s="170"/>
    </row>
    <row r="86" spans="2:24">
      <c r="B86" s="168" t="s">
        <v>1</v>
      </c>
      <c r="C86" s="228">
        <v>1963</v>
      </c>
      <c r="D86" s="229">
        <v>2.2972752060075901</v>
      </c>
      <c r="E86" s="229">
        <v>2.2972752060075901</v>
      </c>
      <c r="F86" s="229">
        <v>3.0670936759724001</v>
      </c>
      <c r="G86" s="230">
        <v>7341584434.89853</v>
      </c>
      <c r="H86" s="230">
        <v>7341584434.89853</v>
      </c>
      <c r="I86" s="230">
        <v>9801756627.7990608</v>
      </c>
      <c r="S86" s="169"/>
      <c r="T86" s="169"/>
      <c r="U86" s="169"/>
      <c r="V86" s="169"/>
      <c r="X86" s="170"/>
    </row>
    <row r="87" spans="2:24">
      <c r="B87" s="168" t="s">
        <v>1</v>
      </c>
      <c r="C87" s="228">
        <v>1964</v>
      </c>
      <c r="D87" s="229">
        <v>2.26766426866104</v>
      </c>
      <c r="E87" s="229">
        <v>2.26766426866104</v>
      </c>
      <c r="F87" s="229">
        <v>3.0162842396367302</v>
      </c>
      <c r="G87" s="230">
        <v>7408940477.4566698</v>
      </c>
      <c r="H87" s="230">
        <v>7408940477.4566698</v>
      </c>
      <c r="I87" s="230">
        <v>9854834030.5835209</v>
      </c>
      <c r="S87" s="169"/>
      <c r="T87" s="169"/>
      <c r="U87" s="169"/>
      <c r="V87" s="169"/>
      <c r="X87" s="170"/>
    </row>
    <row r="88" spans="2:24">
      <c r="B88" s="168" t="s">
        <v>1</v>
      </c>
      <c r="C88" s="228">
        <v>1965</v>
      </c>
      <c r="D88" s="229">
        <v>2.2615346819197901</v>
      </c>
      <c r="E88" s="229">
        <v>2.2615346819197901</v>
      </c>
      <c r="F88" s="229">
        <v>2.9583665951428202</v>
      </c>
      <c r="G88" s="230">
        <v>7546994525.4507198</v>
      </c>
      <c r="H88" s="230">
        <v>7546994525.4507198</v>
      </c>
      <c r="I88" s="230">
        <v>9872394748.3170395</v>
      </c>
      <c r="S88" s="169"/>
      <c r="T88" s="169"/>
      <c r="U88" s="169"/>
      <c r="V88" s="169"/>
      <c r="X88" s="170"/>
    </row>
    <row r="89" spans="2:24">
      <c r="B89" s="168" t="s">
        <v>1</v>
      </c>
      <c r="C89" s="228">
        <v>1966</v>
      </c>
      <c r="D89" s="229">
        <v>2.3577563003101898</v>
      </c>
      <c r="E89" s="229">
        <v>2.3577563003101898</v>
      </c>
      <c r="F89" s="229">
        <v>2.9258349148494398</v>
      </c>
      <c r="G89" s="230">
        <v>8031501143.2337399</v>
      </c>
      <c r="H89" s="230">
        <v>8031501143.2337399</v>
      </c>
      <c r="I89" s="230">
        <v>9966622570.6414299</v>
      </c>
      <c r="S89" s="169"/>
      <c r="T89" s="169"/>
      <c r="U89" s="169"/>
      <c r="V89" s="169"/>
      <c r="X89" s="170"/>
    </row>
    <row r="90" spans="2:24">
      <c r="B90" s="168" t="s">
        <v>1</v>
      </c>
      <c r="C90" s="228">
        <v>1967</v>
      </c>
      <c r="D90" s="229">
        <v>2.4757167379520699</v>
      </c>
      <c r="E90" s="229">
        <v>2.4757167379520699</v>
      </c>
      <c r="F90" s="229">
        <v>2.87993980772589</v>
      </c>
      <c r="G90" s="230">
        <v>8604225404.4112396</v>
      </c>
      <c r="H90" s="230">
        <v>8604225404.4112396</v>
      </c>
      <c r="I90" s="230">
        <v>10009086804.7609</v>
      </c>
      <c r="S90" s="169"/>
      <c r="T90" s="169"/>
      <c r="U90" s="169"/>
      <c r="V90" s="169"/>
      <c r="X90" s="170"/>
    </row>
    <row r="91" spans="2:24">
      <c r="B91" s="168" t="s">
        <v>1</v>
      </c>
      <c r="C91" s="228">
        <v>1968</v>
      </c>
      <c r="D91" s="229">
        <v>2.5232321526742401</v>
      </c>
      <c r="E91" s="229">
        <v>2.5232321526742401</v>
      </c>
      <c r="F91" s="229">
        <v>2.8392597290917201</v>
      </c>
      <c r="G91" s="230">
        <v>8949426923.8506393</v>
      </c>
      <c r="H91" s="230">
        <v>8949426923.8506393</v>
      </c>
      <c r="I91" s="230">
        <v>10070314799.739799</v>
      </c>
      <c r="S91" s="169"/>
      <c r="T91" s="169"/>
      <c r="U91" s="169"/>
      <c r="V91" s="169"/>
      <c r="X91" s="170"/>
    </row>
    <row r="92" spans="2:24">
      <c r="B92" s="168" t="s">
        <v>1</v>
      </c>
      <c r="C92" s="228">
        <v>1969</v>
      </c>
      <c r="D92" s="229">
        <v>2.55001994942161</v>
      </c>
      <c r="E92" s="229">
        <v>2.55001994942161</v>
      </c>
      <c r="F92" s="229">
        <v>2.7822491427941101</v>
      </c>
      <c r="G92" s="230">
        <v>9232743117.4781094</v>
      </c>
      <c r="H92" s="230">
        <v>9232743117.4781094</v>
      </c>
      <c r="I92" s="230">
        <v>10073578181.3489</v>
      </c>
      <c r="S92" s="169"/>
      <c r="T92" s="169"/>
      <c r="U92" s="169"/>
      <c r="V92" s="169"/>
      <c r="X92" s="170"/>
    </row>
    <row r="93" spans="2:24">
      <c r="B93" s="168" t="s">
        <v>1</v>
      </c>
      <c r="C93" s="228">
        <v>1970</v>
      </c>
      <c r="D93" s="229">
        <v>2.7481977903856998</v>
      </c>
      <c r="E93" s="229">
        <v>2.7481977903856998</v>
      </c>
      <c r="F93" s="229">
        <v>2.7415207085719602</v>
      </c>
      <c r="G93" s="230">
        <v>10155663319.6628</v>
      </c>
      <c r="H93" s="230">
        <v>10155663319.6628</v>
      </c>
      <c r="I93" s="230">
        <v>10130988211.249701</v>
      </c>
      <c r="S93" s="169"/>
      <c r="T93" s="169"/>
      <c r="U93" s="169"/>
      <c r="V93" s="169"/>
      <c r="X93" s="170"/>
    </row>
    <row r="94" spans="2:24">
      <c r="B94" s="168" t="s">
        <v>1</v>
      </c>
      <c r="C94" s="228">
        <v>1971</v>
      </c>
      <c r="D94" s="229">
        <v>2.75728433141248</v>
      </c>
      <c r="E94" s="229">
        <v>2.75728433141248</v>
      </c>
      <c r="F94" s="229">
        <v>2.7049504410402401</v>
      </c>
      <c r="G94" s="230">
        <v>10395411366.771</v>
      </c>
      <c r="H94" s="230">
        <v>10395411366.771</v>
      </c>
      <c r="I94" s="230">
        <v>10198095954.792299</v>
      </c>
      <c r="S94" s="169"/>
      <c r="T94" s="169"/>
      <c r="U94" s="169"/>
      <c r="V94" s="169"/>
      <c r="X94" s="170"/>
    </row>
    <row r="95" spans="2:24">
      <c r="B95" s="168" t="s">
        <v>1</v>
      </c>
      <c r="C95" s="228">
        <v>1972</v>
      </c>
      <c r="D95" s="229">
        <v>2.6722208854309</v>
      </c>
      <c r="E95" s="229">
        <v>2.6722208854309</v>
      </c>
      <c r="F95" s="229">
        <v>2.6398814173997498</v>
      </c>
      <c r="G95" s="230">
        <v>10274157532.5256</v>
      </c>
      <c r="H95" s="230">
        <v>10274157532.5256</v>
      </c>
      <c r="I95" s="230">
        <v>10149816073.618601</v>
      </c>
      <c r="S95" s="169"/>
      <c r="T95" s="169"/>
      <c r="U95" s="169"/>
      <c r="V95" s="169"/>
      <c r="X95" s="170"/>
    </row>
    <row r="96" spans="2:24">
      <c r="B96" s="168" t="s">
        <v>1</v>
      </c>
      <c r="C96" s="228">
        <v>1973</v>
      </c>
      <c r="D96" s="229">
        <v>2.8406760842356502</v>
      </c>
      <c r="E96" s="229">
        <v>2.8406760842356502</v>
      </c>
      <c r="F96" s="229">
        <v>2.6178030607329199</v>
      </c>
      <c r="G96" s="230">
        <v>11136164680.238899</v>
      </c>
      <c r="H96" s="230">
        <v>11136164680.238899</v>
      </c>
      <c r="I96" s="230">
        <v>10262442448.8382</v>
      </c>
      <c r="S96" s="169"/>
      <c r="T96" s="169"/>
      <c r="U96" s="169"/>
      <c r="V96" s="169"/>
      <c r="X96" s="170"/>
    </row>
    <row r="97" spans="2:25">
      <c r="B97" s="168" t="s">
        <v>1</v>
      </c>
      <c r="C97" s="228">
        <v>1974</v>
      </c>
      <c r="D97" s="229">
        <v>2.7961421285951</v>
      </c>
      <c r="E97" s="229">
        <v>2.7961421285951</v>
      </c>
      <c r="F97" s="229">
        <v>2.5561026234548101</v>
      </c>
      <c r="G97" s="230">
        <v>11172033409.217899</v>
      </c>
      <c r="H97" s="230">
        <v>11172033409.217899</v>
      </c>
      <c r="I97" s="230">
        <v>10212959154.066099</v>
      </c>
      <c r="S97" s="169"/>
      <c r="T97" s="169"/>
      <c r="U97" s="169"/>
      <c r="V97" s="169"/>
      <c r="X97" s="170"/>
    </row>
    <row r="98" spans="2:25">
      <c r="B98" s="168" t="s">
        <v>1</v>
      </c>
      <c r="C98" s="228">
        <v>1975</v>
      </c>
      <c r="D98" s="229">
        <v>2.7701941541224899</v>
      </c>
      <c r="E98" s="229">
        <v>2.7701941541224899</v>
      </c>
      <c r="F98" s="229">
        <v>2.5107679841104402</v>
      </c>
      <c r="G98" s="230">
        <v>11273131280.518299</v>
      </c>
      <c r="H98" s="230">
        <v>11273131280.518299</v>
      </c>
      <c r="I98" s="230">
        <v>10217419665.2584</v>
      </c>
      <c r="S98" s="169"/>
      <c r="T98" s="169"/>
      <c r="U98" s="169"/>
      <c r="V98" s="169"/>
      <c r="X98" s="170"/>
    </row>
    <row r="99" spans="2:25">
      <c r="B99" s="168" t="s">
        <v>1</v>
      </c>
      <c r="C99" s="228">
        <v>1976</v>
      </c>
      <c r="D99" s="229">
        <v>2.7932098115693398</v>
      </c>
      <c r="E99" s="229">
        <v>2.7932098115693398</v>
      </c>
      <c r="F99" s="229">
        <v>2.4851097054687101</v>
      </c>
      <c r="G99" s="230">
        <v>11570888403.684799</v>
      </c>
      <c r="H99" s="230">
        <v>11570888403.684799</v>
      </c>
      <c r="I99" s="230">
        <v>10294591806.0012</v>
      </c>
      <c r="S99" s="169"/>
      <c r="T99" s="169"/>
      <c r="U99" s="169"/>
      <c r="V99" s="169"/>
      <c r="X99" s="170"/>
    </row>
    <row r="100" spans="2:25">
      <c r="B100" s="168" t="s">
        <v>1</v>
      </c>
      <c r="C100" s="228">
        <v>1977</v>
      </c>
      <c r="D100" s="229">
        <v>2.7795543426667599</v>
      </c>
      <c r="E100" s="229">
        <v>2.7795543426667599</v>
      </c>
      <c r="F100" s="229">
        <v>2.44203877326298</v>
      </c>
      <c r="G100" s="230">
        <v>11717968760.070101</v>
      </c>
      <c r="H100" s="230">
        <v>11717968760.070101</v>
      </c>
      <c r="I100" s="230">
        <v>10295073799.158899</v>
      </c>
      <c r="S100" s="169"/>
      <c r="T100" s="169"/>
      <c r="U100" s="169"/>
      <c r="V100" s="169"/>
      <c r="X100" s="170"/>
    </row>
    <row r="101" spans="2:25">
      <c r="B101" s="168" t="s">
        <v>1</v>
      </c>
      <c r="C101" s="228">
        <v>1978</v>
      </c>
      <c r="D101" s="229">
        <v>2.8193520889467898</v>
      </c>
      <c r="E101" s="229">
        <v>2.8193520889467898</v>
      </c>
      <c r="F101" s="229">
        <v>2.43462332340316</v>
      </c>
      <c r="G101" s="230">
        <v>12094054833.491199</v>
      </c>
      <c r="H101" s="230">
        <v>12094054833.491199</v>
      </c>
      <c r="I101" s="230">
        <v>10443706285.469601</v>
      </c>
      <c r="S101" s="169"/>
      <c r="T101" s="169"/>
      <c r="U101" s="169"/>
      <c r="V101" s="169"/>
      <c r="X101" s="170"/>
    </row>
    <row r="102" spans="2:25">
      <c r="B102" s="168" t="s">
        <v>1</v>
      </c>
      <c r="C102" s="228">
        <v>1979</v>
      </c>
      <c r="D102" s="229">
        <v>2.85874451038024</v>
      </c>
      <c r="E102" s="229">
        <v>2.85874451038024</v>
      </c>
      <c r="F102" s="229">
        <v>2.3825338056973702</v>
      </c>
      <c r="G102" s="230">
        <v>12480086435.859301</v>
      </c>
      <c r="H102" s="230">
        <v>12480086435.859301</v>
      </c>
      <c r="I102" s="230">
        <v>10401141931.476299</v>
      </c>
      <c r="S102" s="169"/>
      <c r="T102" s="169"/>
      <c r="U102" s="169"/>
      <c r="V102" s="169"/>
      <c r="X102" s="170"/>
    </row>
    <row r="103" spans="2:25">
      <c r="B103" s="168" t="s">
        <v>1</v>
      </c>
      <c r="C103" s="228">
        <v>1980</v>
      </c>
      <c r="D103" s="229">
        <v>2.6740300834243702</v>
      </c>
      <c r="E103" s="229">
        <v>2.6740300834243702</v>
      </c>
      <c r="F103" s="229">
        <v>2.3420200333788301</v>
      </c>
      <c r="G103" s="230">
        <v>11883409745.963499</v>
      </c>
      <c r="H103" s="230">
        <v>11883409745.963499</v>
      </c>
      <c r="I103" s="230">
        <v>10407960448.5359</v>
      </c>
      <c r="S103" s="169"/>
      <c r="T103" s="169"/>
      <c r="U103" s="169"/>
      <c r="V103" s="169"/>
      <c r="X103" s="170"/>
    </row>
    <row r="104" spans="2:25">
      <c r="B104" s="168" t="s">
        <v>1</v>
      </c>
      <c r="C104" s="228">
        <v>1981</v>
      </c>
      <c r="D104" s="229">
        <v>2.6155618750640599</v>
      </c>
      <c r="E104" s="229">
        <v>2.6155618750640599</v>
      </c>
      <c r="F104" s="229">
        <v>2.3202455847205599</v>
      </c>
      <c r="G104" s="230">
        <v>11834443187.8664</v>
      </c>
      <c r="H104" s="230">
        <v>11834443187.8664</v>
      </c>
      <c r="I104" s="230">
        <v>10498252779.9942</v>
      </c>
      <c r="S104" s="169"/>
      <c r="T104" s="169"/>
      <c r="U104" s="169"/>
      <c r="V104" s="169"/>
      <c r="X104" s="170"/>
    </row>
    <row r="105" spans="2:25">
      <c r="B105" s="168" t="s">
        <v>1</v>
      </c>
      <c r="C105" s="228">
        <v>1982</v>
      </c>
      <c r="D105" s="229">
        <v>2.50883039697709</v>
      </c>
      <c r="E105" s="229">
        <v>2.50883039697709</v>
      </c>
      <c r="F105" s="229">
        <v>2.30062892847269</v>
      </c>
      <c r="G105" s="230">
        <v>11560652836.814501</v>
      </c>
      <c r="H105" s="230">
        <v>11560652836.814501</v>
      </c>
      <c r="I105" s="230">
        <v>10601252089.823601</v>
      </c>
      <c r="S105" s="169"/>
      <c r="T105" s="169"/>
      <c r="U105" s="169"/>
      <c r="V105" s="169"/>
      <c r="X105" s="170"/>
    </row>
    <row r="106" spans="2:25">
      <c r="B106" s="168" t="s">
        <v>1</v>
      </c>
      <c r="C106" s="228">
        <v>1983</v>
      </c>
      <c r="D106" s="229">
        <v>2.43952013650626</v>
      </c>
      <c r="E106" s="229">
        <v>2.43952013650626</v>
      </c>
      <c r="F106" s="229">
        <v>2.2550364375040499</v>
      </c>
      <c r="G106" s="230">
        <v>11445945496.151501</v>
      </c>
      <c r="H106" s="230">
        <v>11445945496.151501</v>
      </c>
      <c r="I106" s="230">
        <v>10580360360.3965</v>
      </c>
      <c r="Q106" s="1" t="s">
        <v>0</v>
      </c>
      <c r="S106" s="169"/>
      <c r="T106" s="169"/>
      <c r="U106" s="169"/>
      <c r="V106" s="169"/>
      <c r="X106" s="170"/>
    </row>
    <row r="107" spans="2:25">
      <c r="B107" s="168" t="s">
        <v>1</v>
      </c>
      <c r="C107" s="228">
        <v>1984</v>
      </c>
      <c r="D107" s="229">
        <v>2.5608307893463298</v>
      </c>
      <c r="E107" s="229">
        <v>2.5608307893463298</v>
      </c>
      <c r="F107" s="229">
        <v>2.2481684389647101</v>
      </c>
      <c r="G107" s="230">
        <v>12230107873.6686</v>
      </c>
      <c r="H107" s="230">
        <v>12230107873.6686</v>
      </c>
      <c r="I107" s="230">
        <v>10736892757.5452</v>
      </c>
      <c r="S107" s="169"/>
      <c r="T107" s="169"/>
      <c r="U107" s="169"/>
      <c r="V107" s="169"/>
      <c r="X107" s="170"/>
    </row>
    <row r="108" spans="2:25">
      <c r="B108" s="168" t="s">
        <v>1</v>
      </c>
      <c r="C108" s="228">
        <v>1985</v>
      </c>
      <c r="D108" s="229">
        <v>2.6026325531124099</v>
      </c>
      <c r="E108" s="229">
        <v>2.6026325531124099</v>
      </c>
      <c r="F108" s="229">
        <v>2.2156250879024202</v>
      </c>
      <c r="G108" s="230">
        <v>12653298063.759399</v>
      </c>
      <c r="H108" s="230">
        <v>12653298063.759399</v>
      </c>
      <c r="I108" s="230">
        <v>10771770958.6078</v>
      </c>
      <c r="S108" s="169"/>
      <c r="T108" s="169"/>
      <c r="U108" s="169"/>
      <c r="V108" s="169"/>
      <c r="X108" s="170"/>
    </row>
    <row r="109" spans="2:25">
      <c r="B109" s="168" t="s">
        <v>1</v>
      </c>
      <c r="C109" s="228">
        <v>1986</v>
      </c>
      <c r="D109" s="229">
        <v>2.5862419941518402</v>
      </c>
      <c r="E109" s="229">
        <v>2.5862419941518402</v>
      </c>
      <c r="F109" s="229">
        <v>2.1837577409498801</v>
      </c>
      <c r="G109" s="230">
        <v>12802062097.4182</v>
      </c>
      <c r="H109" s="230">
        <v>12802062097.4182</v>
      </c>
      <c r="I109" s="230">
        <v>10809731843.1663</v>
      </c>
      <c r="S109" s="169"/>
      <c r="T109" s="169"/>
      <c r="U109" s="169"/>
      <c r="V109" s="169"/>
      <c r="X109" s="170"/>
    </row>
    <row r="110" spans="2:25">
      <c r="B110" s="168" t="s">
        <v>1</v>
      </c>
      <c r="C110" s="228">
        <v>1987</v>
      </c>
      <c r="D110" s="229">
        <v>2.5920875774922201</v>
      </c>
      <c r="E110" s="229">
        <v>2.5920875774922201</v>
      </c>
      <c r="F110" s="229">
        <v>2.1496943731208802</v>
      </c>
      <c r="G110" s="230">
        <v>13066673300.7808</v>
      </c>
      <c r="H110" s="230">
        <v>13066673300.7808</v>
      </c>
      <c r="I110" s="230">
        <v>10836566341.0149</v>
      </c>
      <c r="S110" s="169"/>
      <c r="T110" s="169"/>
      <c r="U110" s="169"/>
      <c r="V110" s="169"/>
      <c r="X110" s="170"/>
    </row>
    <row r="111" spans="2:25">
      <c r="B111" s="168" t="s">
        <v>1</v>
      </c>
      <c r="C111" s="228">
        <v>1988</v>
      </c>
      <c r="D111" s="229">
        <v>2.6596717158934098</v>
      </c>
      <c r="E111" s="229">
        <v>2.6596717158934098</v>
      </c>
      <c r="F111" s="229">
        <v>2.1032027296381899</v>
      </c>
      <c r="G111" s="230">
        <v>13650217189.4494</v>
      </c>
      <c r="H111" s="230">
        <v>13650217189.4494</v>
      </c>
      <c r="I111" s="230">
        <v>10794246337.2948</v>
      </c>
      <c r="S111" s="169"/>
      <c r="T111" s="169"/>
      <c r="U111" s="169"/>
      <c r="V111" s="169"/>
      <c r="X111" s="170"/>
      <c r="Y111" s="171"/>
    </row>
    <row r="112" spans="2:25">
      <c r="B112" s="168" t="s">
        <v>1</v>
      </c>
      <c r="C112" s="228">
        <v>1989</v>
      </c>
      <c r="D112" s="229">
        <v>2.67177324631687</v>
      </c>
      <c r="E112" s="229">
        <v>2.67177324631687</v>
      </c>
      <c r="F112" s="229">
        <v>2.09225314615755</v>
      </c>
      <c r="G112" s="230">
        <v>13956553929.764999</v>
      </c>
      <c r="H112" s="230">
        <v>13956553929.764999</v>
      </c>
      <c r="I112" s="230">
        <v>10929302759.5832</v>
      </c>
      <c r="S112" s="169"/>
      <c r="T112" s="169"/>
      <c r="U112" s="169"/>
      <c r="V112" s="169"/>
      <c r="X112" s="170"/>
      <c r="Y112" s="171"/>
    </row>
    <row r="113" spans="2:25">
      <c r="B113" s="168" t="s">
        <v>1</v>
      </c>
      <c r="C113" s="228">
        <v>1990</v>
      </c>
      <c r="D113" s="229">
        <v>2.6151357602340402</v>
      </c>
      <c r="E113" s="229">
        <v>2.6151357602340402</v>
      </c>
      <c r="F113" s="229">
        <v>2.0807277777597002</v>
      </c>
      <c r="G113" s="230">
        <v>13902521965.297899</v>
      </c>
      <c r="H113" s="230">
        <v>13902521965.297899</v>
      </c>
      <c r="I113" s="230">
        <v>11061523397.570601</v>
      </c>
      <c r="S113" s="169"/>
      <c r="T113" s="169"/>
      <c r="U113" s="169"/>
      <c r="V113" s="169"/>
      <c r="X113" s="170"/>
      <c r="Y113" s="171"/>
    </row>
    <row r="114" spans="2:25">
      <c r="B114" s="168" t="s">
        <v>1</v>
      </c>
      <c r="C114" s="228">
        <v>1991</v>
      </c>
      <c r="D114" s="229">
        <v>2.5304972343166798</v>
      </c>
      <c r="E114" s="229">
        <v>2.5304972343166798</v>
      </c>
      <c r="F114" s="229">
        <v>2.0292758212575901</v>
      </c>
      <c r="G114" s="230">
        <v>13680490551.035601</v>
      </c>
      <c r="H114" s="230">
        <v>13680490551.035601</v>
      </c>
      <c r="I114" s="230">
        <v>10970772408.673901</v>
      </c>
      <c r="S114" s="169"/>
      <c r="T114" s="169"/>
      <c r="U114" s="169"/>
      <c r="V114" s="169"/>
      <c r="X114" s="170"/>
      <c r="Y114" s="171"/>
    </row>
    <row r="115" spans="2:25">
      <c r="B115" s="168" t="s">
        <v>1</v>
      </c>
      <c r="C115" s="228">
        <v>1992</v>
      </c>
      <c r="D115" s="229">
        <v>2.4467755058983598</v>
      </c>
      <c r="E115" s="229">
        <v>2.4467755058983598</v>
      </c>
      <c r="F115" s="229">
        <v>2.02827939842983</v>
      </c>
      <c r="G115" s="230">
        <v>13439369566.3908</v>
      </c>
      <c r="H115" s="230">
        <v>13439369566.3908</v>
      </c>
      <c r="I115" s="230">
        <v>11140709968.9615</v>
      </c>
      <c r="S115" s="169"/>
      <c r="T115" s="169"/>
      <c r="U115" s="169"/>
      <c r="V115" s="169"/>
      <c r="X115" s="170"/>
      <c r="Y115" s="171"/>
    </row>
    <row r="116" spans="2:25">
      <c r="B116" s="168" t="s">
        <v>1</v>
      </c>
      <c r="C116" s="228">
        <v>1993</v>
      </c>
      <c r="D116" s="229">
        <v>2.42936106663115</v>
      </c>
      <c r="E116" s="229">
        <v>2.42936106663115</v>
      </c>
      <c r="F116" s="229">
        <v>1.99017346861709</v>
      </c>
      <c r="G116" s="230">
        <v>13549599796.6243</v>
      </c>
      <c r="H116" s="230">
        <v>13549599796.6243</v>
      </c>
      <c r="I116" s="230">
        <v>11100053209.069</v>
      </c>
      <c r="S116" s="169"/>
      <c r="T116" s="169"/>
      <c r="U116" s="169"/>
      <c r="V116" s="169"/>
      <c r="X116" s="170"/>
      <c r="Y116" s="171"/>
    </row>
    <row r="117" spans="2:25">
      <c r="B117" s="168" t="s">
        <v>1</v>
      </c>
      <c r="C117" s="228">
        <v>1994</v>
      </c>
      <c r="D117" s="229">
        <v>2.4901556194711398</v>
      </c>
      <c r="E117" s="229">
        <v>2.4901556194711398</v>
      </c>
      <c r="F117" s="229">
        <v>1.9714236122326401</v>
      </c>
      <c r="G117" s="230">
        <v>14096093639.497601</v>
      </c>
      <c r="H117" s="230">
        <v>14096093639.497601</v>
      </c>
      <c r="I117" s="230">
        <v>11159696784.4737</v>
      </c>
      <c r="S117" s="169"/>
      <c r="T117" s="169"/>
      <c r="U117" s="169"/>
      <c r="V117" s="169"/>
      <c r="X117" s="170"/>
      <c r="Y117" s="171"/>
    </row>
    <row r="118" spans="2:25">
      <c r="B118" s="168" t="s">
        <v>1</v>
      </c>
      <c r="C118" s="228">
        <v>1995</v>
      </c>
      <c r="D118" s="229">
        <v>2.51398113014017</v>
      </c>
      <c r="E118" s="229">
        <v>2.51398113014017</v>
      </c>
      <c r="F118" s="229">
        <v>1.9370043459041</v>
      </c>
      <c r="G118" s="230">
        <v>14438345449.253099</v>
      </c>
      <c r="H118" s="230">
        <v>14438345449.253099</v>
      </c>
      <c r="I118" s="230">
        <v>11124642099.483299</v>
      </c>
      <c r="S118" s="169"/>
      <c r="T118" s="169"/>
      <c r="U118" s="169"/>
      <c r="V118" s="169"/>
      <c r="X118" s="170"/>
      <c r="Y118" s="171"/>
    </row>
    <row r="119" spans="2:25">
      <c r="B119" s="168" t="s">
        <v>1</v>
      </c>
      <c r="C119" s="228">
        <v>1996</v>
      </c>
      <c r="D119" s="229">
        <v>2.5493681730994302</v>
      </c>
      <c r="E119" s="229">
        <v>2.5493681730994302</v>
      </c>
      <c r="F119" s="229">
        <v>1.9355752537201001</v>
      </c>
      <c r="G119" s="230">
        <v>14850440541.373301</v>
      </c>
      <c r="H119" s="230">
        <v>14850440541.373301</v>
      </c>
      <c r="I119" s="230">
        <v>11275016189.2076</v>
      </c>
      <c r="S119" s="169"/>
      <c r="T119" s="169"/>
      <c r="U119" s="169"/>
      <c r="V119" s="169"/>
      <c r="X119" s="170"/>
      <c r="Y119" s="171"/>
    </row>
    <row r="120" spans="2:25">
      <c r="B120" s="168" t="s">
        <v>1</v>
      </c>
      <c r="C120" s="228">
        <v>1997</v>
      </c>
      <c r="D120" s="229">
        <v>2.50903926671733</v>
      </c>
      <c r="E120" s="229">
        <v>2.50903926671733</v>
      </c>
      <c r="F120" s="229">
        <v>1.91585973665343</v>
      </c>
      <c r="G120" s="230">
        <v>14819594011.6395</v>
      </c>
      <c r="H120" s="230">
        <v>14819594011.6395</v>
      </c>
      <c r="I120" s="230">
        <v>11315987217.348801</v>
      </c>
      <c r="S120" s="169"/>
      <c r="T120" s="169"/>
      <c r="U120" s="169"/>
      <c r="V120" s="169"/>
      <c r="X120" s="170"/>
      <c r="Y120" s="171"/>
    </row>
    <row r="121" spans="2:25">
      <c r="B121" s="168" t="s">
        <v>1</v>
      </c>
      <c r="C121" s="228">
        <v>1998</v>
      </c>
      <c r="D121" s="229">
        <v>2.48062476890729</v>
      </c>
      <c r="E121" s="229">
        <v>2.48062476890729</v>
      </c>
      <c r="F121" s="229">
        <v>1.8990148167647001</v>
      </c>
      <c r="G121" s="230">
        <v>14852275686.6882</v>
      </c>
      <c r="H121" s="230">
        <v>14852275686.6882</v>
      </c>
      <c r="I121" s="230">
        <v>11369990402.5634</v>
      </c>
      <c r="S121" s="169"/>
      <c r="T121" s="169"/>
      <c r="U121" s="169"/>
      <c r="V121" s="169"/>
      <c r="X121" s="170"/>
      <c r="Y121" s="171"/>
    </row>
    <row r="122" spans="2:25">
      <c r="B122" s="168" t="s">
        <v>1</v>
      </c>
      <c r="C122" s="228">
        <v>1999</v>
      </c>
      <c r="D122" s="229">
        <v>2.5555356074862901</v>
      </c>
      <c r="E122" s="229">
        <v>2.5555356074862901</v>
      </c>
      <c r="F122" s="229">
        <v>1.88047958630629</v>
      </c>
      <c r="G122" s="230">
        <v>15506372904.3776</v>
      </c>
      <c r="H122" s="230">
        <v>15506372904.3776</v>
      </c>
      <c r="I122" s="230">
        <v>11410298814.6059</v>
      </c>
      <c r="S122" s="169"/>
      <c r="T122" s="169"/>
      <c r="U122" s="169"/>
      <c r="V122" s="169"/>
      <c r="X122" s="170"/>
      <c r="Y122" s="171"/>
    </row>
    <row r="123" spans="2:25">
      <c r="B123" s="168" t="s">
        <v>1</v>
      </c>
      <c r="C123" s="228">
        <v>2000</v>
      </c>
      <c r="D123" s="229">
        <v>2.6040191802929602</v>
      </c>
      <c r="E123" s="229">
        <v>2.6040191802929602</v>
      </c>
      <c r="F123" s="229">
        <v>1.85244810716004</v>
      </c>
      <c r="G123" s="230">
        <v>16011850933.6842</v>
      </c>
      <c r="H123" s="230">
        <v>16011850933.6842</v>
      </c>
      <c r="I123" s="230">
        <v>11390518166.1164</v>
      </c>
      <c r="S123" s="169"/>
      <c r="T123" s="169"/>
      <c r="U123" s="169"/>
      <c r="V123" s="169"/>
      <c r="X123" s="170"/>
      <c r="Y123" s="171"/>
    </row>
    <row r="124" spans="2:25">
      <c r="B124" s="168" t="s">
        <v>1</v>
      </c>
      <c r="C124" s="228">
        <v>2001</v>
      </c>
      <c r="D124" s="229">
        <v>2.6229588718365902</v>
      </c>
      <c r="E124" s="229">
        <v>2.6229588718365902</v>
      </c>
      <c r="F124" s="229">
        <v>1.8363908053287801</v>
      </c>
      <c r="G124" s="230">
        <v>16342993121.819201</v>
      </c>
      <c r="H124" s="230">
        <v>16342993121.819201</v>
      </c>
      <c r="I124" s="230">
        <v>11442092010.302299</v>
      </c>
      <c r="S124" s="169"/>
      <c r="T124" s="169"/>
      <c r="U124" s="169"/>
      <c r="V124" s="169"/>
      <c r="X124" s="170"/>
      <c r="Y124" s="171"/>
    </row>
    <row r="125" spans="2:25">
      <c r="B125" s="168" t="s">
        <v>1</v>
      </c>
      <c r="C125" s="228">
        <v>2002</v>
      </c>
      <c r="D125" s="229">
        <v>2.5340349867131402</v>
      </c>
      <c r="E125" s="229">
        <v>2.5340349867131402</v>
      </c>
      <c r="F125" s="229">
        <v>1.8132612766096301</v>
      </c>
      <c r="G125" s="230">
        <v>15995861455.3904</v>
      </c>
      <c r="H125" s="230">
        <v>15995861455.3904</v>
      </c>
      <c r="I125" s="230">
        <v>11446048615.083401</v>
      </c>
      <c r="S125" s="169"/>
      <c r="T125" s="169"/>
      <c r="U125" s="169"/>
      <c r="V125" s="169"/>
      <c r="X125" s="170"/>
      <c r="Y125" s="171"/>
    </row>
    <row r="126" spans="2:25">
      <c r="B126" s="168" t="s">
        <v>1</v>
      </c>
      <c r="C126" s="228">
        <v>2003</v>
      </c>
      <c r="D126" s="229">
        <v>2.56049498308818</v>
      </c>
      <c r="E126" s="229">
        <v>2.56049498308818</v>
      </c>
      <c r="F126" s="229">
        <v>1.78777571348874</v>
      </c>
      <c r="G126" s="230">
        <v>16371545031.625</v>
      </c>
      <c r="H126" s="230">
        <v>16371545031.625</v>
      </c>
      <c r="I126" s="230">
        <v>11430859134.4757</v>
      </c>
      <c r="S126" s="169"/>
      <c r="T126" s="169"/>
      <c r="U126" s="169"/>
      <c r="V126" s="169"/>
      <c r="X126" s="170"/>
      <c r="Y126" s="171"/>
    </row>
    <row r="127" spans="2:25">
      <c r="B127" s="168" t="s">
        <v>1</v>
      </c>
      <c r="C127" s="228">
        <v>2004</v>
      </c>
      <c r="D127" s="229">
        <v>2.6607826353103299</v>
      </c>
      <c r="E127" s="229">
        <v>2.6607826353103299</v>
      </c>
      <c r="F127" s="229">
        <v>1.7872297287377099</v>
      </c>
      <c r="G127" s="230">
        <v>17230567141.784801</v>
      </c>
      <c r="H127" s="230">
        <v>17230567141.784801</v>
      </c>
      <c r="I127" s="230">
        <v>11573652915.873199</v>
      </c>
      <c r="S127" s="169"/>
      <c r="T127" s="169"/>
      <c r="U127" s="169"/>
      <c r="V127" s="169"/>
      <c r="X127" s="170"/>
      <c r="Y127" s="171"/>
    </row>
    <row r="128" spans="2:25">
      <c r="B128" s="168" t="s">
        <v>1</v>
      </c>
      <c r="C128" s="228">
        <v>2005</v>
      </c>
      <c r="D128" s="229">
        <v>2.6829868217578698</v>
      </c>
      <c r="E128" s="229">
        <v>2.6829868217578698</v>
      </c>
      <c r="F128" s="229">
        <v>1.7550692522910201</v>
      </c>
      <c r="G128" s="230">
        <v>17595499782.7687</v>
      </c>
      <c r="H128" s="230">
        <v>17595499782.7687</v>
      </c>
      <c r="I128" s="230">
        <v>11510060068.989901</v>
      </c>
      <c r="S128" s="169"/>
      <c r="T128" s="169"/>
      <c r="U128" s="169"/>
      <c r="V128" s="169"/>
      <c r="X128" s="170"/>
      <c r="Y128" s="171"/>
    </row>
    <row r="129" spans="2:25">
      <c r="B129" s="168" t="s">
        <v>1</v>
      </c>
      <c r="C129" s="228">
        <v>2006</v>
      </c>
      <c r="D129" s="229">
        <v>2.6994544526328599</v>
      </c>
      <c r="E129" s="229">
        <v>2.6994544526328599</v>
      </c>
      <c r="F129" s="229">
        <v>1.73879000296264</v>
      </c>
      <c r="G129" s="230">
        <v>17928199992.987099</v>
      </c>
      <c r="H129" s="230">
        <v>17928199992.987099</v>
      </c>
      <c r="I129" s="230">
        <v>11548034701.476101</v>
      </c>
      <c r="S129" s="169"/>
      <c r="T129" s="169"/>
      <c r="U129" s="169"/>
      <c r="V129" s="169"/>
      <c r="X129" s="170"/>
      <c r="Y129" s="171"/>
    </row>
    <row r="130" spans="2:25">
      <c r="B130" s="168" t="s">
        <v>1</v>
      </c>
      <c r="C130" s="228">
        <v>2007</v>
      </c>
      <c r="D130" s="229">
        <v>2.7672894156784502</v>
      </c>
      <c r="E130" s="229">
        <v>2.7672894156784502</v>
      </c>
      <c r="F130" s="229">
        <v>1.72034557342459</v>
      </c>
      <c r="G130" s="230">
        <v>18612646094.448299</v>
      </c>
      <c r="H130" s="230">
        <v>18612646094.448299</v>
      </c>
      <c r="I130" s="230">
        <v>11570958309.5751</v>
      </c>
      <c r="S130" s="169"/>
      <c r="T130" s="169"/>
      <c r="U130" s="169"/>
      <c r="V130" s="169"/>
      <c r="X130" s="170"/>
      <c r="Y130" s="171"/>
    </row>
    <row r="131" spans="2:25">
      <c r="B131" s="168" t="s">
        <v>1</v>
      </c>
      <c r="C131" s="228">
        <v>2008</v>
      </c>
      <c r="D131" s="229">
        <v>2.7588979884389202</v>
      </c>
      <c r="E131" s="229">
        <v>2.7588979884389202</v>
      </c>
      <c r="F131" s="229">
        <v>1.7213131301715301</v>
      </c>
      <c r="G131" s="230">
        <v>18792502640.805599</v>
      </c>
      <c r="H131" s="230">
        <v>18792502640.805599</v>
      </c>
      <c r="I131" s="230">
        <v>11724896517.4764</v>
      </c>
      <c r="S131" s="169"/>
      <c r="T131" s="169"/>
      <c r="U131" s="169"/>
      <c r="V131" s="169"/>
      <c r="X131" s="170"/>
      <c r="Y131" s="171"/>
    </row>
    <row r="132" spans="2:25">
      <c r="B132" s="168" t="s">
        <v>1</v>
      </c>
      <c r="C132" s="228">
        <v>2009</v>
      </c>
      <c r="D132" s="229">
        <v>2.6356181438231698</v>
      </c>
      <c r="E132" s="229">
        <v>2.6356181438231698</v>
      </c>
      <c r="F132" s="229">
        <v>1.6963577900761599</v>
      </c>
      <c r="G132" s="230">
        <v>18181300455.244202</v>
      </c>
      <c r="H132" s="230">
        <v>18181300455.244202</v>
      </c>
      <c r="I132" s="230">
        <v>11702001906.8603</v>
      </c>
      <c r="S132" s="169"/>
      <c r="T132" s="169"/>
      <c r="U132" s="169"/>
      <c r="V132" s="169"/>
      <c r="X132" s="170"/>
      <c r="Y132" s="171"/>
    </row>
    <row r="133" spans="2:25">
      <c r="B133" s="168" t="s">
        <v>1</v>
      </c>
      <c r="C133" s="228">
        <v>2010</v>
      </c>
      <c r="D133" s="229">
        <v>2.7598426024282898</v>
      </c>
      <c r="E133" s="229">
        <v>2.7598426024282898</v>
      </c>
      <c r="F133" s="229">
        <v>1.67737575289778</v>
      </c>
      <c r="G133" s="230">
        <v>19279164763.0508</v>
      </c>
      <c r="H133" s="230">
        <v>19279164763.0508</v>
      </c>
      <c r="I133" s="230">
        <v>11717476059.442699</v>
      </c>
      <c r="S133" s="169"/>
      <c r="T133" s="169"/>
      <c r="U133" s="169"/>
      <c r="V133" s="169"/>
      <c r="X133" s="170"/>
      <c r="Y133" s="171"/>
    </row>
    <row r="134" spans="2:25">
      <c r="B134" s="168" t="s">
        <v>1</v>
      </c>
      <c r="C134" s="228">
        <v>2011</v>
      </c>
      <c r="D134" s="229">
        <v>2.7978170985022599</v>
      </c>
      <c r="E134" s="229">
        <v>2.7978170985022599</v>
      </c>
      <c r="F134" s="229">
        <v>1.6677593771382899</v>
      </c>
      <c r="G134" s="230">
        <v>19789311463.752399</v>
      </c>
      <c r="H134" s="230">
        <v>19789311463.752399</v>
      </c>
      <c r="I134" s="230">
        <v>11796278883.218201</v>
      </c>
      <c r="S134" s="169"/>
      <c r="T134" s="169"/>
      <c r="U134" s="169"/>
      <c r="V134" s="169"/>
      <c r="X134" s="170"/>
      <c r="Y134" s="171"/>
    </row>
    <row r="135" spans="2:25">
      <c r="B135" s="168" t="s">
        <v>1</v>
      </c>
      <c r="C135" s="228">
        <v>2012</v>
      </c>
      <c r="D135" s="229">
        <v>2.7582647900141501</v>
      </c>
      <c r="E135" s="229">
        <v>2.7582647900141501</v>
      </c>
      <c r="F135" s="229">
        <v>1.63323506415441</v>
      </c>
      <c r="G135" s="230">
        <v>19753859430.1147</v>
      </c>
      <c r="H135" s="230">
        <v>19753859430.1147</v>
      </c>
      <c r="I135" s="230">
        <v>11696739558.954599</v>
      </c>
      <c r="S135" s="169"/>
      <c r="T135" s="169"/>
      <c r="U135" s="169"/>
      <c r="V135" s="169"/>
      <c r="X135" s="170"/>
      <c r="Y135" s="171"/>
    </row>
    <row r="136" spans="2:25">
      <c r="B136" s="168" t="s">
        <v>1</v>
      </c>
      <c r="C136" s="228">
        <v>2013</v>
      </c>
      <c r="D136" s="229">
        <v>2.7799415662412401</v>
      </c>
      <c r="E136" s="229">
        <v>2.7799415662412401</v>
      </c>
      <c r="F136" s="229">
        <v>1.63476468628278</v>
      </c>
      <c r="G136" s="230">
        <v>20156226250.568501</v>
      </c>
      <c r="H136" s="230">
        <v>20156226250.568501</v>
      </c>
      <c r="I136" s="230">
        <v>11853008486.715099</v>
      </c>
      <c r="S136" s="169"/>
      <c r="T136" s="169"/>
      <c r="U136" s="169"/>
      <c r="V136" s="169"/>
      <c r="X136" s="170"/>
      <c r="Y136" s="171"/>
    </row>
    <row r="137" spans="2:25">
      <c r="B137" s="168" t="s">
        <v>1</v>
      </c>
      <c r="C137" s="228">
        <v>2014</v>
      </c>
      <c r="D137" s="229">
        <v>2.7335326852752799</v>
      </c>
      <c r="E137" s="229">
        <v>2.7335326852752799</v>
      </c>
      <c r="F137" s="229">
        <v>1.6210382690999801</v>
      </c>
      <c r="G137" s="230">
        <v>20061433279.926498</v>
      </c>
      <c r="H137" s="230">
        <v>20061433279.926498</v>
      </c>
      <c r="I137" s="230">
        <v>11896816067.307501</v>
      </c>
      <c r="S137" s="169"/>
      <c r="T137" s="169"/>
      <c r="U137" s="169"/>
      <c r="V137" s="169"/>
      <c r="X137" s="170"/>
      <c r="Y137" s="171"/>
    </row>
    <row r="138" spans="2:25">
      <c r="B138" s="168" t="s">
        <v>1</v>
      </c>
      <c r="C138" s="228">
        <v>2015</v>
      </c>
      <c r="D138" s="229">
        <v>2.6744860403527499</v>
      </c>
      <c r="E138" s="229">
        <v>2.6744860403527499</v>
      </c>
      <c r="F138" s="229">
        <v>1.6015350682376699</v>
      </c>
      <c r="G138" s="230">
        <v>19862331341.0686</v>
      </c>
      <c r="H138" s="230">
        <v>19862331341.0686</v>
      </c>
      <c r="I138" s="230">
        <v>11893960337.773899</v>
      </c>
      <c r="S138" s="169"/>
      <c r="T138" s="169"/>
      <c r="U138" s="169"/>
      <c r="V138" s="169"/>
      <c r="X138" s="170"/>
      <c r="Y138" s="171"/>
    </row>
    <row r="139" spans="2:25">
      <c r="B139" s="168" t="s">
        <v>1</v>
      </c>
      <c r="C139" s="228">
        <v>2016</v>
      </c>
      <c r="D139" s="229">
        <v>2.6245891653084699</v>
      </c>
      <c r="E139" s="229">
        <v>2.6245891653084699</v>
      </c>
      <c r="F139" s="229">
        <v>1.58874116183918</v>
      </c>
      <c r="G139" s="230">
        <v>19719782454.226898</v>
      </c>
      <c r="H139" s="230">
        <v>19719782454.226898</v>
      </c>
      <c r="I139" s="230">
        <v>11936959057.243799</v>
      </c>
      <c r="S139" s="169"/>
      <c r="T139" s="169"/>
      <c r="U139" s="169"/>
      <c r="V139" s="169"/>
      <c r="X139" s="170"/>
      <c r="Y139" s="171"/>
    </row>
    <row r="140" spans="2:25">
      <c r="B140" s="168" t="s">
        <v>1</v>
      </c>
      <c r="C140" s="228">
        <v>2017</v>
      </c>
      <c r="D140" s="229">
        <v>2.6771763012197298</v>
      </c>
      <c r="E140" s="229">
        <v>2.6771763012197298</v>
      </c>
      <c r="F140" s="229">
        <v>1.5849726441426799</v>
      </c>
      <c r="G140" s="230">
        <v>20346064690.476398</v>
      </c>
      <c r="H140" s="230">
        <v>20346064690.476398</v>
      </c>
      <c r="I140" s="230">
        <v>12045506800.4084</v>
      </c>
      <c r="S140" s="169"/>
      <c r="T140" s="169"/>
      <c r="U140" s="169"/>
      <c r="V140" s="169"/>
      <c r="X140" s="170"/>
      <c r="Y140" s="171"/>
    </row>
    <row r="141" spans="2:25">
      <c r="B141" s="168" t="s">
        <v>1</v>
      </c>
      <c r="C141" s="228">
        <v>2018</v>
      </c>
      <c r="D141" s="229">
        <v>2.68085423053058</v>
      </c>
      <c r="E141" s="229">
        <v>2.68085423053058</v>
      </c>
      <c r="F141" s="229">
        <v>1.56024771631709</v>
      </c>
      <c r="G141" s="230">
        <v>20599120928.008499</v>
      </c>
      <c r="H141" s="230">
        <v>20599120928.008499</v>
      </c>
      <c r="I141" s="230">
        <v>11988615800.160101</v>
      </c>
      <c r="S141" s="169"/>
      <c r="T141" s="169"/>
      <c r="U141" s="169"/>
      <c r="V141" s="169"/>
      <c r="X141" s="170"/>
      <c r="Y141" s="171"/>
    </row>
    <row r="142" spans="2:25">
      <c r="B142" s="168" t="s">
        <v>1</v>
      </c>
      <c r="C142" s="228">
        <v>2019</v>
      </c>
      <c r="D142" s="229">
        <v>2.6389875565340799</v>
      </c>
      <c r="E142" s="229">
        <v>2.6389875565340799</v>
      </c>
      <c r="F142" s="229">
        <v>1.5505745905531001</v>
      </c>
      <c r="G142" s="230">
        <v>20491609066.096901</v>
      </c>
      <c r="H142" s="230">
        <v>20491609066.096901</v>
      </c>
      <c r="I142" s="230">
        <v>12040134166.9153</v>
      </c>
      <c r="S142" s="169"/>
      <c r="T142" s="169"/>
      <c r="U142" s="169"/>
      <c r="V142" s="169"/>
      <c r="X142" s="170"/>
      <c r="Y142" s="171"/>
    </row>
    <row r="143" spans="2:25">
      <c r="B143" s="168" t="s">
        <v>1</v>
      </c>
      <c r="C143" s="228">
        <v>2020</v>
      </c>
      <c r="D143" s="229">
        <v>2.4662290756894198</v>
      </c>
      <c r="E143" s="229">
        <v>2.4662290756894198</v>
      </c>
      <c r="F143" s="229">
        <v>1.53477722413774</v>
      </c>
      <c r="G143" s="230">
        <v>19337586269.714199</v>
      </c>
      <c r="H143" s="230">
        <v>19337586269.714199</v>
      </c>
      <c r="I143" s="230">
        <v>12034111475.6028</v>
      </c>
      <c r="S143" s="169"/>
      <c r="T143" s="169"/>
      <c r="U143" s="169"/>
      <c r="V143" s="169"/>
      <c r="X143" s="170"/>
      <c r="Y143" s="171"/>
    </row>
    <row r="144" spans="2:25">
      <c r="B144" s="168" t="s">
        <v>1</v>
      </c>
      <c r="C144" s="228">
        <v>2021</v>
      </c>
      <c r="D144" s="229">
        <v>2.5915057979634799</v>
      </c>
      <c r="E144" s="229">
        <v>2.5915057979634799</v>
      </c>
      <c r="F144" s="229">
        <v>1.5221514291501099</v>
      </c>
      <c r="G144" s="230">
        <v>20496983850.3036</v>
      </c>
      <c r="H144" s="230">
        <v>20496983850.3036</v>
      </c>
      <c r="I144" s="230">
        <v>12039152298.577</v>
      </c>
      <c r="S144" s="169"/>
      <c r="T144" s="169"/>
      <c r="U144" s="169"/>
      <c r="V144" s="169"/>
      <c r="X144" s="170"/>
      <c r="Y144" s="171"/>
    </row>
    <row r="145" spans="2:25">
      <c r="B145" s="168" t="s">
        <v>1</v>
      </c>
      <c r="C145" s="228">
        <v>2022</v>
      </c>
      <c r="D145" s="229">
        <v>2.5816396310062499</v>
      </c>
      <c r="E145" s="229">
        <v>2.5816396310062499</v>
      </c>
      <c r="F145" s="229">
        <v>1.5102153690756599</v>
      </c>
      <c r="G145" s="230">
        <v>20588847129.4361</v>
      </c>
      <c r="H145" s="230">
        <v>20588847129.4361</v>
      </c>
      <c r="I145" s="230">
        <v>12044118589.9153</v>
      </c>
      <c r="S145" s="169"/>
      <c r="T145" s="169"/>
      <c r="U145" s="169"/>
      <c r="V145" s="169"/>
      <c r="X145" s="170"/>
      <c r="Y145" s="171"/>
    </row>
    <row r="146" spans="2:25">
      <c r="S146" s="169"/>
      <c r="T146" s="169"/>
      <c r="U146" s="169"/>
      <c r="V146" s="169"/>
      <c r="X146" s="170"/>
      <c r="Y146" s="171"/>
    </row>
    <row r="147" spans="2:25">
      <c r="S147" s="169"/>
      <c r="T147" s="169"/>
      <c r="U147" s="169"/>
      <c r="V147" s="169"/>
      <c r="X147" s="170"/>
      <c r="Y147" s="171"/>
    </row>
    <row r="148" spans="2:25">
      <c r="S148" s="169"/>
      <c r="T148" s="169"/>
      <c r="U148" s="169"/>
      <c r="V148" s="169"/>
      <c r="X148" s="170"/>
      <c r="Y148" s="171"/>
    </row>
    <row r="149" spans="2:25">
      <c r="S149" s="169"/>
      <c r="T149" s="169"/>
      <c r="U149" s="169"/>
      <c r="V149" s="169"/>
      <c r="X149" s="170"/>
      <c r="Y149" s="171"/>
    </row>
    <row r="150" spans="2:25">
      <c r="S150" s="169"/>
      <c r="T150" s="169"/>
      <c r="U150" s="169"/>
      <c r="V150" s="169"/>
      <c r="X150" s="170"/>
      <c r="Y150" s="171"/>
    </row>
    <row r="151" spans="2:25">
      <c r="S151" s="169"/>
      <c r="T151" s="169"/>
      <c r="U151" s="169"/>
      <c r="V151" s="169"/>
      <c r="X151" s="170"/>
      <c r="Y151" s="171"/>
    </row>
    <row r="152" spans="2:25">
      <c r="S152" s="169"/>
      <c r="T152" s="169"/>
      <c r="U152" s="169"/>
      <c r="V152" s="169"/>
      <c r="X152" s="170"/>
      <c r="Y152" s="171"/>
    </row>
    <row r="153" spans="2:25">
      <c r="S153" s="169"/>
      <c r="T153" s="169"/>
      <c r="U153" s="169"/>
      <c r="V153" s="169"/>
      <c r="X153" s="170"/>
      <c r="Y153" s="171"/>
    </row>
    <row r="154" spans="2:25">
      <c r="S154" s="169"/>
      <c r="T154" s="169"/>
      <c r="U154" s="169"/>
      <c r="V154" s="169"/>
      <c r="X154" s="170"/>
      <c r="Y154" s="171"/>
    </row>
    <row r="155" spans="2:25">
      <c r="S155" s="169"/>
      <c r="T155" s="169"/>
      <c r="U155" s="169"/>
      <c r="V155" s="169"/>
      <c r="X155" s="170"/>
      <c r="Y155" s="171"/>
    </row>
    <row r="156" spans="2:25">
      <c r="S156" s="169"/>
      <c r="T156" s="169"/>
      <c r="U156" s="169"/>
      <c r="V156" s="169"/>
      <c r="X156" s="170"/>
      <c r="Y156" s="171"/>
    </row>
    <row r="157" spans="2:25">
      <c r="S157" s="169"/>
      <c r="T157" s="169"/>
      <c r="U157" s="169"/>
      <c r="V157" s="169"/>
      <c r="X157" s="170"/>
      <c r="Y157" s="171"/>
    </row>
    <row r="158" spans="2:25">
      <c r="S158" s="169"/>
      <c r="T158" s="169"/>
      <c r="U158" s="169"/>
      <c r="V158" s="169"/>
      <c r="X158" s="170"/>
      <c r="Y158" s="171"/>
    </row>
    <row r="159" spans="2:25">
      <c r="S159" s="169"/>
      <c r="T159" s="169"/>
      <c r="U159" s="169"/>
      <c r="V159" s="169"/>
      <c r="X159" s="170"/>
      <c r="Y159" s="171"/>
    </row>
    <row r="160" spans="2:25">
      <c r="S160" s="169"/>
      <c r="T160" s="169"/>
      <c r="U160" s="169"/>
      <c r="V160" s="169"/>
      <c r="X160" s="170"/>
      <c r="Y160" s="171"/>
    </row>
    <row r="161" spans="19:25">
      <c r="S161" s="169"/>
      <c r="T161" s="169"/>
      <c r="U161" s="169"/>
      <c r="V161" s="169"/>
      <c r="X161" s="170"/>
      <c r="Y161" s="171"/>
    </row>
    <row r="162" spans="19:25">
      <c r="S162" s="169"/>
      <c r="T162" s="169"/>
      <c r="U162" s="169"/>
      <c r="V162" s="169"/>
      <c r="X162" s="170"/>
      <c r="Y162" s="171"/>
    </row>
    <row r="163" spans="19:25">
      <c r="S163" s="169"/>
      <c r="T163" s="169"/>
      <c r="U163" s="169"/>
      <c r="V163" s="169"/>
      <c r="X163" s="170"/>
      <c r="Y163" s="171"/>
    </row>
    <row r="164" spans="19:25">
      <c r="S164" s="169"/>
      <c r="T164" s="169"/>
      <c r="U164" s="169"/>
      <c r="V164" s="169"/>
      <c r="X164" s="170"/>
    </row>
    <row r="165" spans="19:25">
      <c r="S165" s="169"/>
      <c r="T165" s="169"/>
      <c r="U165" s="169"/>
      <c r="V165" s="169"/>
      <c r="X165" s="170"/>
    </row>
    <row r="166" spans="19:25">
      <c r="S166" s="169"/>
      <c r="T166" s="169"/>
      <c r="U166" s="169"/>
      <c r="V166" s="169"/>
      <c r="X166" s="170"/>
    </row>
    <row r="167" spans="19:25">
      <c r="S167" s="169"/>
      <c r="T167" s="169"/>
      <c r="U167" s="169"/>
      <c r="V167" s="169"/>
      <c r="X167" s="170"/>
    </row>
    <row r="168" spans="19:25">
      <c r="S168" s="169"/>
      <c r="T168" s="169"/>
      <c r="U168" s="169"/>
      <c r="V168" s="169"/>
      <c r="X168" s="170"/>
    </row>
    <row r="169" spans="19:25">
      <c r="S169" s="169"/>
      <c r="T169" s="169"/>
      <c r="U169" s="169"/>
      <c r="V169" s="169"/>
      <c r="X169" s="170"/>
    </row>
    <row r="170" spans="19:25">
      <c r="S170" s="169"/>
      <c r="T170" s="169"/>
      <c r="U170" s="169"/>
      <c r="V170" s="169"/>
      <c r="X170" s="170"/>
    </row>
    <row r="171" spans="19:25">
      <c r="S171" s="169"/>
      <c r="T171" s="169"/>
      <c r="U171" s="169"/>
      <c r="V171" s="169"/>
      <c r="X171" s="170"/>
    </row>
    <row r="172" spans="19:25">
      <c r="S172" s="169"/>
      <c r="T172" s="169"/>
      <c r="U172" s="169"/>
      <c r="V172" s="169"/>
      <c r="X172" s="170"/>
    </row>
    <row r="173" spans="19:25">
      <c r="S173" s="169"/>
      <c r="T173" s="169"/>
      <c r="U173" s="169"/>
      <c r="V173" s="169"/>
      <c r="X173" s="170"/>
    </row>
    <row r="174" spans="19:25">
      <c r="S174" s="169"/>
      <c r="T174" s="169"/>
      <c r="U174" s="169"/>
      <c r="V174" s="169"/>
      <c r="X174" s="170"/>
    </row>
    <row r="175" spans="19:25">
      <c r="S175" s="169"/>
      <c r="T175" s="169"/>
      <c r="U175" s="169"/>
      <c r="V175" s="169"/>
      <c r="X175" s="170"/>
    </row>
    <row r="176" spans="19:25">
      <c r="S176" s="169"/>
      <c r="T176" s="169"/>
      <c r="U176" s="169"/>
      <c r="V176" s="169"/>
      <c r="X176" s="170"/>
    </row>
    <row r="177" spans="19:24">
      <c r="S177" s="169"/>
      <c r="T177" s="169"/>
      <c r="U177" s="169"/>
      <c r="V177" s="169"/>
      <c r="X177" s="170"/>
    </row>
    <row r="178" spans="19:24">
      <c r="S178" s="169"/>
      <c r="T178" s="169"/>
      <c r="U178" s="169"/>
      <c r="V178" s="169"/>
      <c r="X178" s="170"/>
    </row>
    <row r="179" spans="19:24">
      <c r="S179" s="169"/>
      <c r="T179" s="169"/>
      <c r="U179" s="169"/>
      <c r="V179" s="169"/>
      <c r="X179" s="170"/>
    </row>
    <row r="180" spans="19:24">
      <c r="S180" s="169"/>
      <c r="T180" s="169"/>
      <c r="U180" s="169"/>
      <c r="V180" s="169"/>
      <c r="X180" s="170"/>
    </row>
    <row r="181" spans="19:24">
      <c r="S181" s="169"/>
      <c r="T181" s="169"/>
      <c r="U181" s="169"/>
      <c r="V181" s="169"/>
      <c r="X181" s="170"/>
    </row>
    <row r="182" spans="19:24">
      <c r="S182" s="169"/>
      <c r="T182" s="169"/>
      <c r="U182" s="169"/>
      <c r="V182" s="169"/>
      <c r="X182" s="170"/>
    </row>
    <row r="183" spans="19:24">
      <c r="S183" s="169"/>
      <c r="T183" s="169"/>
      <c r="U183" s="169"/>
      <c r="V183" s="169"/>
      <c r="X183" s="170"/>
    </row>
    <row r="184" spans="19:24">
      <c r="S184" s="169"/>
      <c r="T184" s="169"/>
      <c r="U184" s="169"/>
      <c r="V184" s="169"/>
      <c r="X184" s="170"/>
    </row>
    <row r="185" spans="19:24">
      <c r="S185" s="169"/>
      <c r="T185" s="169"/>
      <c r="U185" s="169"/>
      <c r="V185" s="169"/>
      <c r="X185" s="170"/>
    </row>
    <row r="186" spans="19:24">
      <c r="S186" s="169"/>
      <c r="T186" s="169"/>
      <c r="U186" s="169"/>
      <c r="V186" s="169"/>
      <c r="X186" s="170"/>
    </row>
    <row r="187" spans="19:24">
      <c r="S187" s="169"/>
      <c r="T187" s="169"/>
      <c r="U187" s="169"/>
      <c r="V187" s="169"/>
      <c r="X187" s="170"/>
    </row>
    <row r="188" spans="19:24">
      <c r="S188" s="169"/>
      <c r="T188" s="169"/>
      <c r="U188" s="169"/>
      <c r="V188" s="169"/>
      <c r="X188" s="170"/>
    </row>
    <row r="189" spans="19:24">
      <c r="S189" s="169"/>
      <c r="T189" s="169"/>
      <c r="U189" s="169"/>
      <c r="V189" s="169"/>
      <c r="X189" s="170"/>
    </row>
    <row r="190" spans="19:24">
      <c r="S190" s="169"/>
      <c r="T190" s="169"/>
      <c r="U190" s="169"/>
      <c r="V190" s="169"/>
      <c r="X190" s="170"/>
    </row>
    <row r="191" spans="19:24">
      <c r="S191" s="169"/>
      <c r="T191" s="169"/>
      <c r="U191" s="169"/>
      <c r="V191" s="169"/>
      <c r="X191" s="170"/>
    </row>
    <row r="192" spans="19:24">
      <c r="S192" s="169"/>
      <c r="T192" s="169"/>
      <c r="U192" s="169"/>
      <c r="V192" s="169"/>
      <c r="X192" s="170"/>
    </row>
    <row r="193" spans="19:24">
      <c r="S193" s="169"/>
      <c r="T193" s="169"/>
      <c r="U193" s="169"/>
      <c r="V193" s="169"/>
      <c r="X193" s="170"/>
    </row>
    <row r="194" spans="19:24">
      <c r="S194" s="169"/>
      <c r="T194" s="169"/>
      <c r="U194" s="169"/>
      <c r="V194" s="169"/>
      <c r="X194" s="170"/>
    </row>
    <row r="195" spans="19:24">
      <c r="S195" s="169"/>
      <c r="T195" s="169"/>
      <c r="U195" s="169"/>
      <c r="V195" s="169"/>
      <c r="X195" s="170"/>
    </row>
    <row r="196" spans="19:24">
      <c r="S196" s="169"/>
      <c r="T196" s="169"/>
      <c r="U196" s="169"/>
      <c r="V196" s="169"/>
      <c r="X196" s="170"/>
    </row>
    <row r="197" spans="19:24">
      <c r="S197" s="169"/>
      <c r="T197" s="169"/>
      <c r="U197" s="169"/>
      <c r="V197" s="169"/>
      <c r="X197" s="170"/>
    </row>
    <row r="198" spans="19:24">
      <c r="S198" s="169"/>
      <c r="T198" s="169"/>
      <c r="U198" s="169"/>
      <c r="V198" s="169"/>
      <c r="X198" s="170"/>
    </row>
    <row r="199" spans="19:24">
      <c r="S199" s="169"/>
      <c r="T199" s="169"/>
      <c r="U199" s="169"/>
      <c r="V199" s="169"/>
      <c r="X199" s="170"/>
    </row>
    <row r="200" spans="19:24">
      <c r="S200" s="169"/>
      <c r="T200" s="169"/>
      <c r="U200" s="169"/>
      <c r="V200" s="169"/>
      <c r="X200" s="170"/>
    </row>
    <row r="201" spans="19:24">
      <c r="S201" s="169"/>
      <c r="T201" s="169"/>
      <c r="U201" s="169"/>
      <c r="V201" s="169"/>
      <c r="X201" s="170"/>
    </row>
    <row r="202" spans="19:24">
      <c r="S202" s="169"/>
      <c r="T202" s="169"/>
      <c r="U202" s="169"/>
      <c r="V202" s="169"/>
      <c r="X202" s="170"/>
    </row>
    <row r="203" spans="19:24">
      <c r="S203" s="169"/>
      <c r="T203" s="169"/>
      <c r="U203" s="169"/>
      <c r="V203" s="169"/>
      <c r="X203" s="170"/>
    </row>
    <row r="204" spans="19:24">
      <c r="S204" s="169"/>
      <c r="T204" s="169"/>
      <c r="U204" s="169"/>
      <c r="V204" s="169"/>
      <c r="X204" s="170"/>
    </row>
    <row r="205" spans="19:24">
      <c r="S205" s="169"/>
      <c r="T205" s="169"/>
      <c r="U205" s="169"/>
      <c r="V205" s="169"/>
      <c r="X205" s="170"/>
    </row>
    <row r="206" spans="19:24">
      <c r="S206" s="169"/>
      <c r="T206" s="169"/>
      <c r="U206" s="169"/>
      <c r="V206" s="169"/>
      <c r="X206" s="170"/>
    </row>
    <row r="207" spans="19:24">
      <c r="S207" s="169"/>
      <c r="T207" s="169"/>
      <c r="U207" s="169"/>
      <c r="V207" s="169"/>
      <c r="X207" s="170"/>
    </row>
    <row r="208" spans="19:24">
      <c r="S208" s="169"/>
      <c r="T208" s="169"/>
      <c r="U208" s="169"/>
      <c r="V208" s="169"/>
      <c r="X208" s="170"/>
    </row>
    <row r="209" spans="19:24">
      <c r="S209" s="169"/>
      <c r="T209" s="169"/>
      <c r="U209" s="169"/>
      <c r="V209" s="169"/>
      <c r="X209" s="170"/>
    </row>
    <row r="210" spans="19:24">
      <c r="S210" s="169"/>
      <c r="T210" s="169"/>
      <c r="U210" s="169"/>
      <c r="V210" s="169"/>
      <c r="X210" s="170"/>
    </row>
    <row r="211" spans="19:24">
      <c r="S211" s="169"/>
      <c r="T211" s="169"/>
      <c r="U211" s="169"/>
      <c r="V211" s="169"/>
      <c r="X211" s="170"/>
    </row>
    <row r="212" spans="19:24">
      <c r="S212" s="169"/>
      <c r="T212" s="169"/>
      <c r="U212" s="169"/>
      <c r="V212" s="169"/>
      <c r="X212" s="170"/>
    </row>
    <row r="213" spans="19:24">
      <c r="S213" s="169"/>
      <c r="T213" s="169"/>
      <c r="U213" s="169"/>
      <c r="V213" s="169"/>
      <c r="X213" s="170"/>
    </row>
    <row r="214" spans="19:24">
      <c r="S214" s="169"/>
      <c r="T214" s="169"/>
      <c r="U214" s="169"/>
      <c r="V214" s="169"/>
      <c r="X214" s="170"/>
    </row>
    <row r="215" spans="19:24">
      <c r="S215" s="169"/>
      <c r="T215" s="169"/>
      <c r="U215" s="169"/>
      <c r="V215" s="169"/>
      <c r="X215" s="170"/>
    </row>
    <row r="216" spans="19:24">
      <c r="S216" s="169"/>
      <c r="T216" s="169"/>
      <c r="U216" s="169"/>
      <c r="V216" s="169"/>
      <c r="X216" s="170"/>
    </row>
    <row r="217" spans="19:24">
      <c r="S217" s="169"/>
      <c r="T217" s="169"/>
      <c r="U217" s="169"/>
      <c r="V217" s="169"/>
    </row>
    <row r="218" spans="19:24">
      <c r="S218" s="169"/>
      <c r="T218" s="169"/>
      <c r="U218" s="169"/>
      <c r="V218" s="169"/>
    </row>
    <row r="219" spans="19:24">
      <c r="S219" s="169"/>
      <c r="T219" s="169"/>
      <c r="U219" s="169"/>
      <c r="V219" s="169"/>
    </row>
    <row r="220" spans="19:24">
      <c r="S220" s="169"/>
      <c r="T220" s="169"/>
      <c r="U220" s="169"/>
      <c r="V220" s="169"/>
    </row>
    <row r="221" spans="19:24">
      <c r="S221" s="169"/>
      <c r="T221" s="169"/>
      <c r="U221" s="169"/>
      <c r="V221" s="169"/>
    </row>
    <row r="222" spans="19:24">
      <c r="S222" s="169"/>
      <c r="T222" s="169"/>
      <c r="U222" s="169"/>
      <c r="V222" s="169"/>
    </row>
    <row r="223" spans="19:24">
      <c r="S223" s="169"/>
      <c r="T223" s="169"/>
      <c r="U223" s="169"/>
      <c r="V223" s="169"/>
    </row>
    <row r="224" spans="19:24">
      <c r="S224" s="169"/>
      <c r="T224" s="169"/>
      <c r="U224" s="169"/>
      <c r="V224" s="169"/>
    </row>
    <row r="225" spans="19:22">
      <c r="S225" s="169"/>
      <c r="T225" s="169"/>
      <c r="U225" s="169"/>
      <c r="V225" s="169"/>
    </row>
    <row r="226" spans="19:22">
      <c r="S226" s="169"/>
      <c r="T226" s="169"/>
      <c r="U226" s="169"/>
      <c r="V226" s="169"/>
    </row>
    <row r="227" spans="19:22">
      <c r="S227" s="169"/>
      <c r="T227" s="169"/>
      <c r="U227" s="169"/>
      <c r="V227" s="169"/>
    </row>
    <row r="228" spans="19:22">
      <c r="S228" s="169"/>
      <c r="T228" s="169"/>
      <c r="U228" s="169"/>
      <c r="V228" s="169"/>
    </row>
    <row r="229" spans="19:22">
      <c r="S229" s="169"/>
      <c r="T229" s="169"/>
      <c r="U229" s="169"/>
      <c r="V229" s="169"/>
    </row>
    <row r="230" spans="19:22">
      <c r="S230" s="169"/>
      <c r="T230" s="169"/>
      <c r="U230" s="169"/>
      <c r="V230" s="169"/>
    </row>
    <row r="231" spans="19:22">
      <c r="S231" s="169"/>
      <c r="T231" s="169"/>
      <c r="U231" s="169"/>
      <c r="V231" s="169"/>
    </row>
    <row r="232" spans="19:22">
      <c r="S232" s="169"/>
      <c r="T232" s="169"/>
      <c r="U232" s="169"/>
      <c r="V232" s="169"/>
    </row>
    <row r="233" spans="19:22">
      <c r="S233" s="169"/>
      <c r="T233" s="169"/>
      <c r="U233" s="169"/>
      <c r="V233" s="169"/>
    </row>
    <row r="234" spans="19:22">
      <c r="S234" s="169"/>
      <c r="T234" s="169"/>
      <c r="U234" s="169"/>
      <c r="V234" s="169"/>
    </row>
    <row r="235" spans="19:22">
      <c r="S235" s="169"/>
      <c r="T235" s="169"/>
      <c r="U235" s="169"/>
      <c r="V235" s="169"/>
    </row>
    <row r="236" spans="19:22">
      <c r="S236" s="169"/>
      <c r="T236" s="169"/>
      <c r="U236" s="169"/>
      <c r="V236" s="169"/>
    </row>
    <row r="237" spans="19:22">
      <c r="S237" s="169"/>
      <c r="T237" s="169"/>
      <c r="U237" s="169"/>
      <c r="V237" s="169"/>
    </row>
    <row r="238" spans="19:22">
      <c r="S238" s="169"/>
      <c r="T238" s="169"/>
      <c r="U238" s="169"/>
      <c r="V238" s="169"/>
    </row>
    <row r="239" spans="19:22">
      <c r="S239" s="169"/>
      <c r="T239" s="169"/>
      <c r="U239" s="169"/>
      <c r="V239" s="169"/>
    </row>
    <row r="240" spans="19:22">
      <c r="S240" s="169"/>
      <c r="T240" s="169"/>
      <c r="U240" s="169"/>
      <c r="V240" s="169"/>
    </row>
    <row r="241" spans="19:22">
      <c r="S241" s="169"/>
      <c r="T241" s="169"/>
      <c r="U241" s="169"/>
      <c r="V241" s="169"/>
    </row>
    <row r="242" spans="19:22">
      <c r="S242" s="169"/>
      <c r="T242" s="169"/>
      <c r="U242" s="169"/>
      <c r="V242" s="169"/>
    </row>
    <row r="243" spans="19:22">
      <c r="S243" s="169"/>
      <c r="T243" s="169"/>
      <c r="U243" s="169"/>
      <c r="V243" s="169"/>
    </row>
    <row r="244" spans="19:22">
      <c r="S244" s="169"/>
      <c r="T244" s="169"/>
      <c r="U244" s="169"/>
      <c r="V244" s="169"/>
    </row>
    <row r="245" spans="19:22">
      <c r="S245" s="169"/>
      <c r="T245" s="169"/>
      <c r="U245" s="169"/>
      <c r="V245" s="169"/>
    </row>
    <row r="246" spans="19:22">
      <c r="S246" s="169"/>
      <c r="T246" s="169"/>
      <c r="U246" s="169"/>
      <c r="V246" s="169"/>
    </row>
    <row r="247" spans="19:22">
      <c r="S247" s="169"/>
      <c r="T247" s="169"/>
      <c r="U247" s="169"/>
      <c r="V247" s="169"/>
    </row>
    <row r="248" spans="19:22">
      <c r="S248" s="169"/>
      <c r="T248" s="169"/>
      <c r="U248" s="169"/>
      <c r="V248" s="169"/>
    </row>
    <row r="249" spans="19:22">
      <c r="S249" s="169"/>
      <c r="T249" s="169"/>
      <c r="U249" s="169"/>
      <c r="V249" s="169"/>
    </row>
    <row r="250" spans="19:22">
      <c r="S250" s="169"/>
      <c r="T250" s="169"/>
      <c r="U250" s="169"/>
      <c r="V250" s="169"/>
    </row>
    <row r="251" spans="19:22">
      <c r="S251" s="169"/>
      <c r="T251" s="169"/>
      <c r="U251" s="169"/>
      <c r="V251" s="169"/>
    </row>
    <row r="252" spans="19:22">
      <c r="S252" s="169"/>
      <c r="T252" s="169"/>
      <c r="U252" s="169"/>
      <c r="V252" s="169"/>
    </row>
    <row r="253" spans="19:22">
      <c r="S253" s="169"/>
      <c r="T253" s="169"/>
      <c r="U253" s="169"/>
      <c r="V253" s="169"/>
    </row>
    <row r="254" spans="19:22">
      <c r="S254" s="169"/>
      <c r="T254" s="169"/>
      <c r="U254" s="169"/>
      <c r="V254" s="169"/>
    </row>
    <row r="255" spans="19:22">
      <c r="S255" s="169"/>
      <c r="T255" s="169"/>
      <c r="U255" s="169"/>
      <c r="V255" s="169"/>
    </row>
    <row r="256" spans="19:22">
      <c r="S256" s="169"/>
      <c r="T256" s="169"/>
      <c r="U256" s="169"/>
      <c r="V256" s="169"/>
    </row>
    <row r="257" spans="19:22">
      <c r="S257" s="169"/>
      <c r="T257" s="169"/>
      <c r="U257" s="169"/>
      <c r="V257" s="169"/>
    </row>
    <row r="258" spans="19:22">
      <c r="S258" s="169"/>
      <c r="T258" s="169"/>
      <c r="U258" s="169"/>
      <c r="V258" s="169"/>
    </row>
    <row r="259" spans="19:22">
      <c r="S259" s="169"/>
      <c r="T259" s="169"/>
      <c r="U259" s="169"/>
      <c r="V259" s="169"/>
    </row>
    <row r="260" spans="19:22">
      <c r="S260" s="169"/>
      <c r="T260" s="169"/>
      <c r="U260" s="169"/>
      <c r="V260" s="169"/>
    </row>
    <row r="261" spans="19:22">
      <c r="S261" s="169"/>
      <c r="T261" s="169"/>
      <c r="U261" s="169"/>
      <c r="V261" s="169"/>
    </row>
    <row r="262" spans="19:22">
      <c r="S262" s="169"/>
      <c r="T262" s="169"/>
      <c r="U262" s="169"/>
      <c r="V262" s="169"/>
    </row>
    <row r="263" spans="19:22">
      <c r="S263" s="169"/>
      <c r="T263" s="169"/>
      <c r="U263" s="169"/>
      <c r="V263" s="169"/>
    </row>
    <row r="264" spans="19:22">
      <c r="S264" s="169"/>
      <c r="T264" s="169"/>
      <c r="U264" s="169"/>
      <c r="V264" s="169"/>
    </row>
    <row r="265" spans="19:22">
      <c r="S265" s="169"/>
      <c r="T265" s="169"/>
      <c r="U265" s="169"/>
      <c r="V265" s="169"/>
    </row>
    <row r="266" spans="19:22">
      <c r="S266" s="169"/>
      <c r="T266" s="169"/>
      <c r="U266" s="169"/>
      <c r="V266" s="169"/>
    </row>
    <row r="267" spans="19:22">
      <c r="S267" s="169"/>
      <c r="T267" s="169"/>
      <c r="U267" s="169"/>
      <c r="V267" s="169"/>
    </row>
    <row r="268" spans="19:22">
      <c r="S268" s="169"/>
      <c r="T268" s="169"/>
      <c r="U268" s="169"/>
      <c r="V268" s="169"/>
    </row>
    <row r="269" spans="19:22">
      <c r="S269" s="169"/>
      <c r="T269" s="169"/>
      <c r="U269" s="169"/>
      <c r="V269" s="169"/>
    </row>
    <row r="270" spans="19:22">
      <c r="S270" s="169"/>
      <c r="T270" s="169"/>
      <c r="U270" s="169"/>
      <c r="V270" s="169"/>
    </row>
    <row r="271" spans="19:22">
      <c r="S271" s="169"/>
      <c r="T271" s="169"/>
      <c r="U271" s="169"/>
      <c r="V271" s="169"/>
    </row>
    <row r="272" spans="19:22">
      <c r="S272" s="169"/>
      <c r="T272" s="169"/>
      <c r="U272" s="169"/>
      <c r="V272" s="169"/>
    </row>
    <row r="273" spans="19:22">
      <c r="S273" s="169"/>
      <c r="T273" s="169"/>
      <c r="U273" s="169"/>
      <c r="V273" s="169"/>
    </row>
    <row r="274" spans="19:22">
      <c r="S274" s="169"/>
      <c r="T274" s="169"/>
      <c r="U274" s="169"/>
      <c r="V274" s="169"/>
    </row>
    <row r="275" spans="19:22">
      <c r="S275" s="169"/>
      <c r="T275" s="169"/>
      <c r="U275" s="169"/>
      <c r="V275" s="169"/>
    </row>
    <row r="276" spans="19:22">
      <c r="S276" s="169"/>
      <c r="T276" s="169"/>
      <c r="U276" s="169"/>
      <c r="V276" s="169"/>
    </row>
    <row r="277" spans="19:22">
      <c r="S277" s="169"/>
      <c r="T277" s="169"/>
      <c r="U277" s="169"/>
      <c r="V277" s="169"/>
    </row>
    <row r="278" spans="19:22">
      <c r="S278" s="169"/>
      <c r="T278" s="169"/>
      <c r="U278" s="169"/>
      <c r="V278" s="169"/>
    </row>
    <row r="279" spans="19:22">
      <c r="S279" s="169"/>
      <c r="T279" s="169"/>
      <c r="U279" s="169"/>
      <c r="V279" s="169"/>
    </row>
    <row r="280" spans="19:22">
      <c r="S280" s="169"/>
      <c r="T280" s="169"/>
      <c r="U280" s="169"/>
      <c r="V280" s="169"/>
    </row>
    <row r="281" spans="19:22">
      <c r="S281" s="169"/>
      <c r="T281" s="169"/>
      <c r="U281" s="169"/>
      <c r="V281" s="169"/>
    </row>
    <row r="282" spans="19:22">
      <c r="S282" s="169"/>
      <c r="T282" s="169"/>
      <c r="U282" s="169"/>
      <c r="V282" s="169"/>
    </row>
    <row r="283" spans="19:22">
      <c r="S283" s="169"/>
      <c r="T283" s="169"/>
      <c r="U283" s="169"/>
      <c r="V283" s="169"/>
    </row>
    <row r="284" spans="19:22">
      <c r="S284" s="169"/>
      <c r="T284" s="169"/>
      <c r="U284" s="169"/>
      <c r="V284" s="169"/>
    </row>
    <row r="285" spans="19:22">
      <c r="S285" s="169"/>
      <c r="T285" s="169"/>
      <c r="U285" s="169"/>
      <c r="V285" s="169"/>
    </row>
    <row r="286" spans="19:22">
      <c r="S286" s="169"/>
      <c r="T286" s="169"/>
      <c r="U286" s="169"/>
      <c r="V286" s="169"/>
    </row>
    <row r="287" spans="19:22">
      <c r="S287" s="169"/>
      <c r="T287" s="169"/>
      <c r="U287" s="169"/>
      <c r="V287" s="169"/>
    </row>
    <row r="288" spans="19:22">
      <c r="S288" s="169"/>
      <c r="T288" s="169"/>
      <c r="U288" s="169"/>
      <c r="V288" s="169"/>
    </row>
    <row r="289" spans="19:22">
      <c r="S289" s="169"/>
      <c r="T289" s="169"/>
      <c r="U289" s="169"/>
      <c r="V289" s="169"/>
    </row>
    <row r="290" spans="19:22">
      <c r="S290" s="169"/>
      <c r="T290" s="169"/>
      <c r="U290" s="169"/>
      <c r="V290" s="169"/>
    </row>
    <row r="291" spans="19:22">
      <c r="S291" s="169"/>
      <c r="T291" s="169"/>
      <c r="U291" s="169"/>
      <c r="V291" s="169"/>
    </row>
    <row r="292" spans="19:22">
      <c r="S292" s="169"/>
      <c r="T292" s="169"/>
      <c r="U292" s="169"/>
      <c r="V292" s="169"/>
    </row>
    <row r="293" spans="19:22">
      <c r="S293" s="169"/>
      <c r="T293" s="169"/>
      <c r="U293" s="169"/>
      <c r="V293" s="169"/>
    </row>
    <row r="294" spans="19:22">
      <c r="S294" s="169"/>
      <c r="T294" s="169"/>
      <c r="U294" s="169"/>
      <c r="V294" s="169"/>
    </row>
    <row r="295" spans="19:22">
      <c r="S295" s="169"/>
      <c r="T295" s="169"/>
      <c r="U295" s="169"/>
      <c r="V295" s="169"/>
    </row>
    <row r="296" spans="19:22">
      <c r="S296" s="169"/>
      <c r="T296" s="169"/>
      <c r="U296" s="169"/>
      <c r="V296" s="169"/>
    </row>
    <row r="297" spans="19:22">
      <c r="S297" s="169"/>
      <c r="T297" s="169"/>
      <c r="U297" s="169"/>
      <c r="V297" s="169"/>
    </row>
    <row r="298" spans="19:22">
      <c r="S298" s="169"/>
      <c r="T298" s="169"/>
      <c r="U298" s="169"/>
      <c r="V298" s="169"/>
    </row>
    <row r="299" spans="19:22">
      <c r="S299" s="169"/>
      <c r="T299" s="169"/>
      <c r="U299" s="169"/>
      <c r="V299" s="169"/>
    </row>
    <row r="300" spans="19:22">
      <c r="S300" s="169"/>
      <c r="T300" s="169"/>
      <c r="U300" s="169"/>
      <c r="V300" s="169"/>
    </row>
    <row r="301" spans="19:22">
      <c r="S301" s="169"/>
      <c r="T301" s="169"/>
      <c r="U301" s="169"/>
      <c r="V301" s="169"/>
    </row>
    <row r="302" spans="19:22">
      <c r="S302" s="169"/>
      <c r="T302" s="169"/>
      <c r="U302" s="169"/>
      <c r="V302" s="169"/>
    </row>
    <row r="303" spans="19:22">
      <c r="S303" s="169"/>
      <c r="T303" s="169"/>
      <c r="U303" s="169"/>
      <c r="V303" s="169"/>
    </row>
    <row r="304" spans="19:22">
      <c r="S304" s="169"/>
      <c r="T304" s="169"/>
      <c r="U304" s="169"/>
      <c r="V304" s="169"/>
    </row>
    <row r="305" spans="19:22">
      <c r="S305" s="169"/>
      <c r="T305" s="169"/>
      <c r="U305" s="169"/>
      <c r="V305" s="169"/>
    </row>
    <row r="306" spans="19:22">
      <c r="S306" s="169"/>
      <c r="T306" s="169"/>
      <c r="U306" s="169"/>
      <c r="V306" s="169"/>
    </row>
    <row r="307" spans="19:22">
      <c r="S307" s="169"/>
      <c r="T307" s="169"/>
      <c r="U307" s="169"/>
      <c r="V307" s="169"/>
    </row>
    <row r="308" spans="19:22">
      <c r="S308" s="169"/>
      <c r="T308" s="169"/>
      <c r="U308" s="169"/>
      <c r="V308" s="169"/>
    </row>
    <row r="309" spans="19:22">
      <c r="S309" s="169"/>
      <c r="T309" s="169"/>
      <c r="U309" s="169"/>
      <c r="V309" s="169"/>
    </row>
    <row r="310" spans="19:22">
      <c r="S310" s="169"/>
      <c r="T310" s="169"/>
      <c r="U310" s="169"/>
      <c r="V310" s="169"/>
    </row>
    <row r="311" spans="19:22">
      <c r="S311" s="169"/>
      <c r="T311" s="169"/>
      <c r="U311" s="169"/>
      <c r="V311" s="169"/>
    </row>
    <row r="312" spans="19:22">
      <c r="S312" s="169"/>
      <c r="T312" s="169"/>
      <c r="U312" s="169"/>
      <c r="V312" s="169"/>
    </row>
    <row r="313" spans="19:22">
      <c r="S313" s="169"/>
      <c r="T313" s="169"/>
      <c r="U313" s="169"/>
      <c r="V313" s="169"/>
    </row>
    <row r="314" spans="19:22">
      <c r="S314" s="169"/>
      <c r="T314" s="169"/>
      <c r="U314" s="169"/>
      <c r="V314" s="169"/>
    </row>
    <row r="315" spans="19:22">
      <c r="S315" s="169"/>
      <c r="T315" s="169"/>
      <c r="U315" s="169"/>
      <c r="V315" s="169"/>
    </row>
    <row r="316" spans="19:22">
      <c r="S316" s="169"/>
      <c r="T316" s="169"/>
      <c r="U316" s="169"/>
      <c r="V316" s="169"/>
    </row>
    <row r="317" spans="19:22">
      <c r="S317" s="169"/>
      <c r="T317" s="169"/>
      <c r="U317" s="169"/>
      <c r="V317" s="169"/>
    </row>
    <row r="318" spans="19:22">
      <c r="S318" s="169"/>
      <c r="T318" s="169"/>
      <c r="U318" s="169"/>
      <c r="V318" s="169"/>
    </row>
    <row r="319" spans="19:22">
      <c r="S319" s="169"/>
      <c r="T319" s="169"/>
      <c r="U319" s="169"/>
      <c r="V319" s="169"/>
    </row>
    <row r="320" spans="19:22">
      <c r="S320" s="169"/>
      <c r="T320" s="169"/>
      <c r="U320" s="169"/>
      <c r="V320" s="169"/>
    </row>
    <row r="321" spans="19:22">
      <c r="S321" s="169"/>
      <c r="T321" s="169"/>
      <c r="U321" s="169"/>
      <c r="V321" s="169"/>
    </row>
    <row r="322" spans="19:22">
      <c r="S322" s="169"/>
      <c r="T322" s="169"/>
      <c r="U322" s="169"/>
      <c r="V322" s="169"/>
    </row>
    <row r="323" spans="19:22">
      <c r="S323" s="169"/>
      <c r="T323" s="169"/>
      <c r="U323" s="169"/>
      <c r="V323" s="169"/>
    </row>
    <row r="324" spans="19:22">
      <c r="S324" s="169"/>
      <c r="T324" s="169"/>
      <c r="U324" s="169"/>
      <c r="V324" s="169"/>
    </row>
    <row r="325" spans="19:22">
      <c r="S325" s="169"/>
      <c r="T325" s="169"/>
      <c r="U325" s="169"/>
      <c r="V325" s="169"/>
    </row>
    <row r="326" spans="19:22">
      <c r="S326" s="169"/>
      <c r="T326" s="169"/>
      <c r="U326" s="169"/>
      <c r="V326" s="169"/>
    </row>
    <row r="327" spans="19:22">
      <c r="S327" s="169"/>
      <c r="T327" s="169"/>
      <c r="U327" s="169"/>
      <c r="V327" s="169"/>
    </row>
    <row r="328" spans="19:22">
      <c r="S328" s="169"/>
      <c r="T328" s="169"/>
      <c r="U328" s="169"/>
      <c r="V328" s="169"/>
    </row>
    <row r="329" spans="19:22">
      <c r="S329" s="169"/>
      <c r="T329" s="169"/>
      <c r="U329" s="169"/>
      <c r="V329" s="169"/>
    </row>
    <row r="330" spans="19:22">
      <c r="S330" s="169"/>
      <c r="T330" s="169"/>
      <c r="U330" s="169"/>
      <c r="V330" s="169"/>
    </row>
    <row r="331" spans="19:22">
      <c r="S331" s="169"/>
      <c r="T331" s="169"/>
      <c r="U331" s="169"/>
      <c r="V331" s="169"/>
    </row>
    <row r="332" spans="19:22">
      <c r="S332" s="169"/>
      <c r="T332" s="169"/>
      <c r="U332" s="169"/>
      <c r="V332" s="169"/>
    </row>
    <row r="333" spans="19:22">
      <c r="S333" s="169"/>
      <c r="T333" s="169"/>
      <c r="U333" s="169"/>
      <c r="V333" s="169"/>
    </row>
    <row r="334" spans="19:22">
      <c r="S334" s="169"/>
      <c r="T334" s="169"/>
      <c r="U334" s="169"/>
      <c r="V334" s="169"/>
    </row>
    <row r="335" spans="19:22">
      <c r="S335" s="169"/>
      <c r="T335" s="169"/>
      <c r="U335" s="169"/>
      <c r="V335" s="169"/>
    </row>
    <row r="336" spans="19:22">
      <c r="S336" s="169"/>
      <c r="T336" s="169"/>
      <c r="U336" s="169"/>
      <c r="V336" s="169"/>
    </row>
    <row r="337" spans="19:22">
      <c r="S337" s="169"/>
      <c r="T337" s="169"/>
      <c r="U337" s="169"/>
      <c r="V337" s="169"/>
    </row>
    <row r="338" spans="19:22">
      <c r="S338" s="169"/>
      <c r="T338" s="169"/>
      <c r="U338" s="169"/>
      <c r="V338" s="169"/>
    </row>
    <row r="339" spans="19:22">
      <c r="S339" s="169"/>
      <c r="T339" s="169"/>
      <c r="U339" s="169"/>
      <c r="V339" s="169"/>
    </row>
    <row r="340" spans="19:22">
      <c r="S340" s="169"/>
      <c r="T340" s="169"/>
      <c r="U340" s="169"/>
      <c r="V340" s="169"/>
    </row>
  </sheetData>
  <phoneticPr fontId="74"/>
  <hyperlinks>
    <hyperlink ref="A2" r:id="rId1" display="Visualize and explore results from the National Footprint Accounts 2018 Edition at data.footprintnetwork.org" xr:uid="{00000000-0004-0000-0300-000001000000}"/>
    <hyperlink ref="A1" r:id="rId2" display="© 2015 Global Footprint Network. National Footprint Accounts, 2015 Edition. Licensed and provided solely for non-commercial and informational purposes. For commercial license contact data@footprintnetwork.org" xr:uid="{49015C92-EF19-497C-9799-4A9D862C97DE}"/>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E566-A148-45DC-B8DA-BCEF3DD36E97}">
  <sheetPr codeName="Sheet9">
    <tabColor theme="0"/>
    <pageSetUpPr autoPageBreaks="0"/>
  </sheetPr>
  <dimension ref="A1:FU266"/>
  <sheetViews>
    <sheetView showGridLines="0" zoomScale="70" zoomScaleNormal="70" zoomScaleSheetLayoutView="70" workbookViewId="0">
      <pane ySplit="6" topLeftCell="A23" activePane="bottomLeft" state="frozen"/>
      <selection pane="bottomLeft"/>
    </sheetView>
  </sheetViews>
  <sheetFormatPr defaultColWidth="9.28515625" defaultRowHeight="15"/>
  <cols>
    <col min="1" max="1" width="39" customWidth="1"/>
    <col min="2" max="4" width="10.28515625" customWidth="1"/>
    <col min="5" max="5" width="7.7109375" customWidth="1"/>
    <col min="6" max="6" width="13.28515625" customWidth="1"/>
    <col min="7" max="7" width="23.28515625" customWidth="1"/>
    <col min="8" max="8" width="10.42578125" customWidth="1"/>
    <col min="9" max="15" width="13.42578125" customWidth="1"/>
    <col min="16" max="16" width="17" customWidth="1"/>
    <col min="17" max="17" width="12.42578125" customWidth="1"/>
    <col min="18" max="18" width="12.28515625" customWidth="1"/>
    <col min="19" max="19" width="13.28515625" customWidth="1"/>
    <col min="20" max="20" width="11.42578125" customWidth="1"/>
    <col min="21" max="21" width="12.28515625" customWidth="1"/>
    <col min="22" max="22" width="11.7109375" customWidth="1"/>
    <col min="23" max="23" width="18" customWidth="1"/>
    <col min="24" max="28" width="11.7109375" customWidth="1"/>
    <col min="29" max="29" width="14.42578125" customWidth="1"/>
    <col min="30" max="30" width="14.7109375" customWidth="1"/>
    <col min="31" max="31" width="12.28515625" customWidth="1"/>
    <col min="32" max="32" width="12.42578125" customWidth="1"/>
    <col min="33" max="33" width="43.7109375" customWidth="1"/>
  </cols>
  <sheetData>
    <row r="1" spans="1:55" ht="7.5" customHeight="1">
      <c r="B1" s="6"/>
      <c r="C1" s="6"/>
      <c r="D1" s="6"/>
      <c r="E1" s="6"/>
      <c r="F1" s="6"/>
      <c r="G1" s="10"/>
    </row>
    <row r="2" spans="1:55" ht="31.5">
      <c r="A2" s="270" t="s">
        <v>295</v>
      </c>
      <c r="B2" s="270"/>
      <c r="C2" s="270"/>
      <c r="D2" s="270"/>
      <c r="E2" s="270"/>
      <c r="F2" s="270"/>
      <c r="G2" s="270"/>
      <c r="H2" s="270"/>
      <c r="I2" s="270"/>
      <c r="J2" s="270"/>
      <c r="K2" s="270"/>
      <c r="L2" s="270"/>
      <c r="M2" s="270"/>
      <c r="N2" s="270"/>
      <c r="O2" s="270"/>
      <c r="P2" s="270"/>
      <c r="Q2" s="270"/>
      <c r="R2" s="270"/>
      <c r="S2" s="71"/>
      <c r="V2" s="9"/>
    </row>
    <row r="3" spans="1:55" ht="23.25">
      <c r="A3" s="271" t="s">
        <v>294</v>
      </c>
      <c r="B3" s="271"/>
      <c r="C3" s="271"/>
      <c r="D3" s="271"/>
      <c r="E3" s="271"/>
      <c r="F3" s="271"/>
      <c r="G3" s="271"/>
      <c r="H3" s="271"/>
      <c r="I3" s="271"/>
      <c r="J3" s="271"/>
      <c r="K3" s="271"/>
      <c r="L3" s="271"/>
      <c r="M3" s="271"/>
      <c r="N3" s="271"/>
      <c r="O3" s="271"/>
      <c r="P3" s="271"/>
      <c r="Q3" s="271"/>
      <c r="R3" s="271"/>
      <c r="S3" s="271"/>
      <c r="T3" s="21"/>
      <c r="U3" s="21"/>
      <c r="V3" s="21"/>
      <c r="W3" s="21"/>
      <c r="X3" s="21"/>
    </row>
    <row r="4" spans="1:55" ht="29.25" customHeight="1" thickBot="1">
      <c r="A4" s="87" t="s">
        <v>296</v>
      </c>
      <c r="B4" s="89"/>
      <c r="C4" s="89"/>
      <c r="D4" s="89"/>
      <c r="E4" s="90"/>
      <c r="F4" s="90"/>
      <c r="G4" s="90"/>
      <c r="H4" s="90"/>
      <c r="I4" s="90"/>
      <c r="J4" s="89"/>
      <c r="K4" s="89"/>
      <c r="L4" s="89"/>
      <c r="M4" s="89"/>
      <c r="N4" s="72"/>
      <c r="O4" s="72"/>
      <c r="P4" s="72"/>
      <c r="Q4" s="72"/>
      <c r="R4" s="72"/>
      <c r="S4" s="72"/>
      <c r="T4" s="72"/>
      <c r="U4" s="72"/>
      <c r="V4" s="72"/>
      <c r="W4" s="72"/>
      <c r="X4" s="72"/>
      <c r="Y4" s="72"/>
      <c r="Z4" s="72"/>
      <c r="AA4" s="72"/>
      <c r="AB4" s="72"/>
      <c r="AC4" s="72"/>
      <c r="AD4" s="72"/>
      <c r="AE4" s="72"/>
      <c r="AF4" s="72"/>
      <c r="AG4" s="72"/>
      <c r="AH4" s="72"/>
      <c r="AI4" s="72"/>
      <c r="AJ4" s="73"/>
      <c r="AK4" s="73"/>
    </row>
    <row r="5" spans="1:55" ht="31.5" customHeight="1" thickBot="1">
      <c r="A5" s="272"/>
      <c r="B5" s="273"/>
      <c r="C5" s="273"/>
      <c r="D5" s="273"/>
      <c r="E5" s="273"/>
      <c r="F5" s="273"/>
      <c r="G5" s="273"/>
      <c r="H5" s="273"/>
      <c r="I5" s="274"/>
      <c r="J5" s="265" t="s">
        <v>236</v>
      </c>
      <c r="K5" s="266"/>
      <c r="L5" s="266"/>
      <c r="M5" s="266"/>
      <c r="N5" s="266"/>
      <c r="O5" s="266"/>
      <c r="P5" s="267"/>
      <c r="Q5" s="265" t="s">
        <v>235</v>
      </c>
      <c r="R5" s="266"/>
      <c r="S5" s="266"/>
      <c r="T5" s="266"/>
      <c r="U5" s="266"/>
      <c r="V5" s="266"/>
      <c r="W5" s="267"/>
      <c r="X5" s="265" t="s">
        <v>237</v>
      </c>
      <c r="Y5" s="266"/>
      <c r="Z5" s="266"/>
      <c r="AA5" s="266"/>
      <c r="AB5" s="266"/>
      <c r="AC5" s="267"/>
      <c r="AD5" s="85"/>
      <c r="AE5" s="85"/>
      <c r="AF5" s="86"/>
    </row>
    <row r="6" spans="1:55" ht="76.5" customHeight="1" thickBot="1">
      <c r="A6" s="62" t="s">
        <v>2</v>
      </c>
      <c r="B6" s="63" t="s">
        <v>206</v>
      </c>
      <c r="C6" s="62" t="s">
        <v>282</v>
      </c>
      <c r="D6" s="62" t="s">
        <v>280</v>
      </c>
      <c r="E6" s="62" t="s">
        <v>199</v>
      </c>
      <c r="F6" s="62" t="s">
        <v>204</v>
      </c>
      <c r="G6" s="62" t="s">
        <v>196</v>
      </c>
      <c r="H6" s="62" t="s">
        <v>153</v>
      </c>
      <c r="I6" s="62" t="s">
        <v>154</v>
      </c>
      <c r="J6" s="83" t="s">
        <v>152</v>
      </c>
      <c r="K6" s="83" t="s">
        <v>151</v>
      </c>
      <c r="L6" s="83" t="s">
        <v>166</v>
      </c>
      <c r="M6" s="83" t="s">
        <v>149</v>
      </c>
      <c r="N6" s="83" t="s">
        <v>150</v>
      </c>
      <c r="O6" s="83" t="s">
        <v>144</v>
      </c>
      <c r="P6" s="84" t="s">
        <v>240</v>
      </c>
      <c r="Q6" s="22" t="s">
        <v>152</v>
      </c>
      <c r="R6" s="22" t="s">
        <v>151</v>
      </c>
      <c r="S6" s="22" t="s">
        <v>166</v>
      </c>
      <c r="T6" s="22" t="s">
        <v>149</v>
      </c>
      <c r="U6" s="22" t="s">
        <v>150</v>
      </c>
      <c r="V6" s="22" t="s">
        <v>144</v>
      </c>
      <c r="W6" s="23" t="s">
        <v>241</v>
      </c>
      <c r="X6" s="24" t="s">
        <v>148</v>
      </c>
      <c r="Y6" s="24" t="s">
        <v>147</v>
      </c>
      <c r="Z6" s="24" t="s">
        <v>146</v>
      </c>
      <c r="AA6" s="24" t="s">
        <v>145</v>
      </c>
      <c r="AB6" s="24" t="s">
        <v>144</v>
      </c>
      <c r="AC6" s="25" t="s">
        <v>143</v>
      </c>
      <c r="AD6" s="26" t="s">
        <v>256</v>
      </c>
      <c r="AE6" s="57" t="s">
        <v>197</v>
      </c>
      <c r="AF6" s="57" t="s">
        <v>198</v>
      </c>
    </row>
    <row r="7" spans="1:55" ht="23.25" customHeight="1" thickBot="1">
      <c r="F7" s="185"/>
      <c r="G7" s="54" t="s">
        <v>1</v>
      </c>
      <c r="H7" s="55"/>
      <c r="I7" s="65">
        <v>7713.4679999999998</v>
      </c>
      <c r="J7" s="95">
        <v>0.49913380816385</v>
      </c>
      <c r="K7" s="95">
        <v>0.127800702761702</v>
      </c>
      <c r="L7" s="95">
        <v>0.27460670471486598</v>
      </c>
      <c r="M7" s="95">
        <v>1.58516072258192</v>
      </c>
      <c r="N7" s="95">
        <v>8.9672695004278893E-2</v>
      </c>
      <c r="O7" s="95">
        <v>6.2613246707732703E-2</v>
      </c>
      <c r="P7" s="132">
        <v>2.6389875565340799</v>
      </c>
      <c r="Q7" s="95">
        <v>0.49913380816385</v>
      </c>
      <c r="R7" s="95">
        <v>0.127800702761702</v>
      </c>
      <c r="S7" s="95">
        <v>0.27460670471486598</v>
      </c>
      <c r="T7" s="95">
        <v>1.58516072258192</v>
      </c>
      <c r="U7" s="95">
        <v>8.9672695004278893E-2</v>
      </c>
      <c r="V7" s="95">
        <v>6.2613246707732703E-2</v>
      </c>
      <c r="W7" s="136">
        <v>2.6389875565340799</v>
      </c>
      <c r="X7" s="95">
        <v>0.49913380816385</v>
      </c>
      <c r="Y7" s="95">
        <v>0.188791350245433</v>
      </c>
      <c r="Z7" s="95">
        <v>0.65992845684566503</v>
      </c>
      <c r="AA7" s="95">
        <v>0.140107728590421</v>
      </c>
      <c r="AB7" s="95">
        <v>6.2613246707732703E-2</v>
      </c>
      <c r="AC7" s="96">
        <v>1.5505745905531001</v>
      </c>
      <c r="AD7" s="56">
        <v>-1.08841296598098</v>
      </c>
      <c r="AE7" s="59">
        <v>1.7019417012326601</v>
      </c>
      <c r="AF7" s="56"/>
      <c r="AG7" s="147"/>
      <c r="AH7" s="147"/>
      <c r="AI7" s="147"/>
      <c r="AJ7" s="147"/>
      <c r="AK7" s="147"/>
      <c r="AL7" s="147"/>
      <c r="AM7" s="147"/>
      <c r="AN7" s="147"/>
      <c r="AO7" s="147"/>
      <c r="AP7" s="147"/>
      <c r="AQ7" s="147"/>
      <c r="AR7" s="147"/>
      <c r="AS7" s="147"/>
      <c r="AT7" s="147"/>
      <c r="AU7" s="147"/>
      <c r="AV7" s="147"/>
      <c r="AW7" s="147"/>
      <c r="AX7" s="147"/>
      <c r="AY7" s="147"/>
      <c r="AZ7" s="147"/>
      <c r="BA7" s="147"/>
      <c r="BB7" s="147"/>
      <c r="BC7" s="147"/>
    </row>
    <row r="8" spans="1:55" ht="18.75" customHeight="1" thickTop="1">
      <c r="E8" s="129" t="s">
        <v>207</v>
      </c>
      <c r="F8" s="184" t="str">
        <f>SUBTOTAL(103, A24:A205)&amp;" Records"</f>
        <v>182 Records</v>
      </c>
      <c r="G8" s="32" t="str">
        <f>IF(F8="182 Records", "", "Filtered ")&amp;"Total of All Countries"</f>
        <v>Total of All Countries</v>
      </c>
      <c r="H8" s="48"/>
      <c r="I8" s="66">
        <f>SUBTOTAL(109, $I$24:$I$205)</f>
        <v>7673.1280000000042</v>
      </c>
      <c r="J8" s="38">
        <f t="shared" ref="J8:AE8" ca="1" si="0">SUMPRODUCT($I$24:$I$205,SUBTOTAL(109,OFFSET(J24:J205,ROW(J24:J205)-MIN(ROW(J24:J205)),0,1)))/$I$8</f>
        <v>0.47084447683230862</v>
      </c>
      <c r="K8" s="39">
        <f t="shared" ca="1" si="0"/>
        <v>0.12617040816248026</v>
      </c>
      <c r="L8" s="39">
        <f t="shared" ca="1" si="0"/>
        <v>0.26859131698207628</v>
      </c>
      <c r="M8" s="39">
        <f t="shared" ca="1" si="0"/>
        <v>1.4422188467834822</v>
      </c>
      <c r="N8" s="39">
        <f t="shared" ca="1" si="0"/>
        <v>7.9832824276537956E-2</v>
      </c>
      <c r="O8" s="39">
        <f t="shared" ca="1" si="0"/>
        <v>7.8415614061100952E-2</v>
      </c>
      <c r="P8" s="133">
        <f t="shared" ca="1" si="0"/>
        <v>2.531944214839112</v>
      </c>
      <c r="Q8" s="38">
        <f t="shared" ca="1" si="0"/>
        <v>0.48658159140824819</v>
      </c>
      <c r="R8" s="39">
        <f t="shared" ca="1" si="0"/>
        <v>0.14164499912523956</v>
      </c>
      <c r="S8" s="39">
        <f t="shared" ca="1" si="0"/>
        <v>0.26851754010821749</v>
      </c>
      <c r="T8" s="39">
        <f t="shared" ca="1" si="0"/>
        <v>1.5113241786013001</v>
      </c>
      <c r="U8" s="39">
        <f t="shared" ca="1" si="0"/>
        <v>8.3754509924554077E-2</v>
      </c>
      <c r="V8" s="39">
        <f t="shared" ca="1" si="0"/>
        <v>7.8415614061100952E-2</v>
      </c>
      <c r="W8" s="137">
        <f t="shared" ca="1" si="0"/>
        <v>2.6395621157988871</v>
      </c>
      <c r="X8" s="39">
        <f t="shared" ca="1" si="0"/>
        <v>0.47084447683230851</v>
      </c>
      <c r="Y8" s="39">
        <f t="shared" ca="1" si="0"/>
        <v>0.18391462803237582</v>
      </c>
      <c r="Z8" s="39">
        <f t="shared" ca="1" si="0"/>
        <v>0.64049301229145128</v>
      </c>
      <c r="AA8" s="39">
        <f t="shared" ca="1" si="0"/>
        <v>0.16040601945883029</v>
      </c>
      <c r="AB8" s="39">
        <f t="shared" ca="1" si="0"/>
        <v>7.8415614061100952E-2</v>
      </c>
      <c r="AC8" s="141">
        <f t="shared" ca="1" si="0"/>
        <v>1.5850427910799334</v>
      </c>
      <c r="AD8" s="40">
        <f t="shared" ca="1" si="0"/>
        <v>-1.0545193247189533</v>
      </c>
      <c r="AE8" s="60">
        <f t="shared" ca="1" si="0"/>
        <v>1.7023122472665664</v>
      </c>
      <c r="AF8" s="40">
        <f ca="1">IFERROR(W8/AC8,0)</f>
        <v>1.6652939155039976</v>
      </c>
    </row>
    <row r="9" spans="1:55" ht="18.75" customHeight="1">
      <c r="A9" s="29"/>
      <c r="B9" s="30"/>
      <c r="C9" s="30"/>
      <c r="D9" s="30"/>
      <c r="F9" s="174" t="str">
        <f t="shared" ref="F9:F16" ca="1" si="1">SUMPRODUCT(SUBTOTAL(3,OFFSET($G$24:$G$205,ROW($G$24:$G$205)-MIN(ROW($G$24:$G$205)),0,1)),--($G$24:$G$205=$G9))&amp;" Records"</f>
        <v>53 Records</v>
      </c>
      <c r="G9" s="32" t="s">
        <v>167</v>
      </c>
      <c r="H9" s="48"/>
      <c r="I9" s="66">
        <f t="shared" ref="I9:I16" ca="1" si="2">SUMPRODUCT(SUBTOTAL(9,OFFSET($I$24:$I$205,ROW($I$24:$I$205)-MIN(ROW($I$24:$I$205)),0,1)),--($G$24:$G$205=$G9))</f>
        <v>1300.3360000000002</v>
      </c>
      <c r="J9" s="38">
        <f t="shared" ref="J9:S16" ca="1" si="3">IFERROR(SUMPRODUCT($I$24:$I$205,SUBTOTAL(109,OFFSET(J$24:J$205,ROW(J$24:J$205)-MIN(ROW(J$24:J$205)),0,1)), --($G$24:$G$205=$G9))/$I9,0)</f>
        <v>0.29567198821487028</v>
      </c>
      <c r="K9" s="39">
        <f t="shared" ca="1" si="3"/>
        <v>0.16249882488112358</v>
      </c>
      <c r="L9" s="39">
        <f t="shared" ca="1" si="3"/>
        <v>0.23632853781473856</v>
      </c>
      <c r="M9" s="39">
        <f t="shared" ca="1" si="3"/>
        <v>0.26449768040970206</v>
      </c>
      <c r="N9" s="39">
        <f t="shared" ca="1" si="3"/>
        <v>4.1680802599139588E-2</v>
      </c>
      <c r="O9" s="39">
        <f t="shared" ca="1" si="3"/>
        <v>4.2259788551022012E-2</v>
      </c>
      <c r="P9" s="133">
        <f t="shared" ca="1" si="3"/>
        <v>1.1330704990662293</v>
      </c>
      <c r="Q9" s="38">
        <f t="shared" ca="1" si="3"/>
        <v>0.32094427500716166</v>
      </c>
      <c r="R9" s="39">
        <f t="shared" ca="1" si="3"/>
        <v>0.15947737748170193</v>
      </c>
      <c r="S9" s="39">
        <f t="shared" ca="1" si="3"/>
        <v>0.24041914647916257</v>
      </c>
      <c r="T9" s="39">
        <f t="shared" ref="T9:AE16" ca="1" si="4">IFERROR(SUMPRODUCT($I$24:$I$205,SUBTOTAL(109,OFFSET(T$24:T$205,ROW(T$24:T$205)-MIN(ROW(T$24:T$205)),0,1)), --($G$24:$G$205=$G9))/$I9,0)</f>
        <v>0.30564861893686057</v>
      </c>
      <c r="U9" s="39">
        <f t="shared" ca="1" si="4"/>
        <v>4.6864085403486376E-2</v>
      </c>
      <c r="V9" s="39">
        <f t="shared" ca="1" si="4"/>
        <v>4.2259788551022012E-2</v>
      </c>
      <c r="W9" s="137">
        <f t="shared" ca="1" si="4"/>
        <v>1.2506195784478942</v>
      </c>
      <c r="X9" s="39">
        <f t="shared" ca="1" si="4"/>
        <v>0.29567198821487023</v>
      </c>
      <c r="Y9" s="39">
        <f t="shared" ca="1" si="4"/>
        <v>0.29068057995982799</v>
      </c>
      <c r="Z9" s="39">
        <f t="shared" ca="1" si="4"/>
        <v>0.31053890704951326</v>
      </c>
      <c r="AA9" s="39">
        <f t="shared" ca="1" si="4"/>
        <v>7.1941930502814888E-2</v>
      </c>
      <c r="AB9" s="39">
        <f t="shared" ca="1" si="4"/>
        <v>4.2259788551022012E-2</v>
      </c>
      <c r="AC9" s="141">
        <f t="shared" ca="1" si="4"/>
        <v>1.0378914069553073</v>
      </c>
      <c r="AD9" s="40">
        <f t="shared" ca="1" si="4"/>
        <v>-0.21272817149258608</v>
      </c>
      <c r="AE9" s="60">
        <f t="shared" ca="1" si="4"/>
        <v>0.80655234908872586</v>
      </c>
      <c r="AF9" s="40">
        <f ca="1">IFERROR(W9/AC9,0)</f>
        <v>1.2049618775789201</v>
      </c>
    </row>
    <row r="10" spans="1:55" ht="18.75" customHeight="1">
      <c r="A10" s="29"/>
      <c r="B10" s="30"/>
      <c r="C10" s="30"/>
      <c r="D10" s="30"/>
      <c r="F10" s="183" t="str">
        <f t="shared" ca="1" si="1"/>
        <v>30 Records</v>
      </c>
      <c r="G10" s="33" t="s">
        <v>168</v>
      </c>
      <c r="H10" s="49"/>
      <c r="I10" s="67">
        <f t="shared" ca="1" si="2"/>
        <v>4151.2250000000013</v>
      </c>
      <c r="J10" s="41">
        <f t="shared" ca="1" si="3"/>
        <v>0.3051911872616469</v>
      </c>
      <c r="K10" s="36">
        <f t="shared" ca="1" si="3"/>
        <v>4.2821423992602359E-2</v>
      </c>
      <c r="L10" s="36">
        <f t="shared" ca="1" si="3"/>
        <v>0.14018828279703549</v>
      </c>
      <c r="M10" s="36">
        <f t="shared" ca="1" si="3"/>
        <v>1.4250880592829143</v>
      </c>
      <c r="N10" s="36">
        <f t="shared" ca="1" si="3"/>
        <v>7.1445330169952914E-2</v>
      </c>
      <c r="O10" s="36">
        <f t="shared" ca="1" si="3"/>
        <v>8.2472059321355248E-2</v>
      </c>
      <c r="P10" s="134">
        <f t="shared" ca="1" si="3"/>
        <v>2.0871440857058268</v>
      </c>
      <c r="Q10" s="41">
        <f t="shared" ca="1" si="3"/>
        <v>0.36341463002160007</v>
      </c>
      <c r="R10" s="36">
        <f t="shared" ca="1" si="3"/>
        <v>6.1909505834026698E-2</v>
      </c>
      <c r="S10" s="36">
        <f t="shared" ca="1" si="3"/>
        <v>0.1792440029492755</v>
      </c>
      <c r="T10" s="36">
        <f t="shared" ca="1" si="4"/>
        <v>1.4558288168213065</v>
      </c>
      <c r="U10" s="36">
        <f t="shared" ca="1" si="4"/>
        <v>7.6728901895440821E-2</v>
      </c>
      <c r="V10" s="36">
        <f t="shared" ca="1" si="4"/>
        <v>8.2472059321355248E-2</v>
      </c>
      <c r="W10" s="138">
        <f t="shared" ca="1" si="4"/>
        <v>2.2327935102973555</v>
      </c>
      <c r="X10" s="36">
        <f t="shared" ca="1" si="4"/>
        <v>0.3051911872616469</v>
      </c>
      <c r="Y10" s="36">
        <f t="shared" ca="1" si="4"/>
        <v>7.5878749554956132E-2</v>
      </c>
      <c r="Z10" s="36">
        <f t="shared" ca="1" si="4"/>
        <v>0.16142116066087103</v>
      </c>
      <c r="AA10" s="36">
        <f t="shared" ca="1" si="4"/>
        <v>9.5623741183278113E-2</v>
      </c>
      <c r="AB10" s="36">
        <f t="shared" ca="1" si="4"/>
        <v>8.2472059321355248E-2</v>
      </c>
      <c r="AC10" s="142">
        <f t="shared" ca="1" si="4"/>
        <v>0.73572756665880457</v>
      </c>
      <c r="AD10" s="37">
        <f t="shared" ca="1" si="4"/>
        <v>-1.4970659436385489</v>
      </c>
      <c r="AE10" s="53">
        <f t="shared" ca="1" si="4"/>
        <v>1.4399781370729816</v>
      </c>
      <c r="AF10" s="37">
        <f ca="1">IFERROR(W10/AC10,0)</f>
        <v>3.0348101817596009</v>
      </c>
    </row>
    <row r="11" spans="1:55" ht="18.75" customHeight="1">
      <c r="A11" s="29"/>
      <c r="B11" s="30"/>
      <c r="C11" s="30"/>
      <c r="D11" s="30"/>
      <c r="F11" s="183" t="str">
        <f t="shared" ca="1" si="1"/>
        <v>20 Records</v>
      </c>
      <c r="G11" s="33" t="s">
        <v>269</v>
      </c>
      <c r="H11" s="49"/>
      <c r="I11" s="67">
        <f t="shared" ca="1" si="2"/>
        <v>89.327000000000012</v>
      </c>
      <c r="J11" s="41">
        <f t="shared" ca="1" si="3"/>
        <v>0.29331470550969901</v>
      </c>
      <c r="K11" s="36">
        <f t="shared" ca="1" si="3"/>
        <v>0.13398876643268923</v>
      </c>
      <c r="L11" s="36">
        <f t="shared" ca="1" si="3"/>
        <v>0.20860745086356017</v>
      </c>
      <c r="M11" s="36">
        <f t="shared" ca="1" si="3"/>
        <v>0.53404132524731973</v>
      </c>
      <c r="N11" s="36">
        <f t="shared" ca="1" si="3"/>
        <v>0.10272713332566762</v>
      </c>
      <c r="O11" s="36">
        <f t="shared" ca="1" si="3"/>
        <v>0.10581265848440759</v>
      </c>
      <c r="P11" s="134">
        <f t="shared" ca="1" si="3"/>
        <v>1.5546789756079427</v>
      </c>
      <c r="Q11" s="41">
        <f t="shared" ca="1" si="3"/>
        <v>0.42098814169150728</v>
      </c>
      <c r="R11" s="36">
        <f t="shared" ca="1" si="3"/>
        <v>0.13399711727575209</v>
      </c>
      <c r="S11" s="36">
        <f t="shared" ca="1" si="3"/>
        <v>0.26798763879382653</v>
      </c>
      <c r="T11" s="36">
        <f t="shared" ca="1" si="4"/>
        <v>0.67016023816092229</v>
      </c>
      <c r="U11" s="36">
        <f t="shared" ca="1" si="4"/>
        <v>0.11217492051515847</v>
      </c>
      <c r="V11" s="36">
        <f t="shared" ca="1" si="4"/>
        <v>0.10581265848440759</v>
      </c>
      <c r="W11" s="138">
        <f t="shared" ca="1" si="4"/>
        <v>1.920336357866343</v>
      </c>
      <c r="X11" s="36">
        <f t="shared" ca="1" si="4"/>
        <v>0.29331470550969901</v>
      </c>
      <c r="Y11" s="36">
        <f t="shared" ca="1" si="4"/>
        <v>0.13712882406838203</v>
      </c>
      <c r="Z11" s="36">
        <f t="shared" ca="1" si="4"/>
        <v>0.28737679161931945</v>
      </c>
      <c r="AA11" s="36">
        <f t="shared" ca="1" si="4"/>
        <v>0.13419388305660385</v>
      </c>
      <c r="AB11" s="36">
        <f t="shared" ca="1" si="4"/>
        <v>0.10581265848440759</v>
      </c>
      <c r="AC11" s="142">
        <f t="shared" ca="1" si="4"/>
        <v>1.1595333843789626</v>
      </c>
      <c r="AD11" s="37">
        <f t="shared" ca="1" si="4"/>
        <v>-0.76080297348737869</v>
      </c>
      <c r="AE11" s="53">
        <f t="shared" ca="1" si="4"/>
        <v>1.23846757812621</v>
      </c>
      <c r="AF11" s="37">
        <f ca="1">IFERROR(W11/AC11,0)</f>
        <v>1.6561285632106753</v>
      </c>
    </row>
    <row r="12" spans="1:55" ht="18.75" customHeight="1">
      <c r="A12" s="29"/>
      <c r="B12" s="30"/>
      <c r="C12" s="30"/>
      <c r="D12" s="30"/>
      <c r="F12" s="183" t="str">
        <f t="shared" ca="1" si="1"/>
        <v>27 Records</v>
      </c>
      <c r="G12" s="33" t="s">
        <v>257</v>
      </c>
      <c r="H12" s="49"/>
      <c r="I12" s="67">
        <f t="shared" ca="1" si="2"/>
        <v>508.48699999999997</v>
      </c>
      <c r="J12" s="41">
        <f t="shared" ca="1" si="3"/>
        <v>0.7505076592001737</v>
      </c>
      <c r="K12" s="36">
        <f t="shared" ca="1" si="3"/>
        <v>0.11995588780054957</v>
      </c>
      <c r="L12" s="36">
        <f t="shared" ca="1" si="3"/>
        <v>0.61925727612986792</v>
      </c>
      <c r="M12" s="36">
        <f t="shared" ca="1" si="3"/>
        <v>1.9169482312338126</v>
      </c>
      <c r="N12" s="36">
        <f t="shared" ca="1" si="3"/>
        <v>0.1028679497941147</v>
      </c>
      <c r="O12" s="36">
        <f t="shared" ca="1" si="3"/>
        <v>0.13318812035179373</v>
      </c>
      <c r="P12" s="134">
        <f t="shared" ca="1" si="3"/>
        <v>3.7715084984012019</v>
      </c>
      <c r="Q12" s="41">
        <f t="shared" ca="1" si="3"/>
        <v>0.93508307468834584</v>
      </c>
      <c r="R12" s="36">
        <f t="shared" ca="1" si="3"/>
        <v>0.22930777290636806</v>
      </c>
      <c r="S12" s="36">
        <f t="shared" ca="1" si="3"/>
        <v>0.55734658190091557</v>
      </c>
      <c r="T12" s="36">
        <f t="shared" ca="1" si="4"/>
        <v>2.3775940959251352</v>
      </c>
      <c r="U12" s="36">
        <f t="shared" ca="1" si="4"/>
        <v>0.16037604901235641</v>
      </c>
      <c r="V12" s="36">
        <f t="shared" ca="1" si="4"/>
        <v>0.13318812035179373</v>
      </c>
      <c r="W12" s="138">
        <f t="shared" ca="1" si="4"/>
        <v>4.6195924414440599</v>
      </c>
      <c r="X12" s="36">
        <f t="shared" ca="1" si="4"/>
        <v>0.7505076592001737</v>
      </c>
      <c r="Y12" s="36">
        <f t="shared" ca="1" si="4"/>
        <v>0.12518216307775099</v>
      </c>
      <c r="Z12" s="36">
        <f t="shared" ca="1" si="4"/>
        <v>0.82598803735622994</v>
      </c>
      <c r="AA12" s="36">
        <f t="shared" ca="1" si="4"/>
        <v>0.21979899227550936</v>
      </c>
      <c r="AB12" s="36">
        <f t="shared" ca="1" si="4"/>
        <v>0.13318812035179373</v>
      </c>
      <c r="AC12" s="142">
        <f t="shared" ca="1" si="4"/>
        <v>2.0944060734389449</v>
      </c>
      <c r="AD12" s="37">
        <f t="shared" ca="1" si="4"/>
        <v>-2.5251863680051145</v>
      </c>
      <c r="AE12" s="53">
        <f t="shared" ca="1" si="4"/>
        <v>2.9792777913355417</v>
      </c>
      <c r="AF12" s="37">
        <f t="shared" ref="AF12:AF20" ca="1" si="5">IFERROR(W12/AC12,0)</f>
        <v>2.2056813623820539</v>
      </c>
    </row>
    <row r="13" spans="1:55" ht="18.75" customHeight="1">
      <c r="A13" s="29"/>
      <c r="B13" s="30"/>
      <c r="C13" s="30"/>
      <c r="D13" s="30"/>
      <c r="F13" s="183" t="str">
        <f t="shared" ca="1" si="1"/>
        <v>23 Records</v>
      </c>
      <c r="G13" s="33" t="s">
        <v>169</v>
      </c>
      <c r="H13" s="49"/>
      <c r="I13" s="67">
        <f t="shared" ca="1" si="2"/>
        <v>463.315</v>
      </c>
      <c r="J13" s="41">
        <f t="shared" ca="1" si="3"/>
        <v>0.45699490879510557</v>
      </c>
      <c r="K13" s="36">
        <f t="shared" ca="1" si="3"/>
        <v>0.10165629577497717</v>
      </c>
      <c r="L13" s="36">
        <f t="shared" ca="1" si="3"/>
        <v>5.0673484066709865E-2</v>
      </c>
      <c r="M13" s="36">
        <f t="shared" ca="1" si="3"/>
        <v>1.9876585195153362</v>
      </c>
      <c r="N13" s="36">
        <f t="shared" ca="1" si="3"/>
        <v>5.5778995298037516E-2</v>
      </c>
      <c r="O13" s="36">
        <f t="shared" ca="1" si="3"/>
        <v>5.3674432071781707E-2</v>
      </c>
      <c r="P13" s="134">
        <f t="shared" ca="1" si="3"/>
        <v>2.706436635521948</v>
      </c>
      <c r="Q13" s="41">
        <f t="shared" ca="1" si="3"/>
        <v>0.60498471873968018</v>
      </c>
      <c r="R13" s="36">
        <f t="shared" ca="1" si="3"/>
        <v>0.16565768891117783</v>
      </c>
      <c r="S13" s="36">
        <f t="shared" ca="1" si="3"/>
        <v>0.12729550574229934</v>
      </c>
      <c r="T13" s="36">
        <f t="shared" ca="1" si="4"/>
        <v>1.9519420982098992</v>
      </c>
      <c r="U13" s="36">
        <f t="shared" ca="1" si="4"/>
        <v>6.9644324372862956E-2</v>
      </c>
      <c r="V13" s="36">
        <f t="shared" ca="1" si="4"/>
        <v>5.3674432071781707E-2</v>
      </c>
      <c r="W13" s="138">
        <f t="shared" ca="1" si="4"/>
        <v>2.9731987680476992</v>
      </c>
      <c r="X13" s="36">
        <f t="shared" ca="1" si="4"/>
        <v>0.45699490879510557</v>
      </c>
      <c r="Y13" s="36">
        <f t="shared" ca="1" si="4"/>
        <v>0.18178000512234774</v>
      </c>
      <c r="Z13" s="36">
        <f t="shared" ca="1" si="4"/>
        <v>0.14521804423330278</v>
      </c>
      <c r="AA13" s="36">
        <f t="shared" ca="1" si="4"/>
        <v>9.6857358718713191E-2</v>
      </c>
      <c r="AB13" s="36">
        <f t="shared" ca="1" si="4"/>
        <v>5.3674432071781707E-2</v>
      </c>
      <c r="AC13" s="142">
        <f t="shared" ca="1" si="4"/>
        <v>0.93452474894125181</v>
      </c>
      <c r="AD13" s="37">
        <f t="shared" ca="1" si="4"/>
        <v>-2.0386740191064443</v>
      </c>
      <c r="AE13" s="53">
        <f t="shared" ca="1" si="4"/>
        <v>1.9174819361557685</v>
      </c>
      <c r="AF13" s="37">
        <f ca="1">IFERROR(W13/AC13,0)</f>
        <v>3.1815088593599214</v>
      </c>
    </row>
    <row r="14" spans="1:55" ht="18.75" customHeight="1">
      <c r="A14" s="29"/>
      <c r="B14" s="30"/>
      <c r="C14" s="30"/>
      <c r="D14" s="30"/>
      <c r="F14" s="183" t="str">
        <f t="shared" ca="1" si="1"/>
        <v>4 Records</v>
      </c>
      <c r="G14" s="33" t="s">
        <v>170</v>
      </c>
      <c r="H14" s="49"/>
      <c r="I14" s="67">
        <f t="shared" ca="1" si="2"/>
        <v>494.11500000000001</v>
      </c>
      <c r="J14" s="41">
        <f t="shared" ca="1" si="3"/>
        <v>1.3996414781033963</v>
      </c>
      <c r="K14" s="36">
        <f t="shared" ca="1" si="3"/>
        <v>0.2481148994370711</v>
      </c>
      <c r="L14" s="36">
        <f t="shared" ca="1" si="3"/>
        <v>0.82688032363077679</v>
      </c>
      <c r="M14" s="36">
        <f t="shared" ca="1" si="3"/>
        <v>3.8327148329854754</v>
      </c>
      <c r="N14" s="36">
        <f t="shared" ca="1" si="3"/>
        <v>0.10573379846076603</v>
      </c>
      <c r="O14" s="36">
        <f t="shared" ca="1" si="3"/>
        <v>5.7038382676493582E-2</v>
      </c>
      <c r="P14" s="134">
        <f t="shared" ca="1" si="3"/>
        <v>6.4704395790561762</v>
      </c>
      <c r="Q14" s="41">
        <f t="shared" ca="1" si="3"/>
        <v>1.1464039982283074</v>
      </c>
      <c r="R14" s="36">
        <f t="shared" ca="1" si="3"/>
        <v>0.2751903293141823</v>
      </c>
      <c r="S14" s="36">
        <f t="shared" ca="1" si="3"/>
        <v>0.74928869039654578</v>
      </c>
      <c r="T14" s="36">
        <f t="shared" ca="1" si="4"/>
        <v>4.0754903558938285</v>
      </c>
      <c r="U14" s="36">
        <f t="shared" ca="1" si="4"/>
        <v>0.12299149980077027</v>
      </c>
      <c r="V14" s="36">
        <f t="shared" ca="1" si="4"/>
        <v>5.7038382676493582E-2</v>
      </c>
      <c r="W14" s="138">
        <f t="shared" ca="1" si="4"/>
        <v>6.4264032563101239</v>
      </c>
      <c r="X14" s="36">
        <f t="shared" ca="1" si="4"/>
        <v>1.3996414781033963</v>
      </c>
      <c r="Y14" s="36">
        <f t="shared" ca="1" si="4"/>
        <v>0.2481148994370711</v>
      </c>
      <c r="Z14" s="36">
        <f t="shared" ca="1" si="4"/>
        <v>1.7014462245324684</v>
      </c>
      <c r="AA14" s="36">
        <f t="shared" ca="1" si="4"/>
        <v>0.49054965964610614</v>
      </c>
      <c r="AB14" s="36">
        <f t="shared" ca="1" si="4"/>
        <v>5.7038382676493582E-2</v>
      </c>
      <c r="AC14" s="142">
        <f t="shared" ca="1" si="4"/>
        <v>3.8967906443955371</v>
      </c>
      <c r="AD14" s="37">
        <f t="shared" ca="1" si="4"/>
        <v>-2.5296126119145885</v>
      </c>
      <c r="AE14" s="53">
        <f t="shared" ca="1" si="4"/>
        <v>4.1445302247715636</v>
      </c>
      <c r="AF14" s="37">
        <f ca="1">IFERROR(W14/AC14,0)</f>
        <v>1.6491528138810176</v>
      </c>
    </row>
    <row r="15" spans="1:55" ht="18.75" customHeight="1">
      <c r="A15" s="29"/>
      <c r="B15" s="30"/>
      <c r="C15" s="30"/>
      <c r="D15" s="30"/>
      <c r="F15" s="183" t="str">
        <f t="shared" ca="1" si="1"/>
        <v>12 Records</v>
      </c>
      <c r="G15" s="33" t="s">
        <v>171</v>
      </c>
      <c r="H15" s="49"/>
      <c r="I15" s="67">
        <f t="shared" ca="1" si="2"/>
        <v>239.126</v>
      </c>
      <c r="J15" s="41">
        <f t="shared" ca="1" si="3"/>
        <v>1.2579219398254489</v>
      </c>
      <c r="K15" s="36">
        <f t="shared" ca="1" si="3"/>
        <v>3.8864169057206639E-2</v>
      </c>
      <c r="L15" s="36">
        <f t="shared" ca="1" si="3"/>
        <v>0.76812282124672859</v>
      </c>
      <c r="M15" s="36">
        <f t="shared" ca="1" si="3"/>
        <v>2.7214159202305179</v>
      </c>
      <c r="N15" s="36">
        <f t="shared" ca="1" si="3"/>
        <v>0.31772969727820877</v>
      </c>
      <c r="O15" s="36">
        <f t="shared" ca="1" si="3"/>
        <v>3.685304608441177E-2</v>
      </c>
      <c r="P15" s="134">
        <f t="shared" ca="1" si="3"/>
        <v>5.9058260678045125</v>
      </c>
      <c r="Q15" s="41">
        <f t="shared" ca="1" si="3"/>
        <v>0.88262714655093299</v>
      </c>
      <c r="R15" s="36">
        <f t="shared" ca="1" si="3"/>
        <v>8.8807216150695659E-2</v>
      </c>
      <c r="S15" s="36">
        <f t="shared" ca="1" si="3"/>
        <v>0.53608997233798905</v>
      </c>
      <c r="T15" s="36">
        <f t="shared" ca="1" si="4"/>
        <v>2.5885946169499445</v>
      </c>
      <c r="U15" s="36">
        <f t="shared" ca="1" si="4"/>
        <v>0.18070390974772613</v>
      </c>
      <c r="V15" s="36">
        <f t="shared" ca="1" si="4"/>
        <v>3.685304608441177E-2</v>
      </c>
      <c r="W15" s="138">
        <f t="shared" ca="1" si="4"/>
        <v>4.8654784461438885</v>
      </c>
      <c r="X15" s="36">
        <f t="shared" ca="1" si="4"/>
        <v>1.2579219398254489</v>
      </c>
      <c r="Y15" s="36">
        <f t="shared" ca="1" si="4"/>
        <v>0.23592519961091171</v>
      </c>
      <c r="Z15" s="36">
        <f t="shared" ca="1" si="4"/>
        <v>2.7851686194782399</v>
      </c>
      <c r="AA15" s="36">
        <f t="shared" ca="1" si="4"/>
        <v>0.79418234893997153</v>
      </c>
      <c r="AB15" s="36">
        <f t="shared" ca="1" si="4"/>
        <v>3.685304608441177E-2</v>
      </c>
      <c r="AC15" s="142">
        <f t="shared" ca="1" si="4"/>
        <v>5.6921650374000103</v>
      </c>
      <c r="AD15" s="37">
        <f t="shared" ca="1" si="4"/>
        <v>0.82668659125612198</v>
      </c>
      <c r="AE15" s="53">
        <f t="shared" ca="1" si="4"/>
        <v>3.1378551382093356</v>
      </c>
      <c r="AF15" s="37">
        <f ca="1">IFERROR(W15/AC15,0)</f>
        <v>0.85476763484114926</v>
      </c>
    </row>
    <row r="16" spans="1:55" ht="18.75" customHeight="1">
      <c r="A16" s="29"/>
      <c r="B16" s="30"/>
      <c r="C16" s="30"/>
      <c r="D16" s="30"/>
      <c r="F16" s="182" t="str">
        <f t="shared" ca="1" si="1"/>
        <v>13 Records</v>
      </c>
      <c r="G16" s="34" t="s">
        <v>270</v>
      </c>
      <c r="H16" s="50"/>
      <c r="I16" s="68">
        <f t="shared" ca="1" si="2"/>
        <v>427.19700000000006</v>
      </c>
      <c r="J16" s="42">
        <f t="shared" ca="1" si="3"/>
        <v>0.81816380806229905</v>
      </c>
      <c r="K16" s="43">
        <f t="shared" ca="1" si="3"/>
        <v>0.76569549017705818</v>
      </c>
      <c r="L16" s="43">
        <f t="shared" ca="1" si="3"/>
        <v>0.52066727674745716</v>
      </c>
      <c r="M16" s="43">
        <f t="shared" ca="1" si="3"/>
        <v>0.74581520002584756</v>
      </c>
      <c r="N16" s="43">
        <f t="shared" ca="1" si="3"/>
        <v>0.10822673371354061</v>
      </c>
      <c r="O16" s="43">
        <f t="shared" ca="1" si="3"/>
        <v>0.15295163233959752</v>
      </c>
      <c r="P16" s="135">
        <f t="shared" ca="1" si="3"/>
        <v>3.2079032022682425</v>
      </c>
      <c r="Q16" s="42">
        <f t="shared" ca="1" si="3"/>
        <v>0.55420646749985303</v>
      </c>
      <c r="R16" s="43">
        <f t="shared" ca="1" si="3"/>
        <v>0.60850775467525475</v>
      </c>
      <c r="S16" s="43">
        <f t="shared" ca="1" si="3"/>
        <v>0.32517509643347065</v>
      </c>
      <c r="T16" s="43">
        <f t="shared" ca="1" si="4"/>
        <v>0.81859341190006585</v>
      </c>
      <c r="U16" s="43">
        <f t="shared" ca="1" si="4"/>
        <v>8.28224185751196E-2</v>
      </c>
      <c r="V16" s="43">
        <f t="shared" ca="1" si="4"/>
        <v>0.15295163233959752</v>
      </c>
      <c r="W16" s="139">
        <f t="shared" ca="1" si="4"/>
        <v>2.6257938604366076</v>
      </c>
      <c r="X16" s="42">
        <f t="shared" ca="1" si="4"/>
        <v>0.8181638080622986</v>
      </c>
      <c r="Y16" s="43">
        <f t="shared" ca="1" si="4"/>
        <v>0.88739139625430996</v>
      </c>
      <c r="Z16" s="43">
        <f t="shared" ca="1" si="4"/>
        <v>4.2626977062105276</v>
      </c>
      <c r="AA16" s="43">
        <f t="shared" ca="1" si="4"/>
        <v>0.32628142136256616</v>
      </c>
      <c r="AB16" s="43">
        <f t="shared" ca="1" si="4"/>
        <v>0.15295163233959752</v>
      </c>
      <c r="AC16" s="143">
        <f t="shared" ca="1" si="4"/>
        <v>6.7189502577032449</v>
      </c>
      <c r="AD16" s="44">
        <f t="shared" ca="1" si="4"/>
        <v>4.0931563972666343</v>
      </c>
      <c r="AE16" s="44">
        <f t="shared" ca="1" si="4"/>
        <v>1.6934327935168614</v>
      </c>
      <c r="AF16" s="44">
        <f ca="1">IFERROR(W16/AC16,0)</f>
        <v>0.3908041821601741</v>
      </c>
    </row>
    <row r="17" spans="1:177" ht="18.75" customHeight="1">
      <c r="A17" s="29"/>
      <c r="B17" s="31"/>
      <c r="C17" s="31"/>
      <c r="D17" s="31"/>
      <c r="F17" s="183" t="str">
        <f ca="1">SUMPRODUCT(SUBTOTAL(3,OFFSET($H$24:$H$205,ROW($H$24:$H$205)-MIN(ROW($H$24:$H$205)),0,1)),--($H$24:$H$205="LI"))&amp;" Records"</f>
        <v>36 Records</v>
      </c>
      <c r="G17" s="35"/>
      <c r="H17" s="45" t="s">
        <v>200</v>
      </c>
      <c r="I17" s="69">
        <f ca="1">SUMPRODUCT(SUBTOTAL(9,OFFSET($I$24:$I$205,ROW($I$24:$I$205)-MIN(ROW($I$24:$I$205)),0,1)),--($H$24:$H$205="LI"))</f>
        <v>975.49700000000007</v>
      </c>
      <c r="J17" s="27">
        <f t="shared" ref="J17:AE17" ca="1" si="6">IFERROR(SUMPRODUCT($I$24:$I$205,SUBTOTAL(109,OFFSET(J$24:J$205,ROW(J$24:J$205)-MIN(ROW(J$24:J$205)),0,1)), --($H$24:$H$205="LI"))/$I17,0)</f>
        <v>0.26920863444933729</v>
      </c>
      <c r="K17" s="27">
        <f t="shared" ca="1" si="6"/>
        <v>0.12702811831948829</v>
      </c>
      <c r="L17" s="27">
        <f t="shared" ca="1" si="6"/>
        <v>0.23534867368779108</v>
      </c>
      <c r="M17" s="27">
        <f t="shared" ca="1" si="6"/>
        <v>0.11586899558593741</v>
      </c>
      <c r="N17" s="27">
        <f t="shared" ca="1" si="6"/>
        <v>2.7291556087874209E-2</v>
      </c>
      <c r="O17" s="27">
        <f t="shared" ca="1" si="6"/>
        <v>4.9117167756540493E-2</v>
      </c>
      <c r="P17" s="134">
        <f t="shared" ca="1" si="6"/>
        <v>0.84971752239492315</v>
      </c>
      <c r="Q17" s="27">
        <f t="shared" ca="1" si="6"/>
        <v>0.29991452662324941</v>
      </c>
      <c r="R17" s="27">
        <f t="shared" ca="1" si="6"/>
        <v>0.12584306420589972</v>
      </c>
      <c r="S17" s="27">
        <f t="shared" ca="1" si="6"/>
        <v>0.24134424764222828</v>
      </c>
      <c r="T17" s="27">
        <f t="shared" ca="1" si="6"/>
        <v>0.17142701509897224</v>
      </c>
      <c r="U17" s="27">
        <f t="shared" ca="1" si="6"/>
        <v>3.1822569913836626E-2</v>
      </c>
      <c r="V17" s="27">
        <f t="shared" ca="1" si="6"/>
        <v>4.9117167756540493E-2</v>
      </c>
      <c r="W17" s="138">
        <f t="shared" ca="1" si="6"/>
        <v>0.9465894983367994</v>
      </c>
      <c r="X17" s="27">
        <f t="shared" ca="1" si="6"/>
        <v>0.26920863444933729</v>
      </c>
      <c r="Y17" s="27">
        <f t="shared" ca="1" si="6"/>
        <v>0.19551467836229952</v>
      </c>
      <c r="Z17" s="27">
        <f t="shared" ca="1" si="6"/>
        <v>0.29317757513294473</v>
      </c>
      <c r="AA17" s="27">
        <f t="shared" ca="1" si="6"/>
        <v>6.7236961379651211E-2</v>
      </c>
      <c r="AB17" s="27">
        <f t="shared" ca="1" si="6"/>
        <v>4.9117167756540493E-2</v>
      </c>
      <c r="AC17" s="144">
        <f t="shared" ca="1" si="6"/>
        <v>0.89446298910174427</v>
      </c>
      <c r="AD17" s="28">
        <f t="shared" ca="1" si="6"/>
        <v>-5.2126509235055372E-2</v>
      </c>
      <c r="AE17" s="27">
        <f t="shared" ca="1" si="6"/>
        <v>0.61047659629140716</v>
      </c>
      <c r="AF17" s="61">
        <f t="shared" ca="1" si="5"/>
        <v>1.0582768765954225</v>
      </c>
    </row>
    <row r="18" spans="1:177" ht="18.75" customHeight="1">
      <c r="A18" s="29"/>
      <c r="B18" s="31"/>
      <c r="C18" s="31"/>
      <c r="D18" s="31"/>
      <c r="F18" s="183" t="str">
        <f ca="1">SUMPRODUCT(SUBTOTAL(3,OFFSET($H$24:$H$205,ROW($H$24:$H$205)-MIN(ROW($H$24:$H$205)),0,1)),--($H$24:$H$205="LM"))&amp;" Records"</f>
        <v>47 Records</v>
      </c>
      <c r="G18" s="35"/>
      <c r="H18" s="45" t="s">
        <v>201</v>
      </c>
      <c r="I18" s="69">
        <f ca="1">SUMPRODUCT(SUBTOTAL(9,OFFSET($I$24:$I$205,ROW($I$24:$I$205)-MIN(ROW($I$24:$I$205)),0,1)),--($H$24:$H$205="LM"))</f>
        <v>2873.7520000000004</v>
      </c>
      <c r="J18" s="27">
        <f t="shared" ref="J18:AE18" ca="1" si="7">IFERROR(SUMPRODUCT($I$24:$I$205,SUBTOTAL(109,OFFSET(J$24:J$205,ROW(J$24:J$205)-MIN(ROW(J$24:J$205)),0,1)), --($H$24:$H$205="LM"))/$I18,0)</f>
        <v>0.29117454701458029</v>
      </c>
      <c r="K18" s="27">
        <f t="shared" ca="1" si="7"/>
        <v>5.6705670667840595E-2</v>
      </c>
      <c r="L18" s="27">
        <f t="shared" ca="1" si="7"/>
        <v>0.1391612936921707</v>
      </c>
      <c r="M18" s="27">
        <f t="shared" ca="1" si="7"/>
        <v>0.50607304525079744</v>
      </c>
      <c r="N18" s="27">
        <f t="shared" ca="1" si="7"/>
        <v>5.9024561176884136E-2</v>
      </c>
      <c r="O18" s="27">
        <f t="shared" ca="1" si="7"/>
        <v>5.286426559192034E-2</v>
      </c>
      <c r="P18" s="134">
        <f t="shared" ca="1" si="7"/>
        <v>1.2140350926698269</v>
      </c>
      <c r="Q18" s="27">
        <f t="shared" ca="1" si="7"/>
        <v>0.30483219905121706</v>
      </c>
      <c r="R18" s="27">
        <f t="shared" ca="1" si="7"/>
        <v>6.1606986378435702E-2</v>
      </c>
      <c r="S18" s="27">
        <f t="shared" ca="1" si="7"/>
        <v>0.1414486495407514</v>
      </c>
      <c r="T18" s="27">
        <f t="shared" ca="1" si="7"/>
        <v>0.5461989321991032</v>
      </c>
      <c r="U18" s="27">
        <f t="shared" ca="1" si="7"/>
        <v>5.3150800081413416E-2</v>
      </c>
      <c r="V18" s="27">
        <f t="shared" ca="1" si="7"/>
        <v>5.286426559192034E-2</v>
      </c>
      <c r="W18" s="138">
        <f t="shared" ca="1" si="7"/>
        <v>1.2706638579400469</v>
      </c>
      <c r="X18" s="27">
        <f t="shared" ca="1" si="7"/>
        <v>0.29117454701458029</v>
      </c>
      <c r="Y18" s="27">
        <f t="shared" ca="1" si="7"/>
        <v>9.1218717088242404E-2</v>
      </c>
      <c r="Z18" s="27">
        <f t="shared" ca="1" si="7"/>
        <v>0.16514992832686648</v>
      </c>
      <c r="AA18" s="27">
        <f t="shared" ca="1" si="7"/>
        <v>7.0062697239623759E-2</v>
      </c>
      <c r="AB18" s="27">
        <f t="shared" ca="1" si="7"/>
        <v>5.286426559192034E-2</v>
      </c>
      <c r="AC18" s="144">
        <f t="shared" ca="1" si="7"/>
        <v>0.75638128270750316</v>
      </c>
      <c r="AD18" s="28">
        <f t="shared" ca="1" si="7"/>
        <v>-0.51428257523254284</v>
      </c>
      <c r="AE18" s="27">
        <f t="shared" ca="1" si="7"/>
        <v>0.81947935022383511</v>
      </c>
      <c r="AF18" s="61">
        <f t="shared" ca="1" si="5"/>
        <v>1.6799250417615366</v>
      </c>
    </row>
    <row r="19" spans="1:177" ht="18.75" customHeight="1">
      <c r="A19" s="29"/>
      <c r="B19" s="31"/>
      <c r="C19" s="31"/>
      <c r="D19" s="31"/>
      <c r="F19" s="183" t="str">
        <f ca="1">SUMPRODUCT(SUBTOTAL(3,OFFSET($H$24:$H$205,ROW($H$24:$H$205)-MIN(ROW($H$24:$H$205)),0,1)),--($H$24:$H$205="UM"))&amp;" Records"</f>
        <v>47 Records</v>
      </c>
      <c r="G19" s="35"/>
      <c r="H19" s="45" t="s">
        <v>202</v>
      </c>
      <c r="I19" s="69">
        <f ca="1">SUMPRODUCT(SUBTOTAL(9,OFFSET($I$24:$I$205,ROW($I$24:$I$205)-MIN(ROW($I$24:$I$205)),0,1)),--($H$24:$H$205="UM"))</f>
        <v>2673.9860000000003</v>
      </c>
      <c r="J19" s="27">
        <f t="shared" ref="J19:AE19" ca="1" si="8">IFERROR(SUMPRODUCT($I$24:$I$205,SUBTOTAL(109,OFFSET(J$24:J$205,ROW(J$24:J$205)-MIN(ROW(J$24:J$205)),0,1)), --($H$24:$H$205="UM"))/$I19,0)</f>
        <v>0.5398589569671508</v>
      </c>
      <c r="K19" s="27">
        <f t="shared" ca="1" si="8"/>
        <v>0.17520682903350601</v>
      </c>
      <c r="L19" s="27">
        <f t="shared" ca="1" si="8"/>
        <v>0.25564262499695051</v>
      </c>
      <c r="M19" s="27">
        <f t="shared" ca="1" si="8"/>
        <v>2.1297348090358894</v>
      </c>
      <c r="N19" s="27">
        <f t="shared" ca="1" si="8"/>
        <v>9.5912264892903706E-2</v>
      </c>
      <c r="O19" s="27">
        <f t="shared" ca="1" si="8"/>
        <v>0.11089581384664596</v>
      </c>
      <c r="P19" s="134">
        <f t="shared" ca="1" si="8"/>
        <v>3.3223465591159962</v>
      </c>
      <c r="Q19" s="27">
        <f t="shared" ca="1" si="8"/>
        <v>0.54406593766723099</v>
      </c>
      <c r="R19" s="27">
        <f t="shared" ca="1" si="8"/>
        <v>0.18927888574833007</v>
      </c>
      <c r="S19" s="27">
        <f t="shared" ca="1" si="8"/>
        <v>0.27113831401976868</v>
      </c>
      <c r="T19" s="27">
        <f t="shared" ca="1" si="8"/>
        <v>2.1365110951786335</v>
      </c>
      <c r="U19" s="27">
        <f t="shared" ca="1" si="8"/>
        <v>9.4108527254769536E-2</v>
      </c>
      <c r="V19" s="27">
        <f t="shared" ca="1" si="8"/>
        <v>0.11089581384664596</v>
      </c>
      <c r="W19" s="140">
        <f t="shared" ca="1" si="8"/>
        <v>3.3595737681979241</v>
      </c>
      <c r="X19" s="27">
        <f t="shared" ca="1" si="8"/>
        <v>0.5398589569671508</v>
      </c>
      <c r="Y19" s="27">
        <f t="shared" ca="1" si="8"/>
        <v>0.25533089487667054</v>
      </c>
      <c r="Z19" s="27">
        <f t="shared" ca="1" si="8"/>
        <v>1.0664228557319955</v>
      </c>
      <c r="AA19" s="27">
        <f t="shared" ca="1" si="8"/>
        <v>0.18130042755413844</v>
      </c>
      <c r="AB19" s="27">
        <f t="shared" ca="1" si="8"/>
        <v>0.11089581384664596</v>
      </c>
      <c r="AC19" s="144">
        <f t="shared" ca="1" si="8"/>
        <v>2.1667421415010555</v>
      </c>
      <c r="AD19" s="28">
        <f t="shared" ca="1" si="8"/>
        <v>-1.192831626696865</v>
      </c>
      <c r="AE19" s="27">
        <f t="shared" ca="1" si="8"/>
        <v>2.166663757207282</v>
      </c>
      <c r="AF19" s="61">
        <f t="shared" ca="1" si="5"/>
        <v>1.5505184968020744</v>
      </c>
    </row>
    <row r="20" spans="1:177" ht="18.75" customHeight="1" thickBot="1">
      <c r="A20" s="29"/>
      <c r="B20" s="31"/>
      <c r="C20" s="31"/>
      <c r="D20" s="31"/>
      <c r="F20" s="181" t="str">
        <f ca="1">SUMPRODUCT(SUBTOTAL(3,OFFSET($H$24:$H$205,ROW($H$24:$H$205)-MIN(ROW($H$24:$H$205)),0,1)),--($H$24:$H$205="HI"))&amp;" Records"</f>
        <v>48 Records</v>
      </c>
      <c r="G20" s="46"/>
      <c r="H20" s="51" t="s">
        <v>203</v>
      </c>
      <c r="I20" s="70">
        <f ca="1">SUMPRODUCT(SUBTOTAL(9,OFFSET($I$24:$I$205,ROW($I$24:$I$205)-MIN(ROW($I$24:$I$205)),0,1)),--($H$24:$H$205="HI"))</f>
        <v>1147.9369999999999</v>
      </c>
      <c r="J20" s="173">
        <f ca="1">IFERROR(SUMPRODUCT($I$24:$I$205,SUBTOTAL(109,OFFSET(J$24:J$205,ROW(J$24:J$205)-MIN(ROW(J$24:J$205)),0,1)), --($H$24:$H$205="HI"))/$I20,0)</f>
        <v>0.93201891202296527</v>
      </c>
      <c r="K20" s="173">
        <f t="shared" ref="K20:P20" ca="1" si="9">IFERROR(SUMPRODUCT($I$24:$I$205,SUBTOTAL(109,OFFSET(K$24:K$205,ROW(K$24:K$205)-MIN(ROW(K$24:K$205)),0,1)),--($H$24:$H$205="HI")/$I20),0)</f>
        <v>0.18533029327708234</v>
      </c>
      <c r="L20" s="173">
        <f t="shared" ca="1" si="9"/>
        <v>0.65147632965926427</v>
      </c>
      <c r="M20" s="173">
        <f t="shared" ca="1" si="9"/>
        <v>3.3138495133310846</v>
      </c>
      <c r="N20" s="173">
        <f t="shared" ca="1" si="9"/>
        <v>0.13925384747004541</v>
      </c>
      <c r="O20" s="173">
        <f t="shared" ca="1" si="9"/>
        <v>9.1753076550869672E-2</v>
      </c>
      <c r="P20" s="180">
        <f t="shared" ca="1" si="9"/>
        <v>5.4205953953808343</v>
      </c>
      <c r="Q20" s="173">
        <f ca="1">IFERROR(SUMPRODUCT($I$24:$I$205,SUBTOTAL(109,OFFSET(Q$24:Q$205,ROW(Q$24:Q$205)-MIN(ROW(Q$24:Q$205)),0,1)), --($H$24:$H$205="HI"))/$I20,0)</f>
        <v>0.96712648015954428</v>
      </c>
      <c r="R20" s="173">
        <f t="shared" ref="R20:AE20" ca="1" si="10">IFERROR(SUMPRODUCT($I$24:$I$205,SUBTOTAL(109,OFFSET(R$24:R$205,ROW(R$24:R$205)-MIN(ROW(R$24:R$205)),0,1)),--($H$24:$H$205="HI")/$I20),0)</f>
        <v>0.24472456793234457</v>
      </c>
      <c r="S20" s="173">
        <f t="shared" ca="1" si="10"/>
        <v>0.60406666104998641</v>
      </c>
      <c r="T20" s="173">
        <f t="shared" ca="1" si="10"/>
        <v>3.6123204512070477</v>
      </c>
      <c r="U20" s="173">
        <f t="shared" ca="1" si="10"/>
        <v>0.18052310479556083</v>
      </c>
      <c r="V20" s="173">
        <f t="shared" ca="1" si="10"/>
        <v>9.1753076550869672E-2</v>
      </c>
      <c r="W20" s="179">
        <f t="shared" ca="1" si="10"/>
        <v>5.8261065771419798</v>
      </c>
      <c r="X20" s="173">
        <f t="shared" ca="1" si="10"/>
        <v>0.93201891202296538</v>
      </c>
      <c r="Y20" s="173">
        <f t="shared" ca="1" si="10"/>
        <v>0.24007004812020266</v>
      </c>
      <c r="Z20" s="173">
        <f t="shared" ca="1" si="10"/>
        <v>1.1345494554769608</v>
      </c>
      <c r="AA20" s="173">
        <f t="shared" ca="1" si="10"/>
        <v>0.41734768003086165</v>
      </c>
      <c r="AB20" s="173">
        <f t="shared" ca="1" si="10"/>
        <v>9.1753076550869672E-2</v>
      </c>
      <c r="AC20" s="176">
        <f t="shared" ca="1" si="10"/>
        <v>2.8703298484483355</v>
      </c>
      <c r="AD20" s="47">
        <f t="shared" ca="1" si="10"/>
        <v>-2.9557767286936434</v>
      </c>
      <c r="AE20" s="194">
        <f t="shared" ca="1" si="10"/>
        <v>3.7573855605771018</v>
      </c>
      <c r="AF20" s="47">
        <f t="shared" ca="1" si="5"/>
        <v>2.029769010795571</v>
      </c>
    </row>
    <row r="21" spans="1:177" ht="18.75" customHeight="1">
      <c r="A21" s="29"/>
      <c r="B21" s="31"/>
      <c r="C21" s="31"/>
      <c r="D21" s="31"/>
      <c r="F21" s="195"/>
      <c r="G21" s="31"/>
      <c r="H21" s="191"/>
      <c r="I21" s="190"/>
      <c r="J21" s="189"/>
      <c r="K21" s="189"/>
      <c r="L21" s="189"/>
      <c r="M21" s="189"/>
      <c r="N21" s="189"/>
      <c r="O21" s="189"/>
      <c r="P21" s="188"/>
      <c r="Q21" s="189"/>
      <c r="R21" s="189"/>
      <c r="S21" s="189"/>
      <c r="T21" s="189"/>
      <c r="U21" s="189"/>
      <c r="V21" s="189"/>
      <c r="W21" s="188"/>
      <c r="X21" s="189"/>
      <c r="Y21" s="189"/>
      <c r="Z21" s="189"/>
      <c r="AA21" s="189"/>
      <c r="AB21" s="189"/>
      <c r="AC21" s="187"/>
      <c r="AD21" s="186"/>
      <c r="AE21" s="186"/>
      <c r="AF21" s="186"/>
    </row>
    <row r="22" spans="1:177" ht="36.75" thickBot="1">
      <c r="A22" s="268"/>
      <c r="B22" s="269"/>
      <c r="C22" s="269"/>
      <c r="D22" s="269"/>
      <c r="E22" s="269"/>
      <c r="F22" s="269"/>
      <c r="G22" s="269"/>
      <c r="H22" s="269"/>
      <c r="I22" s="269"/>
      <c r="J22" s="192"/>
      <c r="K22" s="193"/>
      <c r="L22" s="193"/>
      <c r="M22" s="193"/>
      <c r="N22" s="193"/>
      <c r="O22" s="193"/>
      <c r="P22" s="193"/>
      <c r="Q22" s="193"/>
      <c r="R22" s="193"/>
      <c r="S22" s="193"/>
      <c r="T22" s="193"/>
      <c r="U22" s="193"/>
      <c r="V22" s="193"/>
      <c r="W22" s="192"/>
      <c r="X22" s="192"/>
      <c r="Y22" s="192"/>
      <c r="Z22" s="192"/>
      <c r="AA22" s="192"/>
      <c r="AB22" s="192"/>
      <c r="AC22" s="192"/>
      <c r="AD22" s="52"/>
      <c r="AE22" s="52"/>
      <c r="AF22" s="52"/>
    </row>
    <row r="23" spans="1:177" s="8" customFormat="1" ht="69" customHeight="1" thickBot="1">
      <c r="A23" s="62" t="s">
        <v>2</v>
      </c>
      <c r="B23" s="63" t="s">
        <v>206</v>
      </c>
      <c r="C23" s="63" t="s">
        <v>282</v>
      </c>
      <c r="D23" s="63" t="s">
        <v>280</v>
      </c>
      <c r="E23" s="63" t="s">
        <v>199</v>
      </c>
      <c r="F23" s="62" t="s">
        <v>204</v>
      </c>
      <c r="G23" s="62" t="s">
        <v>196</v>
      </c>
      <c r="H23" s="62" t="s">
        <v>153</v>
      </c>
      <c r="I23" s="62" t="s">
        <v>154</v>
      </c>
      <c r="J23" s="178" t="s">
        <v>152</v>
      </c>
      <c r="K23" s="83" t="s">
        <v>151</v>
      </c>
      <c r="L23" s="83" t="s">
        <v>166</v>
      </c>
      <c r="M23" s="83" t="s">
        <v>149</v>
      </c>
      <c r="N23" s="83" t="s">
        <v>150</v>
      </c>
      <c r="O23" s="83" t="s">
        <v>144</v>
      </c>
      <c r="P23" s="84" t="s">
        <v>240</v>
      </c>
      <c r="Q23" s="22" t="s">
        <v>152</v>
      </c>
      <c r="R23" s="22" t="s">
        <v>151</v>
      </c>
      <c r="S23" s="22" t="s">
        <v>166</v>
      </c>
      <c r="T23" s="22" t="s">
        <v>149</v>
      </c>
      <c r="U23" s="22" t="s">
        <v>150</v>
      </c>
      <c r="V23" s="22" t="s">
        <v>144</v>
      </c>
      <c r="W23" s="23" t="s">
        <v>241</v>
      </c>
      <c r="X23" s="24" t="s">
        <v>148</v>
      </c>
      <c r="Y23" s="24" t="s">
        <v>147</v>
      </c>
      <c r="Z23" s="24" t="s">
        <v>146</v>
      </c>
      <c r="AA23" s="24" t="s">
        <v>145</v>
      </c>
      <c r="AB23" s="24" t="s">
        <v>144</v>
      </c>
      <c r="AC23" s="25" t="s">
        <v>143</v>
      </c>
      <c r="AD23" s="26" t="s">
        <v>256</v>
      </c>
      <c r="AE23" s="57" t="s">
        <v>197</v>
      </c>
      <c r="AF23" s="57" t="s">
        <v>198</v>
      </c>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row>
    <row r="24" spans="1:177" ht="15" customHeight="1">
      <c r="A24" s="99" t="s">
        <v>101</v>
      </c>
      <c r="B24" s="100" t="s">
        <v>245</v>
      </c>
      <c r="C24" s="197">
        <v>51.847886385254405</v>
      </c>
      <c r="D24" s="199">
        <v>63.564999999999998</v>
      </c>
      <c r="E24" s="101">
        <v>0.48799999999999999</v>
      </c>
      <c r="F24" s="102">
        <v>2439.6799999999998</v>
      </c>
      <c r="G24" s="1" t="s">
        <v>169</v>
      </c>
      <c r="H24" s="148" t="s">
        <v>47</v>
      </c>
      <c r="I24" s="177">
        <v>38.042000000000002</v>
      </c>
      <c r="J24" s="103">
        <v>0.38047084758305499</v>
      </c>
      <c r="K24" s="104">
        <v>0.15400170592864701</v>
      </c>
      <c r="L24" s="104">
        <v>5.1503249327719103E-2</v>
      </c>
      <c r="M24" s="104">
        <v>0.13825906414848799</v>
      </c>
      <c r="N24" s="104">
        <v>1.01442283610376E-4</v>
      </c>
      <c r="O24" s="104">
        <v>2.61079574507804E-2</v>
      </c>
      <c r="P24" s="131">
        <v>0.75044426672229902</v>
      </c>
      <c r="Q24" s="105">
        <v>0.46007719204998698</v>
      </c>
      <c r="R24" s="106">
        <v>0.157778461381574</v>
      </c>
      <c r="S24" s="106">
        <v>5.8096757545690797E-2</v>
      </c>
      <c r="T24" s="106">
        <v>0.18222678364494799</v>
      </c>
      <c r="U24" s="106">
        <v>7.2404458375639595E-4</v>
      </c>
      <c r="V24" s="106">
        <v>2.61079574507804E-2</v>
      </c>
      <c r="W24" s="145">
        <v>0.885011196656737</v>
      </c>
      <c r="X24" s="105">
        <v>0.38047084758305499</v>
      </c>
      <c r="Y24" s="106">
        <v>0.157148624582129</v>
      </c>
      <c r="Z24" s="106">
        <v>1.4135864745002599E-2</v>
      </c>
      <c r="AA24" s="106">
        <v>6.1543377776278297E-4</v>
      </c>
      <c r="AB24" s="106">
        <v>2.61079574507804E-2</v>
      </c>
      <c r="AC24" s="107">
        <v>0.57847872813873003</v>
      </c>
      <c r="AD24" s="204">
        <v>-0.30653246851800697</v>
      </c>
      <c r="AE24" s="106">
        <v>0.57076338155460604</v>
      </c>
      <c r="AF24" s="205">
        <v>1.5298941060534399</v>
      </c>
      <c r="AG24" s="147"/>
      <c r="AH24" s="147"/>
      <c r="AI24" s="147"/>
      <c r="AJ24" s="147"/>
      <c r="AK24" s="147"/>
      <c r="AL24" s="147"/>
      <c r="AM24" s="147"/>
      <c r="AN24" s="147"/>
      <c r="AO24" s="147"/>
      <c r="AP24" s="14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row>
    <row r="25" spans="1:177" ht="15" customHeight="1">
      <c r="A25" s="99" t="s">
        <v>16</v>
      </c>
      <c r="B25" s="100" t="s">
        <v>245</v>
      </c>
      <c r="C25" s="197">
        <v>71.486060924369752</v>
      </c>
      <c r="D25" s="199">
        <v>79.281999999999996</v>
      </c>
      <c r="E25" s="101">
        <v>0.81</v>
      </c>
      <c r="F25" s="118">
        <v>13862.6</v>
      </c>
      <c r="G25" s="1" t="s">
        <v>171</v>
      </c>
      <c r="H25" s="148" t="s">
        <v>10</v>
      </c>
      <c r="I25" s="202">
        <v>2.8809999999999998</v>
      </c>
      <c r="J25" s="116">
        <v>0.55702910608561296</v>
      </c>
      <c r="K25" s="117">
        <v>0.19597147202297699</v>
      </c>
      <c r="L25" s="117">
        <v>0.13483120036020199</v>
      </c>
      <c r="M25" s="117">
        <v>0.58938484728582696</v>
      </c>
      <c r="N25" s="117">
        <v>1.9291101885226501E-2</v>
      </c>
      <c r="O25" s="117">
        <v>7.0061039546435902E-2</v>
      </c>
      <c r="P25" s="131">
        <v>1.56656876718628</v>
      </c>
      <c r="Q25" s="116">
        <v>0.771329595872977</v>
      </c>
      <c r="R25" s="117">
        <v>0.216392866399614</v>
      </c>
      <c r="S25" s="117">
        <v>0.199809909105227</v>
      </c>
      <c r="T25" s="117">
        <v>0.80268465404226996</v>
      </c>
      <c r="U25" s="117">
        <v>4.1997585082572099E-2</v>
      </c>
      <c r="V25" s="117">
        <v>7.0061039546435902E-2</v>
      </c>
      <c r="W25" s="145">
        <v>2.1022756500491</v>
      </c>
      <c r="X25" s="116">
        <v>0.55702910608561296</v>
      </c>
      <c r="Y25" s="117">
        <v>0.19597147202297699</v>
      </c>
      <c r="Z25" s="117">
        <v>0.220873677665052</v>
      </c>
      <c r="AA25" s="117">
        <v>8.0498089968966999E-2</v>
      </c>
      <c r="AB25" s="117">
        <v>7.0061039546435902E-2</v>
      </c>
      <c r="AC25" s="107">
        <v>1.12443338528905</v>
      </c>
      <c r="AD25" s="206">
        <v>-0.97784226476004998</v>
      </c>
      <c r="AE25" s="117">
        <v>1.35580426949935</v>
      </c>
      <c r="AF25" s="207">
        <v>1.86963112048534</v>
      </c>
      <c r="AG25" s="147"/>
      <c r="AH25" s="147"/>
      <c r="AI25" s="147"/>
      <c r="AJ25" s="147"/>
      <c r="AK25" s="147"/>
      <c r="AL25" s="147"/>
      <c r="AM25" s="147"/>
      <c r="AN25" s="147"/>
      <c r="AO25" s="147"/>
      <c r="AP25" s="14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row>
    <row r="26" spans="1:177" ht="15" customHeight="1">
      <c r="A26" s="99" t="s">
        <v>142</v>
      </c>
      <c r="B26" s="100" t="s">
        <v>245</v>
      </c>
      <c r="C26" s="197">
        <v>70.510916526610629</v>
      </c>
      <c r="D26" s="199">
        <v>76.474000000000004</v>
      </c>
      <c r="E26" s="101">
        <v>0.748</v>
      </c>
      <c r="F26" s="102">
        <v>11412.2</v>
      </c>
      <c r="G26" s="1" t="s">
        <v>167</v>
      </c>
      <c r="H26" s="148" t="s">
        <v>10</v>
      </c>
      <c r="I26" s="202">
        <v>43.052999999999997</v>
      </c>
      <c r="J26" s="116">
        <v>0.38115461851098498</v>
      </c>
      <c r="K26" s="117">
        <v>0.124620279630764</v>
      </c>
      <c r="L26" s="117">
        <v>7.9348148198901E-2</v>
      </c>
      <c r="M26" s="117">
        <v>1.17694220769778</v>
      </c>
      <c r="N26" s="117">
        <v>1.18365399367538E-2</v>
      </c>
      <c r="O26" s="117">
        <v>3.8872412346943101E-2</v>
      </c>
      <c r="P26" s="131">
        <v>1.8127742063221299</v>
      </c>
      <c r="Q26" s="116">
        <v>0.71845125909942598</v>
      </c>
      <c r="R26" s="117">
        <v>0.17010279553227001</v>
      </c>
      <c r="S26" s="117">
        <v>0.15446995278268999</v>
      </c>
      <c r="T26" s="117">
        <v>1.26159920346849</v>
      </c>
      <c r="U26" s="117">
        <v>2.3912380657912399E-2</v>
      </c>
      <c r="V26" s="117">
        <v>3.8872412346943101E-2</v>
      </c>
      <c r="W26" s="145">
        <v>2.3674080038877299</v>
      </c>
      <c r="X26" s="116">
        <v>0.38115461851098498</v>
      </c>
      <c r="Y26" s="117">
        <v>0.24959620905066901</v>
      </c>
      <c r="Z26" s="117">
        <v>2.5142304471017E-2</v>
      </c>
      <c r="AA26" s="117">
        <v>7.5486234112460701E-3</v>
      </c>
      <c r="AB26" s="117">
        <v>3.8872412346943101E-2</v>
      </c>
      <c r="AC26" s="107">
        <v>0.70231416779086098</v>
      </c>
      <c r="AD26" s="206">
        <v>-1.6650938360968599</v>
      </c>
      <c r="AE26" s="117">
        <v>1.52679401449707</v>
      </c>
      <c r="AF26" s="207">
        <v>3.3708675012700402</v>
      </c>
      <c r="AG26" s="147"/>
      <c r="AH26" s="147"/>
      <c r="AI26" s="147"/>
      <c r="AJ26" s="147"/>
      <c r="AK26" s="147"/>
      <c r="AL26" s="147"/>
      <c r="AM26" s="147"/>
      <c r="AN26" s="147"/>
      <c r="AO26" s="147"/>
      <c r="AP26" s="14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row>
    <row r="27" spans="1:177" ht="15" customHeight="1">
      <c r="A27" s="99" t="s">
        <v>141</v>
      </c>
      <c r="B27" s="100" t="s">
        <v>245</v>
      </c>
      <c r="C27" s="197">
        <v>50.974803291316519</v>
      </c>
      <c r="D27" s="199">
        <v>62.448</v>
      </c>
      <c r="E27" s="101">
        <v>0.59499999999999997</v>
      </c>
      <c r="F27" s="102">
        <v>7034.84</v>
      </c>
      <c r="G27" s="1" t="s">
        <v>167</v>
      </c>
      <c r="H27" s="148" t="s">
        <v>6</v>
      </c>
      <c r="I27" s="202">
        <v>31.824999999999999</v>
      </c>
      <c r="J27" s="105">
        <v>0.16323679783329401</v>
      </c>
      <c r="K27" s="106">
        <v>0.10175280089014101</v>
      </c>
      <c r="L27" s="106">
        <v>8.3523912594106103E-2</v>
      </c>
      <c r="M27" s="106">
        <v>0.20575393725799501</v>
      </c>
      <c r="N27" s="106">
        <v>6.9046582255312294E-2</v>
      </c>
      <c r="O27" s="106">
        <v>6.2748427311140095E-2</v>
      </c>
      <c r="P27" s="131">
        <v>0.68606245814198896</v>
      </c>
      <c r="Q27" s="105">
        <v>0.262852353052901</v>
      </c>
      <c r="R27" s="106">
        <v>0.11993038079436</v>
      </c>
      <c r="S27" s="106">
        <v>8.6325644896001599E-2</v>
      </c>
      <c r="T27" s="106">
        <v>0.39488352094849899</v>
      </c>
      <c r="U27" s="106">
        <v>8.0243005133810205E-2</v>
      </c>
      <c r="V27" s="106">
        <v>6.2748427311140095E-2</v>
      </c>
      <c r="W27" s="145">
        <v>1.0069833321367101</v>
      </c>
      <c r="X27" s="105">
        <v>0.16323679783329401</v>
      </c>
      <c r="Y27" s="106">
        <v>0.88516178206746499</v>
      </c>
      <c r="Z27" s="106">
        <v>0.458577125625383</v>
      </c>
      <c r="AA27" s="106">
        <v>0.16884885116856399</v>
      </c>
      <c r="AB27" s="106">
        <v>6.2748427311140095E-2</v>
      </c>
      <c r="AC27" s="107">
        <v>1.7385729840058499</v>
      </c>
      <c r="AD27" s="204">
        <v>0.73158965186913905</v>
      </c>
      <c r="AE27" s="106">
        <v>0.64942592137893296</v>
      </c>
      <c r="AF27" s="205">
        <v>0.57920106972818397</v>
      </c>
      <c r="AG27" s="147"/>
      <c r="AH27" s="147"/>
      <c r="AI27" s="147"/>
      <c r="AJ27" s="147"/>
      <c r="AK27" s="147"/>
      <c r="AL27" s="147"/>
      <c r="AM27" s="147"/>
      <c r="AN27" s="147"/>
      <c r="AO27" s="147"/>
      <c r="AP27" s="14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row>
    <row r="28" spans="1:177" ht="15" customHeight="1">
      <c r="A28" s="108" t="s">
        <v>226</v>
      </c>
      <c r="B28" s="109" t="s">
        <v>246</v>
      </c>
      <c r="C28" s="198"/>
      <c r="D28" s="200">
        <v>78.691000000000003</v>
      </c>
      <c r="E28" s="110">
        <v>0.8</v>
      </c>
      <c r="F28" s="111">
        <v>22000.2</v>
      </c>
      <c r="G28" s="112" t="s">
        <v>269</v>
      </c>
      <c r="H28" s="113" t="s">
        <v>8</v>
      </c>
      <c r="I28" s="175">
        <v>9.7000000000000003E-2</v>
      </c>
      <c r="J28" s="114"/>
      <c r="K28" s="115"/>
      <c r="L28" s="115"/>
      <c r="M28" s="115"/>
      <c r="N28" s="115"/>
      <c r="O28" s="115"/>
      <c r="P28" s="131">
        <v>1.5419816201679599</v>
      </c>
      <c r="Q28" s="114"/>
      <c r="R28" s="115"/>
      <c r="S28" s="115"/>
      <c r="T28" s="115"/>
      <c r="U28" s="115"/>
      <c r="V28" s="115"/>
      <c r="W28" s="145">
        <v>3.9195533610529698</v>
      </c>
      <c r="X28" s="114"/>
      <c r="Y28" s="115"/>
      <c r="Z28" s="115"/>
      <c r="AA28" s="115"/>
      <c r="AB28" s="115"/>
      <c r="AC28" s="107">
        <v>0.93172182581635499</v>
      </c>
      <c r="AD28" s="130">
        <v>-2.98783153523661</v>
      </c>
      <c r="AE28" s="115">
        <v>2.52780703678037</v>
      </c>
      <c r="AF28" s="120">
        <v>4.20678495710749</v>
      </c>
      <c r="AG28" s="147"/>
      <c r="AH28" s="147"/>
      <c r="AI28" s="147"/>
      <c r="AJ28" s="147"/>
      <c r="AK28" s="147"/>
      <c r="AL28" s="147"/>
      <c r="AM28" s="147"/>
      <c r="AN28" s="147"/>
      <c r="AO28" s="147"/>
      <c r="AP28" s="14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row>
    <row r="29" spans="1:177" ht="15" customHeight="1">
      <c r="A29" s="99" t="s">
        <v>64</v>
      </c>
      <c r="B29" s="100" t="s">
        <v>245</v>
      </c>
      <c r="C29" s="197">
        <v>72.973345658263284</v>
      </c>
      <c r="D29" s="199">
        <v>77.284000000000006</v>
      </c>
      <c r="E29" s="101">
        <v>0.85199999999999998</v>
      </c>
      <c r="F29" s="118">
        <v>22066.1</v>
      </c>
      <c r="G29" s="1" t="s">
        <v>270</v>
      </c>
      <c r="H29" s="148" t="s">
        <v>10</v>
      </c>
      <c r="I29" s="202">
        <v>44.780999999999999</v>
      </c>
      <c r="J29" s="116">
        <v>2.0369948872501</v>
      </c>
      <c r="K29" s="117">
        <v>0.80129628682374499</v>
      </c>
      <c r="L29" s="117">
        <v>0.23418876546669001</v>
      </c>
      <c r="M29" s="117">
        <v>1.2400990358738699</v>
      </c>
      <c r="N29" s="117">
        <v>0.23403839053727099</v>
      </c>
      <c r="O29" s="117">
        <v>8.5333063420256497E-2</v>
      </c>
      <c r="P29" s="131">
        <v>4.6319504293719298</v>
      </c>
      <c r="Q29" s="116">
        <v>1.0237917418129401</v>
      </c>
      <c r="R29" s="117">
        <v>0.53034560276152298</v>
      </c>
      <c r="S29" s="117">
        <v>0.248385185552945</v>
      </c>
      <c r="T29" s="117">
        <v>1.35811614098216</v>
      </c>
      <c r="U29" s="117">
        <v>0.108652604531772</v>
      </c>
      <c r="V29" s="117">
        <v>8.5333063420256497E-2</v>
      </c>
      <c r="W29" s="145">
        <v>3.3546243390615902</v>
      </c>
      <c r="X29" s="116">
        <v>2.0369948872501</v>
      </c>
      <c r="Y29" s="117">
        <v>1.20004197485697</v>
      </c>
      <c r="Z29" s="117">
        <v>0.60178641973144298</v>
      </c>
      <c r="AA29" s="117">
        <v>1.5537249017013599</v>
      </c>
      <c r="AB29" s="117">
        <v>8.5333063420256497E-2</v>
      </c>
      <c r="AC29" s="107">
        <v>5.4778812469601297</v>
      </c>
      <c r="AD29" s="206">
        <v>2.1232569078985302</v>
      </c>
      <c r="AE29" s="117">
        <v>2.1634717604039699</v>
      </c>
      <c r="AF29" s="207">
        <v>0.61239449849760597</v>
      </c>
      <c r="AG29" s="147"/>
      <c r="AH29" s="147"/>
      <c r="AI29" s="147"/>
      <c r="AJ29" s="147"/>
      <c r="AL29" s="147"/>
      <c r="AM29" s="147"/>
      <c r="AN29" s="147"/>
      <c r="AO29" s="147"/>
      <c r="AP29" s="14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row>
    <row r="30" spans="1:177" ht="15" customHeight="1">
      <c r="A30" s="99" t="s">
        <v>100</v>
      </c>
      <c r="B30" s="100" t="s">
        <v>245</v>
      </c>
      <c r="C30" s="197">
        <v>70.883654187315969</v>
      </c>
      <c r="D30" s="199">
        <v>75.438999999999993</v>
      </c>
      <c r="E30" s="101">
        <v>0.77800000000000002</v>
      </c>
      <c r="F30" s="102">
        <v>13637.9</v>
      </c>
      <c r="G30" s="1" t="s">
        <v>169</v>
      </c>
      <c r="H30" s="148" t="s">
        <v>6</v>
      </c>
      <c r="I30" s="202">
        <v>2.9580000000000002</v>
      </c>
      <c r="J30" s="116">
        <v>0.34527417170916203</v>
      </c>
      <c r="K30" s="117">
        <v>0.195574044649444</v>
      </c>
      <c r="L30" s="117">
        <v>0.20671466521170501</v>
      </c>
      <c r="M30" s="117">
        <v>0.70231908810842003</v>
      </c>
      <c r="N30" s="117">
        <v>1.0547143770812499E-3</v>
      </c>
      <c r="O30" s="117">
        <v>4.66074265894613E-2</v>
      </c>
      <c r="P30" s="131">
        <v>1.49754411064527</v>
      </c>
      <c r="Q30" s="116">
        <v>0.59977904353312606</v>
      </c>
      <c r="R30" s="117">
        <v>0.242834133918476</v>
      </c>
      <c r="S30" s="117">
        <v>0.28024210771830399</v>
      </c>
      <c r="T30" s="117">
        <v>0.93139798154418496</v>
      </c>
      <c r="U30" s="117">
        <v>1.2693739439847899E-3</v>
      </c>
      <c r="V30" s="117">
        <v>4.66074265894613E-2</v>
      </c>
      <c r="W30" s="145">
        <v>2.1021300672475398</v>
      </c>
      <c r="X30" s="116">
        <v>0.34527417170916203</v>
      </c>
      <c r="Y30" s="117">
        <v>0.278954644418481</v>
      </c>
      <c r="Z30" s="117">
        <v>9.6802756577961904E-2</v>
      </c>
      <c r="AA30" s="117">
        <v>1.66128528804626E-2</v>
      </c>
      <c r="AB30" s="117">
        <v>4.66074265894613E-2</v>
      </c>
      <c r="AC30" s="107">
        <v>0.78425185217552895</v>
      </c>
      <c r="AD30" s="206">
        <v>-1.3178782150720101</v>
      </c>
      <c r="AE30" s="117">
        <v>1.35571037991645</v>
      </c>
      <c r="AF30" s="207">
        <v>2.6804272905651301</v>
      </c>
      <c r="AG30" s="147"/>
      <c r="AH30" s="147"/>
      <c r="AI30" s="147"/>
      <c r="AJ30" s="147"/>
      <c r="AK30" s="147"/>
      <c r="AL30" s="147"/>
      <c r="AM30" s="147"/>
      <c r="AN30" s="147"/>
      <c r="AO30" s="147"/>
      <c r="AP30" s="14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row>
    <row r="31" spans="1:177" ht="15" customHeight="1">
      <c r="A31" s="99" t="s">
        <v>83</v>
      </c>
      <c r="B31" s="100" t="s">
        <v>248</v>
      </c>
      <c r="C31" s="197">
        <v>75.46759180672268</v>
      </c>
      <c r="D31" s="199">
        <v>82.9</v>
      </c>
      <c r="E31" s="101">
        <v>0.94099999999999995</v>
      </c>
      <c r="F31" s="102">
        <v>50428.7</v>
      </c>
      <c r="G31" s="1" t="s">
        <v>168</v>
      </c>
      <c r="H31" s="148" t="s">
        <v>8</v>
      </c>
      <c r="I31" s="202">
        <v>25.202999999999999</v>
      </c>
      <c r="J31" s="105">
        <v>1.9803343417130701</v>
      </c>
      <c r="K31" s="106">
        <v>2.2387880950928798</v>
      </c>
      <c r="L31" s="106">
        <v>0.95531647967871403</v>
      </c>
      <c r="M31" s="106">
        <v>5.2048560693197103</v>
      </c>
      <c r="N31" s="106">
        <v>4.0888058128631E-2</v>
      </c>
      <c r="O31" s="106">
        <v>2.6800922341309701E-2</v>
      </c>
      <c r="P31" s="131">
        <v>10.446983966274299</v>
      </c>
      <c r="Q31" s="105">
        <v>0.35242612526363198</v>
      </c>
      <c r="R31" s="106">
        <v>0.33939346939556903</v>
      </c>
      <c r="S31" s="106">
        <v>0.89491902673144597</v>
      </c>
      <c r="T31" s="106">
        <v>4.4102970871504397</v>
      </c>
      <c r="U31" s="106">
        <v>0.118605812909045</v>
      </c>
      <c r="V31" s="106">
        <v>2.6800922341309701E-2</v>
      </c>
      <c r="W31" s="145">
        <v>6.14244244379144</v>
      </c>
      <c r="X31" s="105">
        <v>1.9803343417130701</v>
      </c>
      <c r="Y31" s="106">
        <v>4.6410017897823401</v>
      </c>
      <c r="Z31" s="106">
        <v>1.9222195507159301</v>
      </c>
      <c r="AA31" s="106">
        <v>2.9189614724666799</v>
      </c>
      <c r="AB31" s="106">
        <v>2.6800922341309701E-2</v>
      </c>
      <c r="AC31" s="107">
        <v>11.4893180770193</v>
      </c>
      <c r="AD31" s="204">
        <v>5.3468756332278602</v>
      </c>
      <c r="AE31" s="106">
        <v>3.9613975884903301</v>
      </c>
      <c r="AF31" s="205">
        <v>0.53462202043804696</v>
      </c>
      <c r="AG31" s="147"/>
      <c r="AH31" s="147"/>
      <c r="AI31" s="147"/>
      <c r="AJ31" s="147"/>
      <c r="AK31" s="147"/>
      <c r="AL31" s="147"/>
      <c r="AM31" s="147"/>
      <c r="AN31" s="147"/>
      <c r="AO31" s="147"/>
      <c r="AP31" s="14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row>
    <row r="32" spans="1:177" ht="15" customHeight="1">
      <c r="A32" s="99" t="s">
        <v>40</v>
      </c>
      <c r="B32" s="100" t="s">
        <v>245</v>
      </c>
      <c r="C32" s="197">
        <v>82.268528458394243</v>
      </c>
      <c r="D32" s="199">
        <v>81.895121951219508</v>
      </c>
      <c r="E32" s="101">
        <v>0.91900000000000004</v>
      </c>
      <c r="F32" s="102">
        <v>56303.6</v>
      </c>
      <c r="G32" s="1" t="s">
        <v>257</v>
      </c>
      <c r="H32" s="148" t="s">
        <v>8</v>
      </c>
      <c r="I32" s="202">
        <v>8.9550000000000001</v>
      </c>
      <c r="J32" s="105">
        <v>0.57622901163247497</v>
      </c>
      <c r="K32" s="106">
        <v>0.137067903900951</v>
      </c>
      <c r="L32" s="106">
        <v>1.2770431877409401</v>
      </c>
      <c r="M32" s="106">
        <v>2.4622736242646801</v>
      </c>
      <c r="N32" s="106">
        <v>1.26166139740246E-4</v>
      </c>
      <c r="O32" s="106">
        <v>0.18475489185900301</v>
      </c>
      <c r="P32" s="131">
        <v>4.6374947855377897</v>
      </c>
      <c r="Q32" s="105">
        <v>0.94668806860430699</v>
      </c>
      <c r="R32" s="106">
        <v>0.26679957220494799</v>
      </c>
      <c r="S32" s="106">
        <v>0.89229760418941495</v>
      </c>
      <c r="T32" s="106">
        <v>3.4545479368584702</v>
      </c>
      <c r="U32" s="106">
        <v>4.6543950872466197E-2</v>
      </c>
      <c r="V32" s="106">
        <v>0.18475489185900301</v>
      </c>
      <c r="W32" s="145">
        <v>5.7916320245886102</v>
      </c>
      <c r="X32" s="105">
        <v>0.57622901163247497</v>
      </c>
      <c r="Y32" s="106">
        <v>0.137067903900951</v>
      </c>
      <c r="Z32" s="106">
        <v>1.9653804116029301</v>
      </c>
      <c r="AA32" s="106">
        <v>5.6466571469917697E-3</v>
      </c>
      <c r="AB32" s="106">
        <v>0.18475489185900301</v>
      </c>
      <c r="AC32" s="107">
        <v>2.8690788761423498</v>
      </c>
      <c r="AD32" s="204">
        <v>-2.9225531484462599</v>
      </c>
      <c r="AE32" s="106">
        <v>3.7351521557712899</v>
      </c>
      <c r="AF32" s="205">
        <v>2.0186381325200098</v>
      </c>
      <c r="AG32" s="147"/>
      <c r="AH32" s="147"/>
      <c r="AI32" s="147"/>
      <c r="AJ32" s="147"/>
      <c r="AK32" s="147"/>
      <c r="AL32" s="147"/>
      <c r="AM32" s="147"/>
      <c r="AN32" s="147"/>
      <c r="AO32" s="147"/>
      <c r="AP32" s="14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row>
    <row r="33" spans="1:144" ht="15" customHeight="1">
      <c r="A33" s="108" t="s">
        <v>99</v>
      </c>
      <c r="B33" s="109" t="s">
        <v>245</v>
      </c>
      <c r="C33" s="198">
        <v>72.963519780219784</v>
      </c>
      <c r="D33" s="200">
        <v>73.102000000000004</v>
      </c>
      <c r="E33" s="110">
        <v>0.76100000000000001</v>
      </c>
      <c r="F33" s="111">
        <v>14501.1</v>
      </c>
      <c r="G33" s="112" t="s">
        <v>169</v>
      </c>
      <c r="H33" s="113" t="s">
        <v>10</v>
      </c>
      <c r="I33" s="175">
        <v>10.048</v>
      </c>
      <c r="J33" s="114">
        <v>0.61274443611486595</v>
      </c>
      <c r="K33" s="115">
        <v>0.17022434194993</v>
      </c>
      <c r="L33" s="115">
        <v>1.57623933481028E-2</v>
      </c>
      <c r="M33" s="115">
        <v>1.12650204564316</v>
      </c>
      <c r="N33" s="115">
        <v>1.7771440021214301E-4</v>
      </c>
      <c r="O33" s="115">
        <v>4.55825050597908E-2</v>
      </c>
      <c r="P33" s="131">
        <v>1.97099343651606</v>
      </c>
      <c r="Q33" s="114">
        <v>0.80105932558886095</v>
      </c>
      <c r="R33" s="115">
        <v>0.20994473256514401</v>
      </c>
      <c r="S33" s="115">
        <v>0.13203422148386901</v>
      </c>
      <c r="T33" s="115">
        <v>1.13867805115371</v>
      </c>
      <c r="U33" s="115">
        <v>8.5685913187519298E-3</v>
      </c>
      <c r="V33" s="115">
        <v>4.55825050597908E-2</v>
      </c>
      <c r="W33" s="145">
        <v>2.3358674271701299</v>
      </c>
      <c r="X33" s="114">
        <v>0.61274443611486595</v>
      </c>
      <c r="Y33" s="115">
        <v>0.17022434194993</v>
      </c>
      <c r="Z33" s="115">
        <v>0.10509048371563701</v>
      </c>
      <c r="AA33" s="115">
        <v>1.42640817770169E-2</v>
      </c>
      <c r="AB33" s="115">
        <v>4.55825050597908E-2</v>
      </c>
      <c r="AC33" s="107">
        <v>0.94790584861724003</v>
      </c>
      <c r="AD33" s="130">
        <v>-1.38796157855288</v>
      </c>
      <c r="AE33" s="115">
        <v>1.50645279588704</v>
      </c>
      <c r="AF33" s="120">
        <v>2.4642399143096099</v>
      </c>
      <c r="AG33" s="147"/>
      <c r="AH33" s="147"/>
      <c r="AI33" s="147"/>
      <c r="AJ33" s="147"/>
      <c r="AK33" s="147"/>
      <c r="AL33" s="147"/>
      <c r="AM33" s="147"/>
      <c r="AN33" s="147"/>
      <c r="AO33" s="147"/>
      <c r="AP33" s="14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row>
    <row r="34" spans="1:144" ht="15" customHeight="1">
      <c r="A34" s="99" t="s">
        <v>162</v>
      </c>
      <c r="B34" s="100" t="s">
        <v>245</v>
      </c>
      <c r="C34" s="197"/>
      <c r="D34" s="199">
        <v>80.019000000000005</v>
      </c>
      <c r="E34" s="101">
        <v>0.88200000000000001</v>
      </c>
      <c r="F34" s="102">
        <v>50118.400000000001</v>
      </c>
      <c r="G34" s="1" t="s">
        <v>169</v>
      </c>
      <c r="H34" s="148" t="s">
        <v>8</v>
      </c>
      <c r="I34" s="202">
        <v>1.641</v>
      </c>
      <c r="J34" s="105">
        <v>7.0391351021639702E-3</v>
      </c>
      <c r="K34" s="106">
        <v>0</v>
      </c>
      <c r="L34" s="106">
        <v>1.8479042704368099E-3</v>
      </c>
      <c r="M34" s="106">
        <v>7.8174136129789602</v>
      </c>
      <c r="N34" s="106">
        <v>6.84065353664077E-2</v>
      </c>
      <c r="O34" s="106">
        <v>0.118727392615113</v>
      </c>
      <c r="P34" s="131">
        <v>8.0134345803330795</v>
      </c>
      <c r="Q34" s="105">
        <v>0.55344580538738697</v>
      </c>
      <c r="R34" s="106">
        <v>0.34274082067988298</v>
      </c>
      <c r="S34" s="106">
        <v>0.20389368759002199</v>
      </c>
      <c r="T34" s="106">
        <v>6.6715421818535701</v>
      </c>
      <c r="U34" s="106">
        <v>0.18865621663295101</v>
      </c>
      <c r="V34" s="106">
        <v>0.118727392615113</v>
      </c>
      <c r="W34" s="145">
        <v>8.0790061047589301</v>
      </c>
      <c r="X34" s="105">
        <v>7.0391351021639702E-3</v>
      </c>
      <c r="Y34" s="106">
        <v>0</v>
      </c>
      <c r="Z34" s="106">
        <v>8.3830187010154405E-4</v>
      </c>
      <c r="AA34" s="106">
        <v>0.41280136181868099</v>
      </c>
      <c r="AB34" s="106">
        <v>0.118727392615113</v>
      </c>
      <c r="AC34" s="107">
        <v>0.53940619140606005</v>
      </c>
      <c r="AD34" s="204">
        <v>-7.5395999133528697</v>
      </c>
      <c r="AE34" s="106">
        <v>5.2103305148816403</v>
      </c>
      <c r="AF34" s="205">
        <v>14.9775924590326</v>
      </c>
      <c r="AG34" s="147"/>
      <c r="AH34" s="147"/>
      <c r="AI34" s="147"/>
      <c r="AJ34" s="147"/>
      <c r="AK34" s="147"/>
      <c r="AL34" s="147"/>
      <c r="AM34" s="147"/>
      <c r="AN34" s="147"/>
      <c r="AO34" s="147"/>
      <c r="AP34" s="14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row>
    <row r="35" spans="1:144" ht="15" customHeight="1">
      <c r="A35" s="99" t="s">
        <v>82</v>
      </c>
      <c r="B35" s="100" t="s">
        <v>245</v>
      </c>
      <c r="C35" s="197">
        <v>63.417507563025218</v>
      </c>
      <c r="D35" s="199">
        <v>72.805999999999997</v>
      </c>
      <c r="E35" s="101">
        <v>0.64400000000000002</v>
      </c>
      <c r="F35" s="102">
        <v>5113.78</v>
      </c>
      <c r="G35" s="1" t="s">
        <v>168</v>
      </c>
      <c r="H35" s="148" t="s">
        <v>47</v>
      </c>
      <c r="I35" s="202">
        <v>163.04599999999999</v>
      </c>
      <c r="J35" s="105">
        <v>0.12952832979312601</v>
      </c>
      <c r="K35" s="106">
        <v>3.1562285103916201E-3</v>
      </c>
      <c r="L35" s="106">
        <v>5.9765634162083699E-2</v>
      </c>
      <c r="M35" s="106">
        <v>0.19886153790018499</v>
      </c>
      <c r="N35" s="106">
        <v>3.00698806975832E-2</v>
      </c>
      <c r="O35" s="106">
        <v>6.4433484767502103E-2</v>
      </c>
      <c r="P35" s="131">
        <v>0.48581509583087101</v>
      </c>
      <c r="Q35" s="105">
        <v>0.23489811087507101</v>
      </c>
      <c r="R35" s="106">
        <v>5.3729563217214098E-3</v>
      </c>
      <c r="S35" s="106">
        <v>7.5038099661596899E-2</v>
      </c>
      <c r="T35" s="106">
        <v>0.29112184041940797</v>
      </c>
      <c r="U35" s="106">
        <v>3.7674027408974499E-2</v>
      </c>
      <c r="V35" s="106">
        <v>6.4433484767502103E-2</v>
      </c>
      <c r="W35" s="145">
        <v>0.70853851945427304</v>
      </c>
      <c r="X35" s="105">
        <v>0.12952832979312601</v>
      </c>
      <c r="Y35" s="106">
        <v>3.1562285103916201E-3</v>
      </c>
      <c r="Z35" s="106">
        <v>4.9951139416095003E-3</v>
      </c>
      <c r="AA35" s="106">
        <v>5.0555214981464702E-2</v>
      </c>
      <c r="AB35" s="106">
        <v>6.4433484767502103E-2</v>
      </c>
      <c r="AC35" s="107">
        <v>0.25266837199409398</v>
      </c>
      <c r="AD35" s="204">
        <v>-0.45587014746017901</v>
      </c>
      <c r="AE35" s="106">
        <v>0.45695223162500798</v>
      </c>
      <c r="AF35" s="205">
        <v>2.80422323483698</v>
      </c>
      <c r="AG35" s="147"/>
      <c r="AH35" s="147"/>
      <c r="AI35" s="147"/>
      <c r="AJ35" s="147"/>
      <c r="AK35" s="147"/>
      <c r="AL35" s="147"/>
      <c r="AM35" s="147"/>
      <c r="AN35" s="147"/>
      <c r="AO35" s="147"/>
      <c r="AP35" s="14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row>
    <row r="36" spans="1:144" ht="15" customHeight="1">
      <c r="A36" s="99" t="s">
        <v>177</v>
      </c>
      <c r="B36" s="100" t="s">
        <v>245</v>
      </c>
      <c r="C36" s="197">
        <v>69.798038388841505</v>
      </c>
      <c r="D36" s="199">
        <v>77.257000000000005</v>
      </c>
      <c r="E36" s="101">
        <v>0.79900000000000004</v>
      </c>
      <c r="F36" s="102">
        <v>15444.6</v>
      </c>
      <c r="G36" s="1" t="s">
        <v>269</v>
      </c>
      <c r="H36" s="148" t="s">
        <v>8</v>
      </c>
      <c r="I36" s="202">
        <v>0.28699999999999998</v>
      </c>
      <c r="J36" s="105">
        <v>6.2605715234465897E-2</v>
      </c>
      <c r="K36" s="106">
        <v>3.27418209239574E-3</v>
      </c>
      <c r="L36" s="106">
        <v>2.1178154070531901E-2</v>
      </c>
      <c r="M36" s="106">
        <v>1.17926800516518</v>
      </c>
      <c r="N36" s="106">
        <v>9.0992997080420801E-2</v>
      </c>
      <c r="O36" s="106">
        <v>0.12897116697741601</v>
      </c>
      <c r="P36" s="131">
        <v>1.4862902206204101</v>
      </c>
      <c r="Q36" s="105">
        <v>0.57461223281324703</v>
      </c>
      <c r="R36" s="106">
        <v>0.28136741858223402</v>
      </c>
      <c r="S36" s="106">
        <v>0.164379019417667</v>
      </c>
      <c r="T36" s="106">
        <v>1.6870189135959299</v>
      </c>
      <c r="U36" s="106">
        <v>0.39820591344581802</v>
      </c>
      <c r="V36" s="106">
        <v>0.12897116697741601</v>
      </c>
      <c r="W36" s="145">
        <v>3.2345546648323098</v>
      </c>
      <c r="X36" s="105">
        <v>6.2605715234465897E-2</v>
      </c>
      <c r="Y36" s="106">
        <v>3.27418209239574E-3</v>
      </c>
      <c r="Z36" s="106">
        <v>1.86768976711035E-2</v>
      </c>
      <c r="AA36" s="106">
        <v>4.4572184502876998E-2</v>
      </c>
      <c r="AB36" s="106">
        <v>0.12897116697741601</v>
      </c>
      <c r="AC36" s="107">
        <v>0.25810014647825902</v>
      </c>
      <c r="AD36" s="204">
        <v>-2.9764545183540498</v>
      </c>
      <c r="AE36" s="106">
        <v>2.08603616010405</v>
      </c>
      <c r="AF36" s="205">
        <v>12.5321690396823</v>
      </c>
      <c r="AG36" s="147"/>
      <c r="AH36" s="147"/>
      <c r="AI36" s="147"/>
      <c r="AJ36" s="147"/>
      <c r="AK36" s="147"/>
      <c r="AL36" s="147"/>
      <c r="AM36" s="147"/>
      <c r="AN36" s="147"/>
      <c r="AO36" s="147"/>
      <c r="AP36" s="14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row>
    <row r="37" spans="1:144" ht="15" customHeight="1">
      <c r="A37" s="99" t="s">
        <v>15</v>
      </c>
      <c r="B37" s="100" t="s">
        <v>245</v>
      </c>
      <c r="C37" s="197">
        <v>75.711713734468162</v>
      </c>
      <c r="D37" s="199">
        <v>74.226829268292704</v>
      </c>
      <c r="E37" s="101">
        <v>0.81699999999999995</v>
      </c>
      <c r="F37" s="102">
        <v>19267</v>
      </c>
      <c r="G37" s="1" t="s">
        <v>171</v>
      </c>
      <c r="H37" s="148" t="s">
        <v>10</v>
      </c>
      <c r="I37" s="202">
        <v>9.452</v>
      </c>
      <c r="J37" s="105">
        <v>1.47941000226317</v>
      </c>
      <c r="K37" s="106">
        <v>0.24135381164550401</v>
      </c>
      <c r="L37" s="106">
        <v>1.5737129465626001</v>
      </c>
      <c r="M37" s="106">
        <v>2.05048444653948</v>
      </c>
      <c r="N37" s="106">
        <v>4.2930755155840298E-4</v>
      </c>
      <c r="O37" s="106">
        <v>5.3696526317645897E-2</v>
      </c>
      <c r="P37" s="131">
        <v>5.3990870408799703</v>
      </c>
      <c r="Q37" s="105">
        <v>1.34729707786779</v>
      </c>
      <c r="R37" s="106">
        <v>0.13832749385458201</v>
      </c>
      <c r="S37" s="106">
        <v>1.0773363812161001</v>
      </c>
      <c r="T37" s="106">
        <v>1.9832472216988</v>
      </c>
      <c r="U37" s="106">
        <v>5.31170303449984E-2</v>
      </c>
      <c r="V37" s="106">
        <v>5.3696526317645897E-2</v>
      </c>
      <c r="W37" s="145">
        <v>4.65302173129992</v>
      </c>
      <c r="X37" s="105">
        <v>1.47941000226317</v>
      </c>
      <c r="Y37" s="106">
        <v>0.24135381164550401</v>
      </c>
      <c r="Z37" s="106">
        <v>1.64768387554254</v>
      </c>
      <c r="AA37" s="106">
        <v>1.7677751686827201E-2</v>
      </c>
      <c r="AB37" s="106">
        <v>5.3696526317645897E-2</v>
      </c>
      <c r="AC37" s="107">
        <v>3.43982196745569</v>
      </c>
      <c r="AD37" s="204">
        <v>-1.21319976384423</v>
      </c>
      <c r="AE37" s="106">
        <v>3.00083708300685</v>
      </c>
      <c r="AF37" s="205">
        <v>1.3526926030830499</v>
      </c>
      <c r="AG37" s="147"/>
      <c r="AH37" s="147"/>
      <c r="AI37" s="147"/>
      <c r="AJ37" s="147"/>
      <c r="AK37" s="147"/>
      <c r="AL37" s="147"/>
      <c r="AM37" s="147"/>
      <c r="AN37" s="147"/>
      <c r="AO37" s="147"/>
      <c r="AP37" s="14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row>
    <row r="38" spans="1:144" ht="15" customHeight="1">
      <c r="A38" s="108" t="s">
        <v>39</v>
      </c>
      <c r="B38" s="109" t="s">
        <v>245</v>
      </c>
      <c r="C38" s="198">
        <v>79.474795308123234</v>
      </c>
      <c r="D38" s="200">
        <v>81.995121951219517</v>
      </c>
      <c r="E38" s="110">
        <v>0.93600000000000005</v>
      </c>
      <c r="F38" s="111">
        <v>52281.599999999999</v>
      </c>
      <c r="G38" s="112" t="s">
        <v>257</v>
      </c>
      <c r="H38" s="113" t="s">
        <v>8</v>
      </c>
      <c r="I38" s="175">
        <v>11.539</v>
      </c>
      <c r="J38" s="114">
        <v>0.396912609170744</v>
      </c>
      <c r="K38" s="115">
        <v>5.1926225089665198E-2</v>
      </c>
      <c r="L38" s="115">
        <v>0.28938441705573598</v>
      </c>
      <c r="M38" s="115">
        <v>2.7270059883704398</v>
      </c>
      <c r="N38" s="115">
        <v>1.7503520795593201E-2</v>
      </c>
      <c r="O38" s="115">
        <v>0.43853037312075199</v>
      </c>
      <c r="P38" s="131">
        <v>3.9212631336029302</v>
      </c>
      <c r="Q38" s="114">
        <v>1.4631863610217</v>
      </c>
      <c r="R38" s="115">
        <v>0.418386768482302</v>
      </c>
      <c r="S38" s="115">
        <v>0.67485342443499896</v>
      </c>
      <c r="T38" s="115">
        <v>4.08953440922709</v>
      </c>
      <c r="U38" s="115">
        <v>0.137777263298657</v>
      </c>
      <c r="V38" s="115">
        <v>0.43853037312075199</v>
      </c>
      <c r="W38" s="145">
        <v>7.2222685995855098</v>
      </c>
      <c r="X38" s="114">
        <v>0.396912609170744</v>
      </c>
      <c r="Y38" s="115">
        <v>5.1926225089665198E-2</v>
      </c>
      <c r="Z38" s="115">
        <v>0.28621868014479701</v>
      </c>
      <c r="AA38" s="115">
        <v>4.2534285822704798E-2</v>
      </c>
      <c r="AB38" s="115">
        <v>0.43853037312075199</v>
      </c>
      <c r="AC38" s="107">
        <v>1.21612217334866</v>
      </c>
      <c r="AD38" s="130">
        <v>-6.0061464262368496</v>
      </c>
      <c r="AE38" s="115">
        <v>4.6578014650744901</v>
      </c>
      <c r="AF38" s="120">
        <v>5.9387689476120498</v>
      </c>
      <c r="AG38" s="147"/>
      <c r="AH38" s="147"/>
      <c r="AI38" s="147"/>
      <c r="AJ38" s="147"/>
      <c r="AK38" s="147"/>
      <c r="AL38" s="147"/>
      <c r="AM38" s="147"/>
      <c r="AN38" s="147"/>
      <c r="AO38" s="147"/>
      <c r="AP38" s="14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row>
    <row r="39" spans="1:144" ht="15" customHeight="1">
      <c r="A39" s="99" t="s">
        <v>247</v>
      </c>
      <c r="B39" s="100" t="s">
        <v>248</v>
      </c>
      <c r="C39" s="197">
        <v>65.349640796599985</v>
      </c>
      <c r="D39" s="199">
        <v>73.930999999999997</v>
      </c>
      <c r="E39" s="101">
        <v>0.70499999999999996</v>
      </c>
      <c r="F39" s="102">
        <v>6834.99</v>
      </c>
      <c r="G39" s="1" t="s">
        <v>269</v>
      </c>
      <c r="H39" s="148" t="s">
        <v>10</v>
      </c>
      <c r="I39" s="177">
        <v>0.39</v>
      </c>
      <c r="J39" s="103">
        <v>0.49374431602260499</v>
      </c>
      <c r="K39" s="104">
        <v>0.193584702493967</v>
      </c>
      <c r="L39" s="104">
        <v>0.19506972796837399</v>
      </c>
      <c r="M39" s="104">
        <v>0.37791254551521702</v>
      </c>
      <c r="N39" s="104">
        <v>5.6655615612927503</v>
      </c>
      <c r="O39" s="104">
        <v>2.358204179863E-3</v>
      </c>
      <c r="P39" s="131">
        <v>6.9282310574727699</v>
      </c>
      <c r="Q39" s="105">
        <v>0.195555825069512</v>
      </c>
      <c r="R39" s="106">
        <v>0.28955068037426601</v>
      </c>
      <c r="S39" s="106">
        <v>0.31546975373938702</v>
      </c>
      <c r="T39" s="106">
        <v>1.73050671406214</v>
      </c>
      <c r="U39" s="106">
        <v>5.5681906168243103</v>
      </c>
      <c r="V39" s="106">
        <v>2.358204179863E-3</v>
      </c>
      <c r="W39" s="145">
        <v>8.1016317942494798</v>
      </c>
      <c r="X39" s="105">
        <v>0.49374431602260499</v>
      </c>
      <c r="Y39" s="106">
        <v>0.193584702493967</v>
      </c>
      <c r="Z39" s="106">
        <v>1.8284351105379899</v>
      </c>
      <c r="AA39" s="106">
        <v>0.93283939554319195</v>
      </c>
      <c r="AB39" s="106">
        <v>2.358204179863E-3</v>
      </c>
      <c r="AC39" s="107">
        <v>3.45096172877762</v>
      </c>
      <c r="AD39" s="204">
        <v>-4.6506700654718598</v>
      </c>
      <c r="AE39" s="106">
        <v>5.2249223246716401</v>
      </c>
      <c r="AF39" s="205">
        <v>2.34764463676599</v>
      </c>
      <c r="AG39" s="147"/>
      <c r="AH39" s="147"/>
      <c r="AI39" s="147"/>
      <c r="AJ39" s="147"/>
      <c r="AK39" s="147"/>
      <c r="AL39" s="147"/>
      <c r="AM39" s="147"/>
      <c r="AN39" s="147"/>
      <c r="AO39" s="147"/>
      <c r="AP39" s="14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row>
    <row r="40" spans="1:144" ht="15" customHeight="1">
      <c r="A40" s="99" t="s">
        <v>140</v>
      </c>
      <c r="B40" s="100" t="s">
        <v>245</v>
      </c>
      <c r="C40" s="197">
        <v>51.277434197012141</v>
      </c>
      <c r="D40" s="199">
        <v>60.454000000000001</v>
      </c>
      <c r="E40" s="101">
        <v>0.53</v>
      </c>
      <c r="F40" s="118">
        <v>3283.84</v>
      </c>
      <c r="G40" s="1" t="s">
        <v>167</v>
      </c>
      <c r="H40" s="148" t="s">
        <v>47</v>
      </c>
      <c r="I40" s="202">
        <v>11.801</v>
      </c>
      <c r="J40" s="116">
        <v>0.398096224814181</v>
      </c>
      <c r="K40" s="117">
        <v>3.0407820827327198E-2</v>
      </c>
      <c r="L40" s="117">
        <v>0.22506060565049599</v>
      </c>
      <c r="M40" s="117">
        <v>0.20659985344551199</v>
      </c>
      <c r="N40" s="117">
        <v>6.7151517836178204E-2</v>
      </c>
      <c r="O40" s="117">
        <v>4.0826251198885201E-2</v>
      </c>
      <c r="P40" s="131">
        <v>0.96814227377258</v>
      </c>
      <c r="Q40" s="116">
        <v>0.48513418804883102</v>
      </c>
      <c r="R40" s="117">
        <v>3.3577205417766598E-2</v>
      </c>
      <c r="S40" s="117">
        <v>0.222424758097304</v>
      </c>
      <c r="T40" s="117">
        <v>0.30012335620724301</v>
      </c>
      <c r="U40" s="117">
        <v>0.16887053117070699</v>
      </c>
      <c r="V40" s="117">
        <v>4.0826251198885201E-2</v>
      </c>
      <c r="W40" s="145">
        <v>1.2509562901407401</v>
      </c>
      <c r="X40" s="116">
        <v>0.398096224814181</v>
      </c>
      <c r="Y40" s="117">
        <v>3.0407820827327198E-2</v>
      </c>
      <c r="Z40" s="117">
        <v>0.19108230808571</v>
      </c>
      <c r="AA40" s="117">
        <v>1.8579068078535901E-2</v>
      </c>
      <c r="AB40" s="117">
        <v>4.0826251198885201E-2</v>
      </c>
      <c r="AC40" s="107">
        <v>0.67899167300463903</v>
      </c>
      <c r="AD40" s="206">
        <v>-0.57196461713610103</v>
      </c>
      <c r="AE40" s="117">
        <v>0.80676950193960995</v>
      </c>
      <c r="AF40" s="207">
        <v>1.84237353693171</v>
      </c>
      <c r="AG40" s="147"/>
      <c r="AH40" s="147"/>
      <c r="AI40" s="147"/>
      <c r="AJ40" s="147"/>
      <c r="AK40" s="147"/>
      <c r="AL40" s="147"/>
      <c r="AM40" s="147"/>
      <c r="AN40" s="147"/>
      <c r="AO40" s="147"/>
      <c r="AP40" s="14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row>
    <row r="41" spans="1:144" ht="15" customHeight="1">
      <c r="A41" s="99" t="s">
        <v>178</v>
      </c>
      <c r="B41" s="100" t="s">
        <v>246</v>
      </c>
      <c r="C41" s="197" t="s">
        <v>0</v>
      </c>
      <c r="D41" s="199">
        <v>81.033000000000001</v>
      </c>
      <c r="E41" s="101" t="s">
        <v>0</v>
      </c>
      <c r="F41" s="102" t="s">
        <v>0</v>
      </c>
      <c r="G41" s="1" t="s">
        <v>170</v>
      </c>
      <c r="H41" s="148" t="s">
        <v>8</v>
      </c>
      <c r="I41" s="202">
        <v>6.3E-2</v>
      </c>
      <c r="J41" s="116"/>
      <c r="K41" s="117"/>
      <c r="L41" s="117"/>
      <c r="M41" s="117"/>
      <c r="N41" s="117"/>
      <c r="O41" s="117"/>
      <c r="P41" s="131">
        <v>2.4773495692238399</v>
      </c>
      <c r="Q41" s="116"/>
      <c r="R41" s="117"/>
      <c r="S41" s="117"/>
      <c r="T41" s="117"/>
      <c r="U41" s="117"/>
      <c r="V41" s="117"/>
      <c r="W41" s="145"/>
      <c r="X41" s="116"/>
      <c r="Y41" s="117"/>
      <c r="Z41" s="117"/>
      <c r="AA41" s="117"/>
      <c r="AB41" s="117"/>
      <c r="AC41" s="107"/>
      <c r="AD41" s="206"/>
      <c r="AE41" s="117"/>
      <c r="AF41" s="207"/>
      <c r="AG41" s="147"/>
      <c r="AH41" s="147"/>
      <c r="AI41" s="147"/>
      <c r="AJ41" s="147"/>
      <c r="AK41" s="147"/>
      <c r="AL41" s="147"/>
      <c r="AM41" s="147"/>
      <c r="AN41" s="147"/>
      <c r="AO41" s="147"/>
      <c r="AP41" s="14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row>
    <row r="42" spans="1:144" ht="15" customHeight="1">
      <c r="A42" s="99" t="s">
        <v>179</v>
      </c>
      <c r="B42" s="100" t="s">
        <v>248</v>
      </c>
      <c r="C42" s="197">
        <v>70.44613972003124</v>
      </c>
      <c r="D42" s="199">
        <v>71.391000000000005</v>
      </c>
      <c r="E42" s="101">
        <v>0.67100000000000004</v>
      </c>
      <c r="F42" s="102">
        <v>11656</v>
      </c>
      <c r="G42" s="1" t="s">
        <v>168</v>
      </c>
      <c r="H42" s="148" t="s">
        <v>6</v>
      </c>
      <c r="I42" s="202">
        <v>0.76300000000000001</v>
      </c>
      <c r="J42" s="105">
        <v>0.28751630150747198</v>
      </c>
      <c r="K42" s="106">
        <v>0.322332649232838</v>
      </c>
      <c r="L42" s="106">
        <v>2.70403609143374</v>
      </c>
      <c r="M42" s="106">
        <v>0.57856625045584797</v>
      </c>
      <c r="N42" s="106">
        <v>8.5210219548642794E-5</v>
      </c>
      <c r="O42" s="106">
        <v>0.17150805742606701</v>
      </c>
      <c r="P42" s="131">
        <v>4.0640445602755104</v>
      </c>
      <c r="Q42" s="105">
        <v>0.58027455960752905</v>
      </c>
      <c r="R42" s="106">
        <v>0.405982782692838</v>
      </c>
      <c r="S42" s="106">
        <v>2.80530142182951</v>
      </c>
      <c r="T42" s="106">
        <v>0.83935994761884503</v>
      </c>
      <c r="U42" s="106">
        <v>2.8225878968335599E-2</v>
      </c>
      <c r="V42" s="106">
        <v>0.17150805742606701</v>
      </c>
      <c r="W42" s="145">
        <v>4.8306526481431202</v>
      </c>
      <c r="X42" s="105">
        <v>0.28751630150747198</v>
      </c>
      <c r="Y42" s="106">
        <v>0.33815049936373698</v>
      </c>
      <c r="Z42" s="106">
        <v>4.1150607193880901</v>
      </c>
      <c r="AA42" s="106">
        <v>1.2018958865254101E-2</v>
      </c>
      <c r="AB42" s="106">
        <v>0.17150805742606701</v>
      </c>
      <c r="AC42" s="107">
        <v>4.9242545365506203</v>
      </c>
      <c r="AD42" s="204">
        <v>9.36018884075E-2</v>
      </c>
      <c r="AE42" s="106">
        <v>3.1153952074114599</v>
      </c>
      <c r="AF42" s="205">
        <v>0.98099166326339604</v>
      </c>
      <c r="AG42" s="147"/>
      <c r="AH42" s="147"/>
      <c r="AI42" s="147"/>
      <c r="AJ42" s="147"/>
      <c r="AK42" s="147"/>
      <c r="AL42" s="147"/>
      <c r="AM42" s="147"/>
      <c r="AN42" s="147"/>
      <c r="AO42" s="147"/>
      <c r="AP42" s="14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row>
    <row r="43" spans="1:144" ht="15" customHeight="1">
      <c r="A43" s="108" t="s">
        <v>63</v>
      </c>
      <c r="B43" s="109" t="s">
        <v>245</v>
      </c>
      <c r="C43" s="198">
        <v>68.092356739604043</v>
      </c>
      <c r="D43" s="200">
        <v>67.840999999999994</v>
      </c>
      <c r="E43" s="110">
        <v>0.71699999999999997</v>
      </c>
      <c r="F43" s="111">
        <v>8757.26</v>
      </c>
      <c r="G43" s="112" t="s">
        <v>270</v>
      </c>
      <c r="H43" s="113" t="s">
        <v>6</v>
      </c>
      <c r="I43" s="175">
        <v>11.513</v>
      </c>
      <c r="J43" s="114">
        <v>0.65627863952114796</v>
      </c>
      <c r="K43" s="115">
        <v>1.61514303022061</v>
      </c>
      <c r="L43" s="115">
        <v>0.16953216323728401</v>
      </c>
      <c r="M43" s="115">
        <v>0.60142286879073703</v>
      </c>
      <c r="N43" s="115">
        <v>8.6797647833829097E-4</v>
      </c>
      <c r="O43" s="115">
        <v>6.9169404544299304E-2</v>
      </c>
      <c r="P43" s="131">
        <v>3.1124140827924198</v>
      </c>
      <c r="Q43" s="114">
        <v>0.36896517957410502</v>
      </c>
      <c r="R43" s="115">
        <v>1.6038861259981001</v>
      </c>
      <c r="S43" s="115">
        <v>0.19356148121344</v>
      </c>
      <c r="T43" s="115">
        <v>0.739238649342709</v>
      </c>
      <c r="U43" s="115">
        <v>9.0237753683369108E-3</v>
      </c>
      <c r="V43" s="115">
        <v>6.9169404544299304E-2</v>
      </c>
      <c r="W43" s="145">
        <v>2.9838446160409902</v>
      </c>
      <c r="X43" s="114">
        <v>0.65627863952114796</v>
      </c>
      <c r="Y43" s="115">
        <v>1.96416808193446</v>
      </c>
      <c r="Z43" s="115">
        <v>11.0082480124538</v>
      </c>
      <c r="AA43" s="115">
        <v>4.7869582341244998E-2</v>
      </c>
      <c r="AB43" s="115">
        <v>6.9169404544299304E-2</v>
      </c>
      <c r="AC43" s="107">
        <v>13.745733720794901</v>
      </c>
      <c r="AD43" s="130">
        <v>10.7618891047539</v>
      </c>
      <c r="AE43" s="115">
        <v>1.9243476800278401</v>
      </c>
      <c r="AF43" s="120">
        <v>0.21707423384223901</v>
      </c>
      <c r="AG43" s="147"/>
      <c r="AH43" s="147"/>
      <c r="AI43" s="147"/>
      <c r="AJ43" s="147"/>
      <c r="AK43" s="147"/>
      <c r="AL43" s="147"/>
      <c r="AM43" s="147"/>
      <c r="AN43" s="147"/>
      <c r="AO43" s="147"/>
      <c r="AP43" s="14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row>
    <row r="44" spans="1:144" ht="15" customHeight="1">
      <c r="A44" s="99" t="s">
        <v>14</v>
      </c>
      <c r="B44" s="100" t="s">
        <v>245</v>
      </c>
      <c r="C44" s="197">
        <v>71.466626657329599</v>
      </c>
      <c r="D44" s="199">
        <v>77.241</v>
      </c>
      <c r="E44" s="101">
        <v>0.78300000000000003</v>
      </c>
      <c r="F44" s="118">
        <v>14177</v>
      </c>
      <c r="G44" s="1" t="s">
        <v>171</v>
      </c>
      <c r="H44" s="148" t="s">
        <v>10</v>
      </c>
      <c r="I44" s="202">
        <v>3.3010000000000002</v>
      </c>
      <c r="J44" s="116">
        <v>0.67267523458976397</v>
      </c>
      <c r="K44" s="117">
        <v>0.19392911369186999</v>
      </c>
      <c r="L44" s="117">
        <v>0.77377741909764797</v>
      </c>
      <c r="M44" s="117">
        <v>2.1404325481740099</v>
      </c>
      <c r="N44" s="117">
        <v>1.53830073565656E-3</v>
      </c>
      <c r="O44" s="117">
        <v>3.2273916096977898E-2</v>
      </c>
      <c r="P44" s="131">
        <v>3.8146265323859301</v>
      </c>
      <c r="Q44" s="116">
        <v>1.01444032630652</v>
      </c>
      <c r="R44" s="117">
        <v>0.39573461301379897</v>
      </c>
      <c r="S44" s="117">
        <v>0.67778669381991696</v>
      </c>
      <c r="T44" s="117">
        <v>1.7688986684418699</v>
      </c>
      <c r="U44" s="117">
        <v>0.287455894688319</v>
      </c>
      <c r="V44" s="117">
        <v>3.2273916096977898E-2</v>
      </c>
      <c r="W44" s="145">
        <v>4.1765901123673999</v>
      </c>
      <c r="X44" s="116">
        <v>0.67267523458976397</v>
      </c>
      <c r="Y44" s="117">
        <v>0.312418444737184</v>
      </c>
      <c r="Z44" s="117">
        <v>1.0187970684443599</v>
      </c>
      <c r="AA44" s="117">
        <v>2.28761605991125E-4</v>
      </c>
      <c r="AB44" s="117">
        <v>3.2273916096977898E-2</v>
      </c>
      <c r="AC44" s="107">
        <v>2.0363934254742699</v>
      </c>
      <c r="AD44" s="206">
        <v>-2.1401966868931299</v>
      </c>
      <c r="AE44" s="117">
        <v>2.69357574786362</v>
      </c>
      <c r="AF44" s="207">
        <v>2.0509740701970101</v>
      </c>
      <c r="AG44" s="147"/>
      <c r="AH44" s="147"/>
      <c r="AI44" s="147"/>
      <c r="AJ44" s="147"/>
      <c r="AK44" s="147"/>
      <c r="AL44" s="147"/>
      <c r="AM44" s="147"/>
      <c r="AN44" s="147"/>
      <c r="AO44" s="147"/>
      <c r="AP44" s="14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row>
    <row r="45" spans="1:144" ht="15" customHeight="1">
      <c r="A45" s="99" t="s">
        <v>139</v>
      </c>
      <c r="B45" s="100" t="s">
        <v>245</v>
      </c>
      <c r="C45" s="197">
        <v>61.332420516454292</v>
      </c>
      <c r="D45" s="199">
        <v>65.463999999999999</v>
      </c>
      <c r="E45" s="101">
        <v>0.71699999999999997</v>
      </c>
      <c r="F45" s="102">
        <v>16404.2</v>
      </c>
      <c r="G45" s="1" t="s">
        <v>167</v>
      </c>
      <c r="H45" s="148" t="s">
        <v>10</v>
      </c>
      <c r="I45" s="202">
        <v>2.3039999999999998</v>
      </c>
      <c r="J45" s="116">
        <v>7.9224827640740805E-2</v>
      </c>
      <c r="K45" s="117">
        <v>0.44770405292798998</v>
      </c>
      <c r="L45" s="117">
        <v>0.134556241573831</v>
      </c>
      <c r="M45" s="117">
        <v>0.93979521951432199</v>
      </c>
      <c r="N45" s="117">
        <v>1.9972126359415201E-5</v>
      </c>
      <c r="O45" s="117">
        <v>2.1660246142963999E-2</v>
      </c>
      <c r="P45" s="131">
        <v>1.62296055992621</v>
      </c>
      <c r="Q45" s="116">
        <v>0.31599670722864698</v>
      </c>
      <c r="R45" s="117">
        <v>0.12233652865901901</v>
      </c>
      <c r="S45" s="117">
        <v>0.22337661391239999</v>
      </c>
      <c r="T45" s="117">
        <v>1.5030367559823099</v>
      </c>
      <c r="U45" s="117">
        <v>7.2571465776131404E-3</v>
      </c>
      <c r="V45" s="117">
        <v>2.1660246142963999E-2</v>
      </c>
      <c r="W45" s="145">
        <v>2.19366399850295</v>
      </c>
      <c r="X45" s="116">
        <v>7.9224827640740805E-2</v>
      </c>
      <c r="Y45" s="117">
        <v>2.01861280567798</v>
      </c>
      <c r="Z45" s="117">
        <v>0.67928070498430904</v>
      </c>
      <c r="AA45" s="117">
        <v>0.221403963935315</v>
      </c>
      <c r="AB45" s="117">
        <v>2.1660246142963999E-2</v>
      </c>
      <c r="AC45" s="107">
        <v>3.0201825483813098</v>
      </c>
      <c r="AD45" s="206">
        <v>0.82651854987835904</v>
      </c>
      <c r="AE45" s="117">
        <v>1.4147426456410901</v>
      </c>
      <c r="AF45" s="207">
        <v>0.72633490306030002</v>
      </c>
      <c r="AG45" s="147"/>
      <c r="AH45" s="147"/>
      <c r="AI45" s="147"/>
      <c r="AJ45" s="147"/>
      <c r="AK45" s="147"/>
      <c r="AL45" s="147"/>
      <c r="AM45" s="147"/>
      <c r="AN45" s="147"/>
      <c r="AO45" s="147"/>
      <c r="AP45" s="14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row>
    <row r="46" spans="1:144" ht="15" customHeight="1">
      <c r="A46" s="99" t="s">
        <v>62</v>
      </c>
      <c r="B46" s="100" t="s">
        <v>245</v>
      </c>
      <c r="C46" s="197">
        <v>72.682032352941164</v>
      </c>
      <c r="D46" s="199">
        <v>75.337999999999994</v>
      </c>
      <c r="E46" s="101">
        <v>0.76600000000000001</v>
      </c>
      <c r="F46" s="102">
        <v>14799.5</v>
      </c>
      <c r="G46" s="1" t="s">
        <v>270</v>
      </c>
      <c r="H46" s="148" t="s">
        <v>10</v>
      </c>
      <c r="I46" s="202">
        <v>211.05</v>
      </c>
      <c r="J46" s="105">
        <v>0.84911226853786903</v>
      </c>
      <c r="K46" s="106">
        <v>0.82007921415158702</v>
      </c>
      <c r="L46" s="106">
        <v>0.68745524286700399</v>
      </c>
      <c r="M46" s="106">
        <v>0.68953269276214402</v>
      </c>
      <c r="N46" s="106">
        <v>4.4345246108133701E-2</v>
      </c>
      <c r="O46" s="106">
        <v>0.23227926470909999</v>
      </c>
      <c r="P46" s="131">
        <v>3.3228039291358402</v>
      </c>
      <c r="Q46" s="105">
        <v>0.50792055167150296</v>
      </c>
      <c r="R46" s="106">
        <v>0.638804919023921</v>
      </c>
      <c r="S46" s="106">
        <v>0.40594249429996798</v>
      </c>
      <c r="T46" s="106">
        <v>0.75855902392882602</v>
      </c>
      <c r="U46" s="106">
        <v>5.7201565221680198E-2</v>
      </c>
      <c r="V46" s="106">
        <v>0.23227926470909999</v>
      </c>
      <c r="W46" s="145">
        <v>2.6007078188550001</v>
      </c>
      <c r="X46" s="105">
        <v>0.84911226853786803</v>
      </c>
      <c r="Y46" s="106">
        <v>0.82007921415158702</v>
      </c>
      <c r="Z46" s="106">
        <v>6.23092125268915</v>
      </c>
      <c r="AA46" s="106">
        <v>0.16160918705831101</v>
      </c>
      <c r="AB46" s="106">
        <v>0.23227926470909999</v>
      </c>
      <c r="AC46" s="107">
        <v>8.2940011871460104</v>
      </c>
      <c r="AD46" s="204">
        <v>5.6932933682910098</v>
      </c>
      <c r="AE46" s="106">
        <v>1.6772542480057699</v>
      </c>
      <c r="AF46" s="205">
        <v>0.31356492001539099</v>
      </c>
      <c r="AG46" s="147"/>
      <c r="AH46" s="147"/>
      <c r="AI46" s="147"/>
      <c r="AJ46" s="147"/>
      <c r="AK46" s="147"/>
      <c r="AL46" s="147"/>
      <c r="AM46" s="147"/>
      <c r="AN46" s="147"/>
      <c r="AO46" s="147"/>
      <c r="AP46" s="14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row>
    <row r="47" spans="1:144" ht="15" customHeight="1">
      <c r="A47" s="99" t="s">
        <v>180</v>
      </c>
      <c r="B47" s="100" t="s">
        <v>245</v>
      </c>
      <c r="C47" s="197">
        <v>66.058240927951175</v>
      </c>
      <c r="D47" s="199">
        <v>74.748000000000005</v>
      </c>
      <c r="E47" s="101">
        <v>0.83</v>
      </c>
      <c r="F47" s="102">
        <v>60819.1</v>
      </c>
      <c r="G47" s="1" t="s">
        <v>168</v>
      </c>
      <c r="H47" s="148" t="s">
        <v>8</v>
      </c>
      <c r="I47" s="202">
        <v>0.433</v>
      </c>
      <c r="J47" s="105">
        <v>1.0480444704045499E-2</v>
      </c>
      <c r="K47" s="106">
        <v>1.04503645882411E-2</v>
      </c>
      <c r="L47" s="106">
        <v>0.14991428086559699</v>
      </c>
      <c r="M47" s="106">
        <v>5.0530903049489897</v>
      </c>
      <c r="N47" s="106">
        <v>0.234848903449694</v>
      </c>
      <c r="O47" s="106">
        <v>3.8127997324422902E-2</v>
      </c>
      <c r="P47" s="131">
        <v>5.49691229588099</v>
      </c>
      <c r="Q47" s="105">
        <v>0.50793084769431096</v>
      </c>
      <c r="R47" s="106">
        <v>0.31716319135332499</v>
      </c>
      <c r="S47" s="106">
        <v>0.20364914701008299</v>
      </c>
      <c r="T47" s="106">
        <v>4.3979318242498602</v>
      </c>
      <c r="U47" s="106">
        <v>0.39154208986674799</v>
      </c>
      <c r="V47" s="106">
        <v>3.8127997324422902E-2</v>
      </c>
      <c r="W47" s="145">
        <v>5.8563450974987497</v>
      </c>
      <c r="X47" s="105">
        <v>1.0480444704045499E-2</v>
      </c>
      <c r="Y47" s="106">
        <v>1.04503645882411E-2</v>
      </c>
      <c r="Z47" s="106">
        <v>1.43724790102793</v>
      </c>
      <c r="AA47" s="106">
        <v>1.1851448823881201</v>
      </c>
      <c r="AB47" s="106">
        <v>3.8127997324422902E-2</v>
      </c>
      <c r="AC47" s="107">
        <v>2.68145159003276</v>
      </c>
      <c r="AD47" s="204">
        <v>-3.1748935074659799</v>
      </c>
      <c r="AE47" s="106">
        <v>3.7768870541144</v>
      </c>
      <c r="AF47" s="205">
        <v>2.1840204459656798</v>
      </c>
      <c r="AG47" s="147"/>
      <c r="AH47" s="147"/>
      <c r="AI47" s="147"/>
      <c r="AJ47" s="147"/>
      <c r="AK47" s="147"/>
      <c r="AL47" s="147"/>
      <c r="AM47" s="147"/>
      <c r="AN47" s="147"/>
      <c r="AO47" s="147"/>
      <c r="AP47" s="14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row>
    <row r="48" spans="1:144" ht="15" customHeight="1">
      <c r="A48" s="108" t="s">
        <v>38</v>
      </c>
      <c r="B48" s="109" t="s">
        <v>248</v>
      </c>
      <c r="C48" s="198">
        <v>73.89981727357609</v>
      </c>
      <c r="D48" s="200">
        <v>75.112195121951217</v>
      </c>
      <c r="E48" s="110">
        <v>0.81</v>
      </c>
      <c r="F48" s="111">
        <v>23420.9</v>
      </c>
      <c r="G48" s="112" t="s">
        <v>257</v>
      </c>
      <c r="H48" s="113" t="s">
        <v>10</v>
      </c>
      <c r="I48" s="175">
        <v>7</v>
      </c>
      <c r="J48" s="114">
        <v>1.7783723556017701</v>
      </c>
      <c r="K48" s="115">
        <v>0.10489245751946601</v>
      </c>
      <c r="L48" s="115">
        <v>0.48433212665155001</v>
      </c>
      <c r="M48" s="115">
        <v>1.9289035166223401</v>
      </c>
      <c r="N48" s="115">
        <v>2.4043748348477599E-3</v>
      </c>
      <c r="O48" s="115">
        <v>0.134268076902995</v>
      </c>
      <c r="P48" s="131">
        <v>4.4331729081329598</v>
      </c>
      <c r="Q48" s="114">
        <v>1.06347636482682</v>
      </c>
      <c r="R48" s="115">
        <v>0.23966007416430901</v>
      </c>
      <c r="S48" s="115">
        <v>0.48148165566353401</v>
      </c>
      <c r="T48" s="115">
        <v>1.9189407189502501</v>
      </c>
      <c r="U48" s="115">
        <v>5.0486414913243099E-2</v>
      </c>
      <c r="V48" s="115">
        <v>0.134268076902995</v>
      </c>
      <c r="W48" s="145">
        <v>3.8883133054211498</v>
      </c>
      <c r="X48" s="114">
        <v>1.7783723556017701</v>
      </c>
      <c r="Y48" s="115">
        <v>0.17078452807300701</v>
      </c>
      <c r="Z48" s="115">
        <v>1.07680486310302</v>
      </c>
      <c r="AA48" s="115">
        <v>0.13157998962981901</v>
      </c>
      <c r="AB48" s="115">
        <v>0.134268076902995</v>
      </c>
      <c r="AC48" s="107">
        <v>3.2918098133106102</v>
      </c>
      <c r="AD48" s="130">
        <v>-0.59650349211053899</v>
      </c>
      <c r="AE48" s="115">
        <v>2.5076596308947399</v>
      </c>
      <c r="AF48" s="120">
        <v>1.18120837045279</v>
      </c>
      <c r="AG48" s="147"/>
      <c r="AH48" s="147"/>
      <c r="AI48" s="147"/>
      <c r="AJ48" s="147"/>
      <c r="AK48" s="147"/>
      <c r="AL48" s="147"/>
      <c r="AM48" s="147"/>
      <c r="AN48" s="147"/>
      <c r="AO48" s="147"/>
      <c r="AP48" s="14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row>
    <row r="49" spans="1:144" ht="15" customHeight="1">
      <c r="A49" s="99" t="s">
        <v>138</v>
      </c>
      <c r="B49" s="100" t="s">
        <v>245</v>
      </c>
      <c r="C49" s="197">
        <v>54.664080950627955</v>
      </c>
      <c r="D49" s="199">
        <v>60.039000000000001</v>
      </c>
      <c r="E49" s="101">
        <v>0.45200000000000001</v>
      </c>
      <c r="F49" s="102">
        <v>2178.3200000000002</v>
      </c>
      <c r="G49" s="1" t="s">
        <v>167</v>
      </c>
      <c r="H49" s="148" t="s">
        <v>47</v>
      </c>
      <c r="I49" s="202">
        <v>20.321000000000002</v>
      </c>
      <c r="J49" s="105">
        <v>0.39055888320846699</v>
      </c>
      <c r="K49" s="106">
        <v>0.135386090323832</v>
      </c>
      <c r="L49" s="106">
        <v>0.29697520017760898</v>
      </c>
      <c r="M49" s="106">
        <v>5.91398025704594E-2</v>
      </c>
      <c r="N49" s="106">
        <v>3.0103831241680701E-3</v>
      </c>
      <c r="O49" s="106">
        <v>2.20495979539077E-2</v>
      </c>
      <c r="P49" s="131">
        <v>0.90711995735844297</v>
      </c>
      <c r="Q49" s="105">
        <v>0.37944554431097699</v>
      </c>
      <c r="R49" s="106">
        <v>0.13688943366355999</v>
      </c>
      <c r="S49" s="106">
        <v>0.29793193918869498</v>
      </c>
      <c r="T49" s="106">
        <v>0.10655082676354399</v>
      </c>
      <c r="U49" s="106">
        <v>3.9420568142436101E-2</v>
      </c>
      <c r="V49" s="106">
        <v>2.20495979539077E-2</v>
      </c>
      <c r="W49" s="145">
        <v>0.98228791002311899</v>
      </c>
      <c r="X49" s="105">
        <v>0.39055888320846699</v>
      </c>
      <c r="Y49" s="106">
        <v>0.135386090323832</v>
      </c>
      <c r="Z49" s="106">
        <v>0.220524856295332</v>
      </c>
      <c r="AA49" s="106">
        <v>1.09183375862226E-3</v>
      </c>
      <c r="AB49" s="106">
        <v>2.20495979539077E-2</v>
      </c>
      <c r="AC49" s="107">
        <v>0.76961126154016102</v>
      </c>
      <c r="AD49" s="204">
        <v>-0.212676648482957</v>
      </c>
      <c r="AE49" s="106">
        <v>0.63349929504051095</v>
      </c>
      <c r="AF49" s="205">
        <v>1.2763429527490799</v>
      </c>
      <c r="AG49" s="147"/>
      <c r="AH49" s="147"/>
      <c r="AI49" s="147"/>
      <c r="AJ49" s="147"/>
      <c r="AK49" s="147"/>
      <c r="AL49" s="147"/>
      <c r="AM49" s="147"/>
      <c r="AN49" s="147"/>
      <c r="AO49" s="147"/>
      <c r="AP49" s="14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row>
    <row r="50" spans="1:144" ht="15" customHeight="1">
      <c r="A50" s="99" t="s">
        <v>137</v>
      </c>
      <c r="B50" s="100" t="s">
        <v>245</v>
      </c>
      <c r="C50" s="197">
        <v>54.005918135501886</v>
      </c>
      <c r="D50" s="199">
        <v>62.350999999999999</v>
      </c>
      <c r="E50" s="101">
        <v>0.43099999999999999</v>
      </c>
      <c r="F50" s="102">
        <v>751.76199999999994</v>
      </c>
      <c r="G50" s="1" t="s">
        <v>167</v>
      </c>
      <c r="H50" s="148" t="s">
        <v>47</v>
      </c>
      <c r="I50" s="202">
        <v>11.531000000000001</v>
      </c>
      <c r="J50" s="105">
        <v>0.26556178596243701</v>
      </c>
      <c r="K50" s="106">
        <v>5.5457202854404697E-2</v>
      </c>
      <c r="L50" s="106">
        <v>0.226839571038606</v>
      </c>
      <c r="M50" s="106">
        <v>1.3543767223504999E-2</v>
      </c>
      <c r="N50" s="106">
        <v>1.08983348211814E-3</v>
      </c>
      <c r="O50" s="106">
        <v>5.0966007604300603E-2</v>
      </c>
      <c r="P50" s="131">
        <v>0.61345816816537202</v>
      </c>
      <c r="Q50" s="105">
        <v>0.27864915781869598</v>
      </c>
      <c r="R50" s="106">
        <v>5.6549592545353203E-2</v>
      </c>
      <c r="S50" s="106">
        <v>0.22764370692133701</v>
      </c>
      <c r="T50" s="106">
        <v>3.0431974554346299E-2</v>
      </c>
      <c r="U50" s="106">
        <v>3.0329404621450302E-3</v>
      </c>
      <c r="V50" s="106">
        <v>5.0966007604300603E-2</v>
      </c>
      <c r="W50" s="145">
        <v>0.64727337990617795</v>
      </c>
      <c r="X50" s="105">
        <v>0.26556178596243701</v>
      </c>
      <c r="Y50" s="106">
        <v>5.5457202854404697E-2</v>
      </c>
      <c r="Z50" s="106">
        <v>7.9420894534122707E-3</v>
      </c>
      <c r="AA50" s="106">
        <v>6.6802724925814896E-3</v>
      </c>
      <c r="AB50" s="106">
        <v>5.0966007604300603E-2</v>
      </c>
      <c r="AC50" s="107">
        <v>0.386607358367136</v>
      </c>
      <c r="AD50" s="204">
        <v>-0.260666021539041</v>
      </c>
      <c r="AE50" s="106">
        <v>0.41744098210411801</v>
      </c>
      <c r="AF50" s="205">
        <v>1.6742396798653301</v>
      </c>
      <c r="AG50" s="147"/>
      <c r="AH50" s="147"/>
      <c r="AI50" s="147"/>
      <c r="AJ50" s="147"/>
      <c r="AK50" s="147"/>
      <c r="AL50" s="147"/>
      <c r="AM50" s="147"/>
      <c r="AN50" s="147"/>
      <c r="AO50" s="147"/>
      <c r="AP50" s="14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row>
    <row r="51" spans="1:144" ht="15" customHeight="1">
      <c r="A51" s="99" t="s">
        <v>227</v>
      </c>
      <c r="B51" s="100" t="s">
        <v>246</v>
      </c>
      <c r="C51" s="197"/>
      <c r="D51" s="199">
        <v>76.004000000000005</v>
      </c>
      <c r="E51" s="101">
        <v>0.67600000000000005</v>
      </c>
      <c r="F51" s="102">
        <v>7167.75</v>
      </c>
      <c r="G51" s="1" t="s">
        <v>167</v>
      </c>
      <c r="H51" s="148" t="s">
        <v>6</v>
      </c>
      <c r="I51" s="202">
        <v>0.55000000000000004</v>
      </c>
      <c r="J51" s="105"/>
      <c r="K51" s="106"/>
      <c r="L51" s="106"/>
      <c r="M51" s="106"/>
      <c r="N51" s="106"/>
      <c r="O51" s="106"/>
      <c r="P51" s="131">
        <v>1.3157289478115399</v>
      </c>
      <c r="Q51" s="105"/>
      <c r="R51" s="106"/>
      <c r="S51" s="106"/>
      <c r="T51" s="106"/>
      <c r="U51" s="106"/>
      <c r="V51" s="106"/>
      <c r="W51" s="145">
        <v>1.2800332897900999</v>
      </c>
      <c r="X51" s="105"/>
      <c r="Y51" s="106"/>
      <c r="Z51" s="106"/>
      <c r="AA51" s="106"/>
      <c r="AB51" s="106"/>
      <c r="AC51" s="107">
        <v>0.44717588941713199</v>
      </c>
      <c r="AD51" s="204">
        <v>-0.83285740037296696</v>
      </c>
      <c r="AE51" s="106">
        <v>0.82552190496911404</v>
      </c>
      <c r="AF51" s="205">
        <v>2.8624827949882299</v>
      </c>
      <c r="AG51" s="147"/>
      <c r="AH51" s="147"/>
      <c r="AI51" s="147"/>
      <c r="AJ51" s="147"/>
      <c r="AK51" s="147"/>
      <c r="AL51" s="147"/>
      <c r="AM51" s="147"/>
      <c r="AN51" s="147"/>
      <c r="AO51" s="147"/>
      <c r="AP51" s="14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row>
    <row r="52" spans="1:144" ht="15" customHeight="1">
      <c r="A52" s="99" t="s">
        <v>81</v>
      </c>
      <c r="B52" s="100" t="s">
        <v>246</v>
      </c>
      <c r="C52" s="197">
        <v>63.38431132895613</v>
      </c>
      <c r="D52" s="199">
        <v>70.691999999999993</v>
      </c>
      <c r="E52" s="101">
        <v>0.59799999999999998</v>
      </c>
      <c r="F52" s="102">
        <v>4638.22</v>
      </c>
      <c r="G52" s="1" t="s">
        <v>168</v>
      </c>
      <c r="H52" s="148" t="s">
        <v>47</v>
      </c>
      <c r="I52" s="202">
        <v>16.486999999999998</v>
      </c>
      <c r="J52" s="105"/>
      <c r="K52" s="106"/>
      <c r="L52" s="106"/>
      <c r="M52" s="106"/>
      <c r="N52" s="106"/>
      <c r="O52" s="106"/>
      <c r="P52" s="131">
        <v>1.1573801883446899</v>
      </c>
      <c r="Q52" s="105"/>
      <c r="R52" s="106"/>
      <c r="S52" s="106"/>
      <c r="T52" s="106"/>
      <c r="U52" s="106"/>
      <c r="V52" s="106"/>
      <c r="W52" s="145">
        <v>1.4348697625160201</v>
      </c>
      <c r="X52" s="105"/>
      <c r="Y52" s="106"/>
      <c r="Z52" s="106"/>
      <c r="AA52" s="106"/>
      <c r="AB52" s="106"/>
      <c r="AC52" s="107">
        <v>1.0315463496502799</v>
      </c>
      <c r="AD52" s="204">
        <v>-0.40332341286574003</v>
      </c>
      <c r="AE52" s="106">
        <v>0.925379385976003</v>
      </c>
      <c r="AF52" s="205">
        <v>1.39098913296768</v>
      </c>
      <c r="AG52" s="147"/>
      <c r="AH52" s="147"/>
      <c r="AI52" s="147"/>
      <c r="AJ52" s="147"/>
      <c r="AK52" s="147"/>
      <c r="AL52" s="147"/>
      <c r="AM52" s="147"/>
      <c r="AN52" s="147"/>
      <c r="AO52" s="147"/>
      <c r="AP52" s="14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row>
    <row r="53" spans="1:144" ht="15" customHeight="1">
      <c r="A53" s="108" t="s">
        <v>136</v>
      </c>
      <c r="B53" s="109" t="s">
        <v>245</v>
      </c>
      <c r="C53" s="198">
        <v>55.332953641456591</v>
      </c>
      <c r="D53" s="200">
        <v>61.584000000000003</v>
      </c>
      <c r="E53" s="110">
        <v>0.58299999999999996</v>
      </c>
      <c r="F53" s="111">
        <v>3743.72</v>
      </c>
      <c r="G53" s="112" t="s">
        <v>167</v>
      </c>
      <c r="H53" s="113" t="s">
        <v>6</v>
      </c>
      <c r="I53" s="175">
        <v>25.876000000000001</v>
      </c>
      <c r="J53" s="114">
        <v>0.56522633877747497</v>
      </c>
      <c r="K53" s="115">
        <v>8.1336235621213102E-2</v>
      </c>
      <c r="L53" s="115">
        <v>0.25862236356655899</v>
      </c>
      <c r="M53" s="115">
        <v>9.3897630916384894E-2</v>
      </c>
      <c r="N53" s="115">
        <v>3.6567271299446799E-2</v>
      </c>
      <c r="O53" s="115">
        <v>5.0532688479726903E-2</v>
      </c>
      <c r="P53" s="131">
        <v>1.08618252866081</v>
      </c>
      <c r="Q53" s="114">
        <v>0.55395256388661196</v>
      </c>
      <c r="R53" s="115">
        <v>8.5824294081731506E-2</v>
      </c>
      <c r="S53" s="115">
        <v>0.206026760097207</v>
      </c>
      <c r="T53" s="115">
        <v>0.16061177127491799</v>
      </c>
      <c r="U53" s="115">
        <v>7.9381630503174802E-2</v>
      </c>
      <c r="V53" s="115">
        <v>5.0532688479726903E-2</v>
      </c>
      <c r="W53" s="145">
        <v>1.1363297083233701</v>
      </c>
      <c r="X53" s="114">
        <v>0.56522633877747497</v>
      </c>
      <c r="Y53" s="115">
        <v>8.1336235621213102E-2</v>
      </c>
      <c r="Z53" s="115">
        <v>0.78642008326571899</v>
      </c>
      <c r="AA53" s="115">
        <v>6.5967621868698603E-2</v>
      </c>
      <c r="AB53" s="115">
        <v>5.0532688479726903E-2</v>
      </c>
      <c r="AC53" s="107">
        <v>1.5494829680128299</v>
      </c>
      <c r="AD53" s="130">
        <v>0.41315325968945898</v>
      </c>
      <c r="AE53" s="115">
        <v>0.73284427285631804</v>
      </c>
      <c r="AF53" s="120">
        <v>0.73336056722242104</v>
      </c>
      <c r="AG53" s="147"/>
      <c r="AH53" s="147"/>
      <c r="AI53" s="147"/>
      <c r="AJ53" s="147"/>
      <c r="AK53" s="147"/>
      <c r="AL53" s="147"/>
      <c r="AM53" s="147"/>
      <c r="AN53" s="147"/>
      <c r="AO53" s="147"/>
      <c r="AP53" s="14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row>
    <row r="54" spans="1:144" ht="15" customHeight="1">
      <c r="A54" s="99" t="s">
        <v>43</v>
      </c>
      <c r="B54" s="100" t="s">
        <v>245</v>
      </c>
      <c r="C54" s="197">
        <v>77.681815686274504</v>
      </c>
      <c r="D54" s="199">
        <v>82.228780487804897</v>
      </c>
      <c r="E54" s="101">
        <v>0.93700000000000006</v>
      </c>
      <c r="F54" s="102">
        <v>49560.800000000003</v>
      </c>
      <c r="G54" s="1" t="s">
        <v>170</v>
      </c>
      <c r="H54" s="148" t="s">
        <v>8</v>
      </c>
      <c r="I54" s="177">
        <v>37.411000000000001</v>
      </c>
      <c r="J54" s="103">
        <v>2.6611538982053702</v>
      </c>
      <c r="K54" s="104">
        <v>0.33271327365931702</v>
      </c>
      <c r="L54" s="104">
        <v>2.6009351218358798</v>
      </c>
      <c r="M54" s="104">
        <v>5.0238626107874396</v>
      </c>
      <c r="N54" s="104">
        <v>0.153041096232228</v>
      </c>
      <c r="O54" s="104">
        <v>3.9157011721299699E-2</v>
      </c>
      <c r="P54" s="131">
        <v>10.8108630124415</v>
      </c>
      <c r="Q54" s="105">
        <v>1.3838502933208201</v>
      </c>
      <c r="R54" s="106">
        <v>0.26661747718454698</v>
      </c>
      <c r="S54" s="106">
        <v>1.1566485392185</v>
      </c>
      <c r="T54" s="106">
        <v>4.9056711761387897</v>
      </c>
      <c r="U54" s="106">
        <v>0.131922119924021</v>
      </c>
      <c r="V54" s="106">
        <v>3.9157011721299699E-2</v>
      </c>
      <c r="W54" s="145">
        <v>7.8838666175079704</v>
      </c>
      <c r="X54" s="105">
        <v>2.6611538982053702</v>
      </c>
      <c r="Y54" s="106">
        <v>0.33271327365931702</v>
      </c>
      <c r="Z54" s="106">
        <v>8.2234743158946806</v>
      </c>
      <c r="AA54" s="106">
        <v>3.2286238933383</v>
      </c>
      <c r="AB54" s="106">
        <v>3.9157011721299699E-2</v>
      </c>
      <c r="AC54" s="107">
        <v>14.485122392818999</v>
      </c>
      <c r="AD54" s="204">
        <v>6.6012557753110199</v>
      </c>
      <c r="AE54" s="106">
        <v>5.08448072446211</v>
      </c>
      <c r="AF54" s="205">
        <v>0.54427338642415601</v>
      </c>
      <c r="AG54" s="147"/>
      <c r="AH54" s="147"/>
      <c r="AI54" s="147"/>
      <c r="AJ54" s="147"/>
      <c r="AK54" s="147"/>
      <c r="AL54" s="147"/>
      <c r="AM54" s="147"/>
      <c r="AN54" s="147"/>
      <c r="AO54" s="147"/>
      <c r="AP54" s="14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row>
    <row r="55" spans="1:144" ht="15" customHeight="1">
      <c r="A55" s="99" t="s">
        <v>135</v>
      </c>
      <c r="B55" s="100" t="s">
        <v>245</v>
      </c>
      <c r="C55" s="197">
        <v>39.01020328956352</v>
      </c>
      <c r="D55" s="199">
        <v>55.024999999999999</v>
      </c>
      <c r="E55" s="101">
        <v>0.41099999999999998</v>
      </c>
      <c r="F55" s="118">
        <v>945.18100000000004</v>
      </c>
      <c r="G55" s="1" t="s">
        <v>167</v>
      </c>
      <c r="H55" s="148" t="s">
        <v>47</v>
      </c>
      <c r="I55" s="202">
        <v>4.7450000000000001</v>
      </c>
      <c r="J55" s="116">
        <v>0.43776669790219902</v>
      </c>
      <c r="K55" s="117">
        <v>0.49979349649663302</v>
      </c>
      <c r="L55" s="117">
        <v>0.25708068346389601</v>
      </c>
      <c r="M55" s="117">
        <v>1.9937814777941199E-2</v>
      </c>
      <c r="N55" s="117">
        <v>6.7727722774662399E-3</v>
      </c>
      <c r="O55" s="117">
        <v>2.3938562661658901E-2</v>
      </c>
      <c r="P55" s="131">
        <v>1.24529002757979</v>
      </c>
      <c r="Q55" s="116">
        <v>0.446465483204189</v>
      </c>
      <c r="R55" s="117">
        <v>0.46240138948780102</v>
      </c>
      <c r="S55" s="117">
        <v>0.24003422344618999</v>
      </c>
      <c r="T55" s="117">
        <v>3.9008922572144701E-2</v>
      </c>
      <c r="U55" s="117">
        <v>1.2919471056886501E-2</v>
      </c>
      <c r="V55" s="117">
        <v>2.3938562661658901E-2</v>
      </c>
      <c r="W55" s="145">
        <v>1.22476805242887</v>
      </c>
      <c r="X55" s="116">
        <v>0.43776669790219902</v>
      </c>
      <c r="Y55" s="117">
        <v>0.49979349649663302</v>
      </c>
      <c r="Z55" s="117">
        <v>5.9190851917701099</v>
      </c>
      <c r="AA55" s="117">
        <v>0</v>
      </c>
      <c r="AB55" s="117">
        <v>2.3938562661658901E-2</v>
      </c>
      <c r="AC55" s="107">
        <v>6.8805839488306004</v>
      </c>
      <c r="AD55" s="206">
        <v>5.6558158964017302</v>
      </c>
      <c r="AE55" s="117">
        <v>0.78988012565844201</v>
      </c>
      <c r="AF55" s="207">
        <v>0.17800350399576501</v>
      </c>
      <c r="AG55" s="147"/>
      <c r="AH55" s="147"/>
      <c r="AI55" s="147"/>
      <c r="AJ55" s="147"/>
      <c r="AK55" s="147"/>
      <c r="AL55" s="147"/>
      <c r="AM55" s="147"/>
      <c r="AN55" s="147"/>
      <c r="AO55" s="147"/>
      <c r="AP55" s="14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row>
    <row r="56" spans="1:144" ht="15" customHeight="1">
      <c r="A56" s="99" t="s">
        <v>134</v>
      </c>
      <c r="B56" s="100" t="s">
        <v>245</v>
      </c>
      <c r="C56" s="197">
        <v>41.376491664913658</v>
      </c>
      <c r="D56" s="199">
        <v>53.259</v>
      </c>
      <c r="E56" s="101">
        <v>0.40300000000000002</v>
      </c>
      <c r="F56" s="102">
        <v>1594.97</v>
      </c>
      <c r="G56" s="1" t="s">
        <v>167</v>
      </c>
      <c r="H56" s="148" t="s">
        <v>47</v>
      </c>
      <c r="I56" s="202">
        <v>15.946999999999999</v>
      </c>
      <c r="J56" s="116">
        <v>0.35607032575609598</v>
      </c>
      <c r="K56" s="117">
        <v>0.89736813425765105</v>
      </c>
      <c r="L56" s="117">
        <v>0.22177687066909599</v>
      </c>
      <c r="M56" s="117">
        <v>1.6870802950554601E-2</v>
      </c>
      <c r="N56" s="117">
        <v>8.0601421910309508E-3</v>
      </c>
      <c r="O56" s="117">
        <v>2.4036751034740001E-2</v>
      </c>
      <c r="P56" s="131">
        <v>1.5241830268591701</v>
      </c>
      <c r="Q56" s="116">
        <v>0.357950604580692</v>
      </c>
      <c r="R56" s="117">
        <v>0.89173874906398198</v>
      </c>
      <c r="S56" s="117">
        <v>0.22183286233038799</v>
      </c>
      <c r="T56" s="117">
        <v>2.6347043986690501E-2</v>
      </c>
      <c r="U56" s="117">
        <v>8.3766657365573396E-3</v>
      </c>
      <c r="V56" s="117">
        <v>2.4036751034740001E-2</v>
      </c>
      <c r="W56" s="145">
        <v>1.53028267673305</v>
      </c>
      <c r="X56" s="116">
        <v>0.35607032575609598</v>
      </c>
      <c r="Y56" s="117">
        <v>0.89736813425765105</v>
      </c>
      <c r="Z56" s="117">
        <v>0.26185985178349702</v>
      </c>
      <c r="AA56" s="117">
        <v>5.6739145642520999E-2</v>
      </c>
      <c r="AB56" s="117">
        <v>2.4036751034740001E-2</v>
      </c>
      <c r="AC56" s="107">
        <v>1.5960742084745101</v>
      </c>
      <c r="AD56" s="206">
        <v>6.5791531741460102E-2</v>
      </c>
      <c r="AE56" s="117">
        <v>0.98691329398554595</v>
      </c>
      <c r="AF56" s="207">
        <v>0.95877915237766898</v>
      </c>
      <c r="AG56" s="147"/>
      <c r="AH56" s="147"/>
      <c r="AI56" s="147"/>
      <c r="AJ56" s="147"/>
      <c r="AK56" s="147"/>
      <c r="AL56" s="147"/>
      <c r="AM56" s="147"/>
      <c r="AN56" s="147"/>
      <c r="AO56" s="147"/>
      <c r="AP56" s="14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row>
    <row r="57" spans="1:144" ht="15" customHeight="1">
      <c r="A57" s="99" t="s">
        <v>61</v>
      </c>
      <c r="B57" s="100" t="s">
        <v>245</v>
      </c>
      <c r="C57" s="197">
        <v>77.656666736694689</v>
      </c>
      <c r="D57" s="199">
        <v>80.325999999999993</v>
      </c>
      <c r="E57" s="101">
        <v>0.86099999999999999</v>
      </c>
      <c r="F57" s="102">
        <v>23916.6</v>
      </c>
      <c r="G57" s="1" t="s">
        <v>270</v>
      </c>
      <c r="H57" s="148" t="s">
        <v>10</v>
      </c>
      <c r="I57" s="202">
        <v>18.952000000000002</v>
      </c>
      <c r="J57" s="105">
        <v>0.35033450997534699</v>
      </c>
      <c r="K57" s="106">
        <v>0.222062560669544</v>
      </c>
      <c r="L57" s="106">
        <v>1.96896197001149</v>
      </c>
      <c r="M57" s="106">
        <v>1.6562321941281199</v>
      </c>
      <c r="N57" s="106">
        <v>0.250501807227763</v>
      </c>
      <c r="O57" s="106">
        <v>0.1248456488241</v>
      </c>
      <c r="P57" s="131">
        <v>4.5729386908363603</v>
      </c>
      <c r="Q57" s="105">
        <v>0.63942116821031703</v>
      </c>
      <c r="R57" s="106">
        <v>0.46247014634800299</v>
      </c>
      <c r="S57" s="106">
        <v>0.98689470920408695</v>
      </c>
      <c r="T57" s="106">
        <v>1.6699256484779901</v>
      </c>
      <c r="U57" s="106">
        <v>0.114329023327328</v>
      </c>
      <c r="V57" s="106">
        <v>0.1248456488241</v>
      </c>
      <c r="W57" s="145">
        <v>3.99788634439183</v>
      </c>
      <c r="X57" s="105">
        <v>0.35033450997534699</v>
      </c>
      <c r="Y57" s="106">
        <v>0.415961420697254</v>
      </c>
      <c r="Z57" s="106">
        <v>2.0986438218079901</v>
      </c>
      <c r="AA57" s="106">
        <v>0.35331902395535297</v>
      </c>
      <c r="AB57" s="106">
        <v>0.1248456488241</v>
      </c>
      <c r="AC57" s="107">
        <v>3.3431044252600501</v>
      </c>
      <c r="AD57" s="204">
        <v>-0.65478191913177897</v>
      </c>
      <c r="AE57" s="106">
        <v>2.5783257179299901</v>
      </c>
      <c r="AF57" s="205">
        <v>1.19586044461678</v>
      </c>
      <c r="AG57" s="147"/>
      <c r="AH57" s="147"/>
      <c r="AI57" s="147"/>
      <c r="AJ57" s="147"/>
      <c r="AK57" s="147"/>
      <c r="AL57" s="147"/>
      <c r="AM57" s="147"/>
      <c r="AN57" s="147"/>
      <c r="AO57" s="147"/>
      <c r="AP57" s="14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row>
    <row r="58" spans="1:144" ht="15" customHeight="1">
      <c r="A58" s="108" t="s">
        <v>80</v>
      </c>
      <c r="B58" s="109" t="s">
        <v>245</v>
      </c>
      <c r="C58" s="198">
        <v>71.980011554621854</v>
      </c>
      <c r="D58" s="200">
        <v>77.968000000000004</v>
      </c>
      <c r="E58" s="110">
        <v>0.76200000000000001</v>
      </c>
      <c r="F58" s="111">
        <v>15893</v>
      </c>
      <c r="G58" s="112" t="s">
        <v>168</v>
      </c>
      <c r="H58" s="113" t="s">
        <v>10</v>
      </c>
      <c r="I58" s="175">
        <v>1465.634</v>
      </c>
      <c r="J58" s="114">
        <v>0.30984168447300298</v>
      </c>
      <c r="K58" s="115">
        <v>5.9901008351050798E-2</v>
      </c>
      <c r="L58" s="115">
        <v>0.12811146067359799</v>
      </c>
      <c r="M58" s="115">
        <v>2.5522752841166501</v>
      </c>
      <c r="N58" s="115">
        <v>5.8303366065003803E-2</v>
      </c>
      <c r="O58" s="115">
        <v>0.122036558930037</v>
      </c>
      <c r="P58" s="131">
        <v>3.2304693626093499</v>
      </c>
      <c r="Q58" s="114">
        <v>0.43392676960801702</v>
      </c>
      <c r="R58" s="115">
        <v>0.111272653583619</v>
      </c>
      <c r="S58" s="115">
        <v>0.230258076379529</v>
      </c>
      <c r="T58" s="115">
        <v>2.5449600898148099</v>
      </c>
      <c r="U58" s="115">
        <v>6.7565628159467497E-2</v>
      </c>
      <c r="V58" s="115">
        <v>0.122036558930037</v>
      </c>
      <c r="W58" s="145">
        <v>3.5100197764754801</v>
      </c>
      <c r="X58" s="114">
        <v>0.30984168447300298</v>
      </c>
      <c r="Y58" s="115">
        <v>0.100714428685377</v>
      </c>
      <c r="Z58" s="115">
        <v>0.223697193268765</v>
      </c>
      <c r="AA58" s="115">
        <v>4.2335654557220999E-2</v>
      </c>
      <c r="AB58" s="115">
        <v>0.122036558930037</v>
      </c>
      <c r="AC58" s="107">
        <v>0.798625519914402</v>
      </c>
      <c r="AD58" s="130">
        <v>-2.71139425656107</v>
      </c>
      <c r="AE58" s="115">
        <v>2.2636897301557299</v>
      </c>
      <c r="AF58" s="120">
        <v>4.3950759009700597</v>
      </c>
      <c r="AG58" s="147"/>
      <c r="AH58" s="147"/>
      <c r="AI58" s="147"/>
      <c r="AJ58" s="147"/>
      <c r="AK58" s="147"/>
      <c r="AL58" s="147"/>
      <c r="AM58" s="147"/>
      <c r="AN58" s="147"/>
      <c r="AO58" s="147"/>
      <c r="AP58" s="14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row>
    <row r="59" spans="1:144" ht="15" customHeight="1">
      <c r="A59" s="99" t="s">
        <v>60</v>
      </c>
      <c r="B59" s="100" t="s">
        <v>245</v>
      </c>
      <c r="C59" s="197">
        <v>70.533779061624642</v>
      </c>
      <c r="D59" s="199">
        <v>76.751999999999995</v>
      </c>
      <c r="E59" s="101">
        <v>0.76800000000000002</v>
      </c>
      <c r="F59" s="118">
        <v>14999.8</v>
      </c>
      <c r="G59" s="1" t="s">
        <v>270</v>
      </c>
      <c r="H59" s="148" t="s">
        <v>10</v>
      </c>
      <c r="I59" s="202">
        <v>50.338999999999999</v>
      </c>
      <c r="J59" s="116">
        <v>0.54747812258006301</v>
      </c>
      <c r="K59" s="117">
        <v>0.67986945411243205</v>
      </c>
      <c r="L59" s="117">
        <v>8.4097487758133596E-2</v>
      </c>
      <c r="M59" s="117">
        <v>0.50675393435301797</v>
      </c>
      <c r="N59" s="117">
        <v>3.3007321038931101E-2</v>
      </c>
      <c r="O59" s="117">
        <v>7.9208563534758594E-2</v>
      </c>
      <c r="P59" s="131">
        <v>1.93041488337734</v>
      </c>
      <c r="Q59" s="116">
        <v>0.65718531300263905</v>
      </c>
      <c r="R59" s="117">
        <v>0.66129014679436704</v>
      </c>
      <c r="S59" s="117">
        <v>0.11269152867762</v>
      </c>
      <c r="T59" s="117">
        <v>0.61753865114680895</v>
      </c>
      <c r="U59" s="117">
        <v>4.8634794609910798E-2</v>
      </c>
      <c r="V59" s="117">
        <v>7.9208563534758594E-2</v>
      </c>
      <c r="W59" s="145">
        <v>2.1765489977661101</v>
      </c>
      <c r="X59" s="116">
        <v>0.54747812258006301</v>
      </c>
      <c r="Y59" s="117">
        <v>1.1071840463306299</v>
      </c>
      <c r="Z59" s="117">
        <v>1.95898645430272</v>
      </c>
      <c r="AA59" s="117">
        <v>6.5812593348770404E-2</v>
      </c>
      <c r="AB59" s="117">
        <v>7.9208563534758594E-2</v>
      </c>
      <c r="AC59" s="107">
        <v>3.75866978009693</v>
      </c>
      <c r="AD59" s="206">
        <v>1.5821207823308101</v>
      </c>
      <c r="AE59" s="117">
        <v>1.40370480145022</v>
      </c>
      <c r="AF59" s="207">
        <v>0.579074280292316</v>
      </c>
      <c r="AG59" s="147"/>
      <c r="AH59" s="147"/>
      <c r="AI59" s="147"/>
      <c r="AJ59" s="147"/>
      <c r="AK59" s="147"/>
      <c r="AL59" s="147"/>
      <c r="AM59" s="147"/>
      <c r="AN59" s="147"/>
      <c r="AO59" s="147"/>
      <c r="AP59" s="14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row>
    <row r="60" spans="1:144" ht="15" customHeight="1">
      <c r="A60" s="99" t="s">
        <v>172</v>
      </c>
      <c r="B60" s="100" t="s">
        <v>246</v>
      </c>
      <c r="C60" s="197" t="s">
        <v>0</v>
      </c>
      <c r="D60" s="199">
        <v>64.067999999999998</v>
      </c>
      <c r="E60" s="101">
        <v>0.56000000000000005</v>
      </c>
      <c r="F60" s="102">
        <v>2978.79</v>
      </c>
      <c r="G60" s="1" t="s">
        <v>167</v>
      </c>
      <c r="H60" s="148" t="s">
        <v>47</v>
      </c>
      <c r="I60" s="202">
        <v>0.85099999999999998</v>
      </c>
      <c r="J60" s="116"/>
      <c r="K60" s="117"/>
      <c r="L60" s="117"/>
      <c r="M60" s="117"/>
      <c r="N60" s="117"/>
      <c r="O60" s="117"/>
      <c r="P60" s="131">
        <v>1.55292824809413</v>
      </c>
      <c r="Q60" s="116"/>
      <c r="R60" s="117"/>
      <c r="S60" s="117"/>
      <c r="T60" s="117"/>
      <c r="U60" s="117"/>
      <c r="V60" s="117"/>
      <c r="W60" s="145">
        <v>1.9735754036851201</v>
      </c>
      <c r="X60" s="116"/>
      <c r="Y60" s="117"/>
      <c r="Z60" s="117"/>
      <c r="AA60" s="117"/>
      <c r="AB60" s="117"/>
      <c r="AC60" s="107">
        <v>0.35708272969524801</v>
      </c>
      <c r="AD60" s="206">
        <v>-1.61649267398987</v>
      </c>
      <c r="AE60" s="117">
        <v>1.2728026214986099</v>
      </c>
      <c r="AF60" s="207">
        <v>5.52694162881936</v>
      </c>
      <c r="AG60" s="147"/>
      <c r="AH60" s="147"/>
      <c r="AI60" s="147"/>
      <c r="AJ60" s="147"/>
      <c r="AK60" s="147"/>
      <c r="AL60" s="147"/>
      <c r="AM60" s="147"/>
      <c r="AN60" s="147"/>
      <c r="AO60" s="147"/>
      <c r="AP60" s="14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row>
    <row r="61" spans="1:144" ht="15" customHeight="1">
      <c r="A61" s="99" t="s">
        <v>133</v>
      </c>
      <c r="B61" s="100" t="s">
        <v>245</v>
      </c>
      <c r="C61" s="197">
        <v>52.918640336134452</v>
      </c>
      <c r="D61" s="199">
        <v>62.747</v>
      </c>
      <c r="E61" s="101">
        <v>0.56999999999999995</v>
      </c>
      <c r="F61" s="102">
        <v>4496.7700000000004</v>
      </c>
      <c r="G61" s="1" t="s">
        <v>167</v>
      </c>
      <c r="H61" s="148" t="s">
        <v>6</v>
      </c>
      <c r="I61" s="202">
        <v>5.3810000000000002</v>
      </c>
      <c r="J61" s="105">
        <v>0.19413974706614201</v>
      </c>
      <c r="K61" s="106">
        <v>3.5838437086529201E-2</v>
      </c>
      <c r="L61" s="106">
        <v>0.40449545153217698</v>
      </c>
      <c r="M61" s="106">
        <v>0.221966640548593</v>
      </c>
      <c r="N61" s="106">
        <v>5.4527658144582901E-2</v>
      </c>
      <c r="O61" s="106">
        <v>6.1416944937029497E-2</v>
      </c>
      <c r="P61" s="131">
        <v>0.97238487931505402</v>
      </c>
      <c r="Q61" s="105">
        <v>0.33007350491827497</v>
      </c>
      <c r="R61" s="106">
        <v>7.3324927062074899E-2</v>
      </c>
      <c r="S61" s="106">
        <v>0.26677780798457801</v>
      </c>
      <c r="T61" s="106">
        <v>0.30200551018722999</v>
      </c>
      <c r="U61" s="106">
        <v>0.107511389334386</v>
      </c>
      <c r="V61" s="106">
        <v>6.1416944937029497E-2</v>
      </c>
      <c r="W61" s="145">
        <v>1.14111008442357</v>
      </c>
      <c r="X61" s="105">
        <v>0.19413974706614201</v>
      </c>
      <c r="Y61" s="106">
        <v>2.41425881022526</v>
      </c>
      <c r="Z61" s="106">
        <v>5.4428773758730697</v>
      </c>
      <c r="AA61" s="106">
        <v>0.27849223471751799</v>
      </c>
      <c r="AB61" s="106">
        <v>6.1416944937029497E-2</v>
      </c>
      <c r="AC61" s="107">
        <v>8.39118511281902</v>
      </c>
      <c r="AD61" s="204">
        <v>7.2500750283954503</v>
      </c>
      <c r="AE61" s="106">
        <v>0.73592724360105</v>
      </c>
      <c r="AF61" s="205">
        <v>0.13598914445116</v>
      </c>
      <c r="AG61" s="147"/>
      <c r="AH61" s="147"/>
      <c r="AI61" s="147"/>
      <c r="AJ61" s="147"/>
      <c r="AK61" s="147"/>
      <c r="AL61" s="147"/>
      <c r="AM61" s="147"/>
      <c r="AN61" s="147"/>
      <c r="AO61" s="147"/>
      <c r="AP61" s="14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row>
    <row r="62" spans="1:144" ht="15" customHeight="1">
      <c r="A62" s="99" t="s">
        <v>132</v>
      </c>
      <c r="B62" s="100" t="s">
        <v>245</v>
      </c>
      <c r="C62" s="197">
        <v>49.984993907563023</v>
      </c>
      <c r="D62" s="199">
        <v>60.276000000000003</v>
      </c>
      <c r="E62" s="101">
        <v>0.48199999999999998</v>
      </c>
      <c r="F62" s="102">
        <v>1083.95</v>
      </c>
      <c r="G62" s="1" t="s">
        <v>167</v>
      </c>
      <c r="H62" s="148" t="s">
        <v>47</v>
      </c>
      <c r="I62" s="202">
        <v>86.790999999999997</v>
      </c>
      <c r="J62" s="105">
        <v>0.18814008213871999</v>
      </c>
      <c r="K62" s="106">
        <v>7.9175598941184193E-3</v>
      </c>
      <c r="L62" s="106">
        <v>0.39891355506552401</v>
      </c>
      <c r="M62" s="106">
        <v>8.7234761454943396E-3</v>
      </c>
      <c r="N62" s="106">
        <v>5.5721172265461296E-3</v>
      </c>
      <c r="O62" s="106">
        <v>8.0198775316515994E-2</v>
      </c>
      <c r="P62" s="131">
        <v>0.68946556578691898</v>
      </c>
      <c r="Q62" s="105">
        <v>0.20282571872476901</v>
      </c>
      <c r="R62" s="106">
        <v>1.01170830075794E-2</v>
      </c>
      <c r="S62" s="106">
        <v>0.39834157807683701</v>
      </c>
      <c r="T62" s="106">
        <v>4.3028669528347802E-2</v>
      </c>
      <c r="U62" s="106">
        <v>1.53491684557598E-2</v>
      </c>
      <c r="V62" s="106">
        <v>8.0198775316515994E-2</v>
      </c>
      <c r="W62" s="145">
        <v>0.74986099310980903</v>
      </c>
      <c r="X62" s="105">
        <v>0.18814008213871999</v>
      </c>
      <c r="Y62" s="106">
        <v>0.23670349735532301</v>
      </c>
      <c r="Z62" s="106">
        <v>1.48521549816675</v>
      </c>
      <c r="AA62" s="106">
        <v>3.4149276907865497E-2</v>
      </c>
      <c r="AB62" s="106">
        <v>8.0198775316515994E-2</v>
      </c>
      <c r="AC62" s="107">
        <v>2.0244071298851698</v>
      </c>
      <c r="AD62" s="204">
        <v>1.2745461367753601</v>
      </c>
      <c r="AE62" s="106">
        <v>0.48360201287854698</v>
      </c>
      <c r="AF62" s="205">
        <v>0.37041017196592402</v>
      </c>
      <c r="AG62" s="147"/>
      <c r="AH62" s="147"/>
      <c r="AI62" s="147"/>
      <c r="AJ62" s="147"/>
      <c r="AK62" s="147"/>
      <c r="AL62" s="147"/>
      <c r="AM62" s="147"/>
      <c r="AN62" s="147"/>
      <c r="AO62" s="147"/>
      <c r="AP62" s="14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row>
    <row r="63" spans="1:144" ht="15" customHeight="1">
      <c r="A63" s="108" t="s">
        <v>53</v>
      </c>
      <c r="B63" s="109" t="s">
        <v>245</v>
      </c>
      <c r="C63" s="198">
        <v>73.99670336134453</v>
      </c>
      <c r="D63" s="200">
        <v>79.427000000000007</v>
      </c>
      <c r="E63" s="110">
        <v>0.81899999999999995</v>
      </c>
      <c r="F63" s="111">
        <v>20271.599999999999</v>
      </c>
      <c r="G63" s="112" t="s">
        <v>269</v>
      </c>
      <c r="H63" s="113" t="s">
        <v>10</v>
      </c>
      <c r="I63" s="175">
        <v>5.048</v>
      </c>
      <c r="J63" s="114">
        <v>0.34578653464918202</v>
      </c>
      <c r="K63" s="115">
        <v>0.27072023004766999</v>
      </c>
      <c r="L63" s="115">
        <v>0.40787996189269399</v>
      </c>
      <c r="M63" s="115">
        <v>0.51639768278587905</v>
      </c>
      <c r="N63" s="115">
        <v>0.13401244359318801</v>
      </c>
      <c r="O63" s="115">
        <v>0.25185629713977897</v>
      </c>
      <c r="P63" s="131">
        <v>1.9266531501083899</v>
      </c>
      <c r="Q63" s="114">
        <v>0.43739903050284901</v>
      </c>
      <c r="R63" s="115">
        <v>0.184799680915396</v>
      </c>
      <c r="S63" s="115">
        <v>0.62560340586272301</v>
      </c>
      <c r="T63" s="115">
        <v>1.0033466682738701</v>
      </c>
      <c r="U63" s="115">
        <v>0.25489641764068099</v>
      </c>
      <c r="V63" s="115">
        <v>0.25185629713977897</v>
      </c>
      <c r="W63" s="145">
        <v>2.75790150033529</v>
      </c>
      <c r="X63" s="114">
        <v>0.34578653464918202</v>
      </c>
      <c r="Y63" s="115">
        <v>0.27072023004766999</v>
      </c>
      <c r="Z63" s="115">
        <v>0.655720735828621</v>
      </c>
      <c r="AA63" s="115">
        <v>0.113607276903869</v>
      </c>
      <c r="AB63" s="115">
        <v>0.25185629713977897</v>
      </c>
      <c r="AC63" s="107">
        <v>1.63769107456912</v>
      </c>
      <c r="AD63" s="130">
        <v>-1.12021042576617</v>
      </c>
      <c r="AE63" s="115">
        <v>1.77863194530456</v>
      </c>
      <c r="AF63" s="120">
        <v>1.68401815407151</v>
      </c>
      <c r="AG63" s="148"/>
      <c r="AH63" s="102"/>
      <c r="AI63" s="1"/>
      <c r="AJ63" s="148"/>
      <c r="AK63" s="177"/>
      <c r="AL63" s="104"/>
      <c r="AM63" s="104"/>
      <c r="AN63" s="104"/>
      <c r="AO63" s="104"/>
      <c r="AP63" s="104"/>
    </row>
    <row r="64" spans="1:144" ht="15" customHeight="1">
      <c r="A64" s="99" t="s">
        <v>157</v>
      </c>
      <c r="B64" s="100" t="s">
        <v>245</v>
      </c>
      <c r="C64" s="197" t="s">
        <v>0</v>
      </c>
      <c r="D64" s="199" t="s">
        <v>0</v>
      </c>
      <c r="E64" s="101" t="s">
        <v>0</v>
      </c>
      <c r="F64" s="102" t="s">
        <v>0</v>
      </c>
      <c r="G64" s="1" t="s">
        <v>167</v>
      </c>
      <c r="H64" s="148" t="s">
        <v>6</v>
      </c>
      <c r="I64" s="202">
        <v>25.716999999999999</v>
      </c>
      <c r="J64" s="105">
        <v>0.56460237325606</v>
      </c>
      <c r="K64" s="106">
        <v>2.9831382123175501E-2</v>
      </c>
      <c r="L64" s="106">
        <v>0.196800916330447</v>
      </c>
      <c r="M64" s="106">
        <v>0.14622819672477499</v>
      </c>
      <c r="N64" s="106">
        <v>3.7530282284514403E-2</v>
      </c>
      <c r="O64" s="106">
        <v>4.9416067993590197E-2</v>
      </c>
      <c r="P64" s="131">
        <v>1.02440921871256</v>
      </c>
      <c r="Q64" s="105">
        <v>0.221256808328262</v>
      </c>
      <c r="R64" s="106">
        <v>5.4509404283369298E-2</v>
      </c>
      <c r="S64" s="106">
        <v>0.20469621460620799</v>
      </c>
      <c r="T64" s="106">
        <v>0.19340682442347601</v>
      </c>
      <c r="U64" s="106">
        <v>0.165947230890512</v>
      </c>
      <c r="V64" s="106">
        <v>4.9416067993590197E-2</v>
      </c>
      <c r="W64" s="145">
        <v>0.88923255052541805</v>
      </c>
      <c r="X64" s="105">
        <v>0.56460237325606</v>
      </c>
      <c r="Y64" s="106">
        <v>0.44739650644080903</v>
      </c>
      <c r="Z64" s="106">
        <v>9.9678115483877894E-2</v>
      </c>
      <c r="AA64" s="106">
        <v>3.1924431936878599E-2</v>
      </c>
      <c r="AB64" s="106">
        <v>4.9416067993590197E-2</v>
      </c>
      <c r="AC64" s="107">
        <v>1.19301749511122</v>
      </c>
      <c r="AD64" s="204">
        <v>0.30378494458580102</v>
      </c>
      <c r="AE64" s="106">
        <v>0.57348582644335899</v>
      </c>
      <c r="AF64" s="205">
        <v>0.74536421650926299</v>
      </c>
      <c r="AG64" s="147"/>
      <c r="AH64" s="147"/>
      <c r="AI64" s="147"/>
      <c r="AJ64" s="147"/>
      <c r="AK64" s="147"/>
      <c r="AL64" s="147"/>
      <c r="AM64" s="147"/>
      <c r="AN64" s="147"/>
      <c r="AO64" s="147"/>
      <c r="AP64" s="14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row>
    <row r="65" spans="1:144" ht="15" customHeight="1">
      <c r="A65" s="99" t="s">
        <v>13</v>
      </c>
      <c r="B65" s="100" t="s">
        <v>245</v>
      </c>
      <c r="C65" s="197">
        <v>78.17616064425772</v>
      </c>
      <c r="D65" s="199">
        <v>78.424390243902451</v>
      </c>
      <c r="E65" s="101">
        <v>0.86099999999999999</v>
      </c>
      <c r="F65" s="102">
        <v>29314.6</v>
      </c>
      <c r="G65" s="1" t="s">
        <v>171</v>
      </c>
      <c r="H65" s="148" t="s">
        <v>8</v>
      </c>
      <c r="I65" s="202">
        <v>4.13</v>
      </c>
      <c r="J65" s="105">
        <v>0.70982671923831797</v>
      </c>
      <c r="K65" s="106">
        <v>7.9219092358808002E-2</v>
      </c>
      <c r="L65" s="106">
        <v>0.73754711260781303</v>
      </c>
      <c r="M65" s="106">
        <v>1.3848426400687699</v>
      </c>
      <c r="N65" s="106">
        <v>5.1839759393677097E-2</v>
      </c>
      <c r="O65" s="106">
        <v>0.14112163945273401</v>
      </c>
      <c r="P65" s="131">
        <v>3.10439696312012</v>
      </c>
      <c r="Q65" s="105">
        <v>0.78492292707935496</v>
      </c>
      <c r="R65" s="106">
        <v>0.23140749221940801</v>
      </c>
      <c r="S65" s="106">
        <v>0.69280063559613303</v>
      </c>
      <c r="T65" s="106">
        <v>1.8708108770959799</v>
      </c>
      <c r="U65" s="106">
        <v>8.5587654795861598E-2</v>
      </c>
      <c r="V65" s="106">
        <v>0.14112163945273401</v>
      </c>
      <c r="W65" s="145">
        <v>3.8066512262394698</v>
      </c>
      <c r="X65" s="105">
        <v>0.70982671923831797</v>
      </c>
      <c r="Y65" s="106">
        <v>0.14902575285781999</v>
      </c>
      <c r="Z65" s="106">
        <v>1.13526603805241</v>
      </c>
      <c r="AA65" s="106">
        <v>0.35210007489195799</v>
      </c>
      <c r="AB65" s="106">
        <v>0.14112163945273401</v>
      </c>
      <c r="AC65" s="107">
        <v>2.4873402244932401</v>
      </c>
      <c r="AD65" s="204">
        <v>-1.31931100174622</v>
      </c>
      <c r="AE65" s="106">
        <v>2.4549939418790601</v>
      </c>
      <c r="AF65" s="205">
        <v>1.53041035108698</v>
      </c>
      <c r="AG65" s="147"/>
      <c r="AH65" s="147"/>
      <c r="AI65" s="147"/>
      <c r="AJ65" s="147"/>
      <c r="AK65" s="147"/>
      <c r="AL65" s="147"/>
      <c r="AM65" s="147"/>
      <c r="AN65" s="147"/>
      <c r="AO65" s="147"/>
      <c r="AP65" s="14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row>
    <row r="66" spans="1:144" ht="15" customHeight="1">
      <c r="A66" s="99" t="s">
        <v>52</v>
      </c>
      <c r="B66" s="100" t="s">
        <v>245</v>
      </c>
      <c r="C66" s="197">
        <v>74.070404344667438</v>
      </c>
      <c r="D66" s="199">
        <v>77.611000000000004</v>
      </c>
      <c r="E66" s="101">
        <v>0.78800000000000003</v>
      </c>
      <c r="F66" s="102"/>
      <c r="G66" s="1" t="s">
        <v>269</v>
      </c>
      <c r="H66" s="148" t="s">
        <v>10</v>
      </c>
      <c r="I66" s="202">
        <v>11.333</v>
      </c>
      <c r="J66" s="105">
        <v>0.58962129837355703</v>
      </c>
      <c r="K66" s="106">
        <v>9.0378944543836201E-2</v>
      </c>
      <c r="L66" s="106">
        <v>7.5421337224427495E-2</v>
      </c>
      <c r="M66" s="106">
        <v>0.70394565671416798</v>
      </c>
      <c r="N66" s="106">
        <v>1.17609165526039E-2</v>
      </c>
      <c r="O66" s="106">
        <v>8.3213242984693098E-2</v>
      </c>
      <c r="P66" s="131">
        <v>1.5543413963932899</v>
      </c>
      <c r="Q66" s="105">
        <v>0.88263328831201904</v>
      </c>
      <c r="R66" s="106">
        <v>0.12128076621297</v>
      </c>
      <c r="S66" s="106">
        <v>8.0371130587160999E-2</v>
      </c>
      <c r="T66" s="106">
        <v>0.83472251446590895</v>
      </c>
      <c r="U66" s="106">
        <v>2.8477376551721601E-2</v>
      </c>
      <c r="V66" s="106">
        <v>8.3213242984693098E-2</v>
      </c>
      <c r="W66" s="145">
        <v>2.0306983191144701</v>
      </c>
      <c r="X66" s="105">
        <v>0.58962129837355703</v>
      </c>
      <c r="Y66" s="106">
        <v>9.0378944543836201E-2</v>
      </c>
      <c r="Z66" s="106">
        <v>0.23731926599571501</v>
      </c>
      <c r="AA66" s="106">
        <v>0.167223112703903</v>
      </c>
      <c r="AB66" s="106">
        <v>8.3213242984693098E-2</v>
      </c>
      <c r="AC66" s="107">
        <v>1.1677558646017101</v>
      </c>
      <c r="AD66" s="204">
        <v>-0.86294245451275997</v>
      </c>
      <c r="AE66" s="106">
        <v>1.30964245866437</v>
      </c>
      <c r="AF66" s="205">
        <v>1.73897505520735</v>
      </c>
      <c r="AG66" s="147"/>
      <c r="AH66" s="147"/>
      <c r="AI66" s="147"/>
      <c r="AJ66" s="147"/>
      <c r="AK66" s="147"/>
      <c r="AL66" s="147"/>
      <c r="AM66" s="147"/>
      <c r="AN66" s="147"/>
      <c r="AO66" s="147"/>
      <c r="AP66" s="14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row>
    <row r="67" spans="1:144" ht="15" customHeight="1">
      <c r="A67" s="99" t="s">
        <v>160</v>
      </c>
      <c r="B67" s="100" t="s">
        <v>246</v>
      </c>
      <c r="C67" s="197">
        <v>73.693506769374409</v>
      </c>
      <c r="D67" s="199">
        <v>81.397000000000006</v>
      </c>
      <c r="E67" s="101">
        <v>0.89700000000000002</v>
      </c>
      <c r="F67" s="102">
        <v>41826.9</v>
      </c>
      <c r="G67" s="1" t="s">
        <v>257</v>
      </c>
      <c r="H67" s="148" t="s">
        <v>8</v>
      </c>
      <c r="I67" s="202">
        <v>1.1990000000000001</v>
      </c>
      <c r="J67" s="105"/>
      <c r="K67" s="106"/>
      <c r="L67" s="106"/>
      <c r="M67" s="106"/>
      <c r="N67" s="106"/>
      <c r="O67" s="106"/>
      <c r="P67" s="131">
        <v>2.1700350524190499</v>
      </c>
      <c r="Q67" s="105"/>
      <c r="R67" s="106"/>
      <c r="S67" s="106"/>
      <c r="T67" s="106"/>
      <c r="U67" s="106"/>
      <c r="V67" s="106"/>
      <c r="W67" s="145">
        <v>3.64360508232344</v>
      </c>
      <c r="X67" s="105"/>
      <c r="Y67" s="106"/>
      <c r="Z67" s="106"/>
      <c r="AA67" s="106"/>
      <c r="AB67" s="106"/>
      <c r="AC67" s="107">
        <v>0.40205058279470202</v>
      </c>
      <c r="AD67" s="204">
        <v>-3.2415544995287302</v>
      </c>
      <c r="AE67" s="106">
        <v>2.34984186154098</v>
      </c>
      <c r="AF67" s="205">
        <v>9.0625539129835406</v>
      </c>
      <c r="AG67" s="147"/>
      <c r="AH67" s="147"/>
      <c r="AI67" s="147"/>
      <c r="AJ67" s="147"/>
      <c r="AK67" s="147"/>
      <c r="AL67" s="147"/>
      <c r="AM67" s="147"/>
      <c r="AN67" s="147"/>
      <c r="AO67" s="147"/>
      <c r="AP67" s="14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row>
    <row r="68" spans="1:144" ht="15" customHeight="1">
      <c r="A68" s="108" t="s">
        <v>37</v>
      </c>
      <c r="B68" s="109" t="s">
        <v>245</v>
      </c>
      <c r="C68" s="198">
        <v>80.002794004612696</v>
      </c>
      <c r="D68" s="200">
        <v>79.229268292682946</v>
      </c>
      <c r="E68" s="110">
        <v>0.89700000000000002</v>
      </c>
      <c r="F68" s="111">
        <v>41223.199999999997</v>
      </c>
      <c r="G68" s="112" t="s">
        <v>257</v>
      </c>
      <c r="H68" s="113" t="s">
        <v>8</v>
      </c>
      <c r="I68" s="175">
        <v>10.689</v>
      </c>
      <c r="J68" s="114">
        <v>0.97359624359996499</v>
      </c>
      <c r="K68" s="115">
        <v>9.7289370094562899E-2</v>
      </c>
      <c r="L68" s="115">
        <v>1.96617141411412</v>
      </c>
      <c r="M68" s="115">
        <v>3.1262896857140601</v>
      </c>
      <c r="N68" s="115">
        <v>1.53494880549718E-3</v>
      </c>
      <c r="O68" s="115">
        <v>0.115418193811576</v>
      </c>
      <c r="P68" s="131">
        <v>6.2802998561397798</v>
      </c>
      <c r="Q68" s="114">
        <v>0.99360525326278204</v>
      </c>
      <c r="R68" s="115">
        <v>0.329258140732266</v>
      </c>
      <c r="S68" s="115">
        <v>1.05364580031026</v>
      </c>
      <c r="T68" s="115">
        <v>3.15948721358735</v>
      </c>
      <c r="U68" s="115">
        <v>3.2398707881252202E-2</v>
      </c>
      <c r="V68" s="115">
        <v>0.115418193811576</v>
      </c>
      <c r="W68" s="145">
        <v>5.6838133095854904</v>
      </c>
      <c r="X68" s="114">
        <v>0.97359624359996499</v>
      </c>
      <c r="Y68" s="115">
        <v>9.7289370094562899E-2</v>
      </c>
      <c r="Z68" s="115">
        <v>1.2369843508491101</v>
      </c>
      <c r="AA68" s="115">
        <v>5.82858824669616E-3</v>
      </c>
      <c r="AB68" s="115">
        <v>0.115418193811576</v>
      </c>
      <c r="AC68" s="107">
        <v>2.4291167466019101</v>
      </c>
      <c r="AD68" s="130">
        <v>-3.2546965629835798</v>
      </c>
      <c r="AE68" s="115">
        <v>3.6656174712356302</v>
      </c>
      <c r="AF68" s="120">
        <v>2.3398683153193698</v>
      </c>
      <c r="AG68" s="147"/>
      <c r="AH68" s="147"/>
      <c r="AI68" s="147"/>
      <c r="AJ68" s="147"/>
      <c r="AK68" s="147"/>
      <c r="AL68" s="147"/>
      <c r="AM68" s="147"/>
      <c r="AN68" s="147"/>
      <c r="AO68" s="147"/>
      <c r="AP68" s="14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row>
    <row r="69" spans="1:144" ht="15" customHeight="1">
      <c r="A69" s="99" t="s">
        <v>36</v>
      </c>
      <c r="B69" s="100" t="s">
        <v>245</v>
      </c>
      <c r="C69" s="197">
        <v>85.391226960784337</v>
      </c>
      <c r="D69" s="199">
        <v>81.451219512195138</v>
      </c>
      <c r="E69" s="101">
        <v>0.94599999999999995</v>
      </c>
      <c r="F69" s="102">
        <v>57410</v>
      </c>
      <c r="G69" s="1" t="s">
        <v>257</v>
      </c>
      <c r="H69" s="148" t="s">
        <v>8</v>
      </c>
      <c r="I69" s="177">
        <v>5.7720000000000002</v>
      </c>
      <c r="J69" s="103">
        <v>1.82380419148539</v>
      </c>
      <c r="K69" s="104">
        <v>4.5551489797175701E-2</v>
      </c>
      <c r="L69" s="104">
        <v>0.34703270081031501</v>
      </c>
      <c r="M69" s="104">
        <v>1.6500227874993201</v>
      </c>
      <c r="N69" s="104">
        <v>0.37934888979266601</v>
      </c>
      <c r="O69" s="104">
        <v>0.21322969930070501</v>
      </c>
      <c r="P69" s="131">
        <v>4.45898975868558</v>
      </c>
      <c r="Q69" s="105">
        <v>2.0619661316886901</v>
      </c>
      <c r="R69" s="106">
        <v>0.39979583744913499</v>
      </c>
      <c r="S69" s="106">
        <v>1.0601959665113601</v>
      </c>
      <c r="T69" s="106">
        <v>2.8006114635422601</v>
      </c>
      <c r="U69" s="106">
        <v>0.76674363805981205</v>
      </c>
      <c r="V69" s="106">
        <v>0.21322969930070501</v>
      </c>
      <c r="W69" s="145">
        <v>7.3025427365519704</v>
      </c>
      <c r="X69" s="105">
        <v>1.82380419148539</v>
      </c>
      <c r="Y69" s="106">
        <v>4.5551489797175701E-2</v>
      </c>
      <c r="Z69" s="106">
        <v>0.40032316507802101</v>
      </c>
      <c r="AA69" s="106">
        <v>1.7793716383411</v>
      </c>
      <c r="AB69" s="106">
        <v>0.21322969930070501</v>
      </c>
      <c r="AC69" s="107">
        <v>4.2622801840023996</v>
      </c>
      <c r="AD69" s="204">
        <v>-3.0402625525495699</v>
      </c>
      <c r="AE69" s="106">
        <v>4.7095720393219498</v>
      </c>
      <c r="AF69" s="205">
        <v>1.7132948612718</v>
      </c>
      <c r="AG69" s="147"/>
      <c r="AH69" s="147"/>
      <c r="AI69" s="147"/>
      <c r="AJ69" s="147"/>
      <c r="AK69" s="147"/>
      <c r="AL69" s="147"/>
      <c r="AM69" s="147"/>
      <c r="AN69" s="147"/>
      <c r="AO69" s="147"/>
      <c r="AP69" s="14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row>
    <row r="70" spans="1:144" ht="15" customHeight="1">
      <c r="A70" s="99" t="s">
        <v>181</v>
      </c>
      <c r="B70" s="100" t="s">
        <v>248</v>
      </c>
      <c r="C70" s="197">
        <v>50.277526050420171</v>
      </c>
      <c r="D70" s="199">
        <v>63.085000000000001</v>
      </c>
      <c r="E70" s="101">
        <v>0.51200000000000001</v>
      </c>
      <c r="F70" s="118">
        <v>5508.43</v>
      </c>
      <c r="G70" s="1" t="s">
        <v>167</v>
      </c>
      <c r="H70" s="148" t="s">
        <v>6</v>
      </c>
      <c r="I70" s="202">
        <v>0.97399999999999998</v>
      </c>
      <c r="J70" s="116">
        <v>2.0570542024400101E-3</v>
      </c>
      <c r="K70" s="117">
        <v>0.188839945973584</v>
      </c>
      <c r="L70" s="117">
        <v>0.14195412018564399</v>
      </c>
      <c r="M70" s="117">
        <v>0.25356021779730198</v>
      </c>
      <c r="N70" s="117">
        <v>5.0620047905727099E-2</v>
      </c>
      <c r="O70" s="117">
        <v>0.21384123778808101</v>
      </c>
      <c r="P70" s="131">
        <v>0.85087262385277795</v>
      </c>
      <c r="Q70" s="116">
        <v>1.26728309362184</v>
      </c>
      <c r="R70" s="117">
        <v>0</v>
      </c>
      <c r="S70" s="117">
        <v>0.313691040189711</v>
      </c>
      <c r="T70" s="117">
        <v>0.34624259227940501</v>
      </c>
      <c r="U70" s="117">
        <v>5.68931949821758E-2</v>
      </c>
      <c r="V70" s="117">
        <v>0.21384123778808101</v>
      </c>
      <c r="W70" s="145">
        <v>2.1979511588612102</v>
      </c>
      <c r="X70" s="116">
        <v>2.0570542024400101E-3</v>
      </c>
      <c r="Y70" s="117">
        <v>0.188839945973584</v>
      </c>
      <c r="Z70" s="117">
        <v>1.78993145252479E-3</v>
      </c>
      <c r="AA70" s="117">
        <v>0.24467613672233801</v>
      </c>
      <c r="AB70" s="117">
        <v>0.21384123778808101</v>
      </c>
      <c r="AC70" s="107">
        <v>0.65120430613896696</v>
      </c>
      <c r="AD70" s="206">
        <v>-1.5467468527222401</v>
      </c>
      <c r="AE70" s="117">
        <v>1.4175075305968901</v>
      </c>
      <c r="AF70" s="207">
        <v>3.37520980457424</v>
      </c>
      <c r="AG70" s="147"/>
      <c r="AH70" s="147"/>
      <c r="AI70" s="147"/>
      <c r="AJ70" s="147"/>
      <c r="AK70" s="147"/>
      <c r="AL70" s="147"/>
      <c r="AM70" s="147"/>
      <c r="AN70" s="147"/>
      <c r="AO70" s="147"/>
      <c r="AP70" s="14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row>
    <row r="71" spans="1:144" ht="15" customHeight="1">
      <c r="A71" s="99" t="s">
        <v>182</v>
      </c>
      <c r="B71" s="100" t="s">
        <v>246</v>
      </c>
      <c r="C71" s="197"/>
      <c r="D71" s="199">
        <v>73.558999999999997</v>
      </c>
      <c r="E71" s="101">
        <v>0.72899999999999998</v>
      </c>
      <c r="F71" s="102">
        <v>12922.5</v>
      </c>
      <c r="G71" s="1" t="s">
        <v>269</v>
      </c>
      <c r="H71" s="148" t="s">
        <v>10</v>
      </c>
      <c r="I71" s="202">
        <v>7.1999999999999995E-2</v>
      </c>
      <c r="J71" s="116"/>
      <c r="K71" s="117"/>
      <c r="L71" s="117"/>
      <c r="M71" s="117"/>
      <c r="N71" s="117"/>
      <c r="O71" s="117"/>
      <c r="P71" s="131">
        <v>1.73498573856919</v>
      </c>
      <c r="Q71" s="116"/>
      <c r="R71" s="117"/>
      <c r="S71" s="117"/>
      <c r="T71" s="117"/>
      <c r="U71" s="117"/>
      <c r="V71" s="117"/>
      <c r="W71" s="145">
        <v>2.9804364639866998</v>
      </c>
      <c r="X71" s="116"/>
      <c r="Y71" s="117"/>
      <c r="Z71" s="117"/>
      <c r="AA71" s="117"/>
      <c r="AB71" s="117"/>
      <c r="AC71" s="107">
        <v>1.0303407871202399</v>
      </c>
      <c r="AD71" s="206">
        <v>-1.9500956768664599</v>
      </c>
      <c r="AE71" s="117">
        <v>1.9221496870547501</v>
      </c>
      <c r="AF71" s="207">
        <v>2.8926705622485298</v>
      </c>
      <c r="AG71" s="147"/>
      <c r="AH71" s="147"/>
      <c r="AI71" s="147"/>
      <c r="AJ71" s="147"/>
      <c r="AK71" s="147"/>
      <c r="AL71" s="147"/>
      <c r="AM71" s="147"/>
      <c r="AN71" s="147"/>
      <c r="AO71" s="147"/>
      <c r="AP71" s="14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row>
    <row r="72" spans="1:144" ht="15" customHeight="1">
      <c r="A72" s="99" t="s">
        <v>51</v>
      </c>
      <c r="B72" s="100" t="s">
        <v>245</v>
      </c>
      <c r="C72" s="197">
        <v>70.739266946778699</v>
      </c>
      <c r="D72" s="199">
        <v>73.576999999999998</v>
      </c>
      <c r="E72" s="101">
        <v>0.77100000000000002</v>
      </c>
      <c r="F72" s="102">
        <v>19090.5</v>
      </c>
      <c r="G72" s="1" t="s">
        <v>269</v>
      </c>
      <c r="H72" s="148" t="s">
        <v>10</v>
      </c>
      <c r="I72" s="202">
        <v>10.739000000000001</v>
      </c>
      <c r="J72" s="105">
        <v>0.303776005446245</v>
      </c>
      <c r="K72" s="106">
        <v>0.1062069956202</v>
      </c>
      <c r="L72" s="106">
        <v>4.0333706340400503E-2</v>
      </c>
      <c r="M72" s="106">
        <v>0.76318156880390597</v>
      </c>
      <c r="N72" s="106">
        <v>3.6984091994773101E-2</v>
      </c>
      <c r="O72" s="106">
        <v>0.10582961813290501</v>
      </c>
      <c r="P72" s="131">
        <v>1.3563119863384301</v>
      </c>
      <c r="Q72" s="105">
        <v>0.46903466810828698</v>
      </c>
      <c r="R72" s="106">
        <v>0.13170365524139399</v>
      </c>
      <c r="S72" s="106">
        <v>0.13496279853397</v>
      </c>
      <c r="T72" s="106">
        <v>0.97595319164623695</v>
      </c>
      <c r="U72" s="106">
        <v>0.109364342649588</v>
      </c>
      <c r="V72" s="106">
        <v>0.10582961813290501</v>
      </c>
      <c r="W72" s="145">
        <v>1.92684827431238</v>
      </c>
      <c r="X72" s="105">
        <v>0.303776005446245</v>
      </c>
      <c r="Y72" s="106">
        <v>0.1062069956202</v>
      </c>
      <c r="Z72" s="106">
        <v>0.16260666095974799</v>
      </c>
      <c r="AA72" s="106">
        <v>2.3233910330984899E-2</v>
      </c>
      <c r="AB72" s="106">
        <v>0.10582961813290501</v>
      </c>
      <c r="AC72" s="107">
        <v>0.70165319049008301</v>
      </c>
      <c r="AD72" s="204">
        <v>-1.22519508382229</v>
      </c>
      <c r="AE72" s="106">
        <v>1.2426672577067399</v>
      </c>
      <c r="AF72" s="205">
        <v>2.7461547961700798</v>
      </c>
      <c r="AG72" s="147"/>
      <c r="AH72" s="147"/>
      <c r="AI72" s="147"/>
      <c r="AJ72" s="147"/>
      <c r="AK72" s="147"/>
      <c r="AL72" s="147"/>
      <c r="AM72" s="147"/>
      <c r="AN72" s="147"/>
      <c r="AO72" s="147"/>
      <c r="AP72" s="14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row>
    <row r="73" spans="1:144" ht="15" customHeight="1">
      <c r="A73" s="108" t="s">
        <v>59</v>
      </c>
      <c r="B73" s="109" t="s">
        <v>246</v>
      </c>
      <c r="C73" s="198">
        <v>71.94038034547151</v>
      </c>
      <c r="D73" s="200">
        <v>77.296999999999997</v>
      </c>
      <c r="E73" s="110">
        <v>0.76</v>
      </c>
      <c r="F73" s="111">
        <v>11440.2</v>
      </c>
      <c r="G73" s="112" t="s">
        <v>270</v>
      </c>
      <c r="H73" s="113" t="s">
        <v>10</v>
      </c>
      <c r="I73" s="175">
        <v>17.373999999999999</v>
      </c>
      <c r="J73" s="114"/>
      <c r="K73" s="115"/>
      <c r="L73" s="115"/>
      <c r="M73" s="115"/>
      <c r="N73" s="115"/>
      <c r="O73" s="115"/>
      <c r="P73" s="131">
        <v>2.1757081077793301</v>
      </c>
      <c r="Q73" s="114"/>
      <c r="R73" s="115"/>
      <c r="S73" s="115"/>
      <c r="T73" s="115"/>
      <c r="U73" s="115"/>
      <c r="V73" s="115"/>
      <c r="W73" s="145">
        <v>1.81739005906707</v>
      </c>
      <c r="X73" s="114"/>
      <c r="Y73" s="115"/>
      <c r="Z73" s="115"/>
      <c r="AA73" s="115"/>
      <c r="AB73" s="115"/>
      <c r="AC73" s="107">
        <v>1.9172161445260001</v>
      </c>
      <c r="AD73" s="130">
        <v>9.9826085458930097E-2</v>
      </c>
      <c r="AE73" s="115">
        <v>1.17207522304283</v>
      </c>
      <c r="AF73" s="120">
        <v>0.94793175211675895</v>
      </c>
      <c r="AG73" s="147"/>
      <c r="AH73" s="147"/>
      <c r="AI73" s="147"/>
      <c r="AJ73" s="147"/>
      <c r="AK73" s="147"/>
      <c r="AL73" s="147"/>
      <c r="AM73" s="147"/>
      <c r="AN73" s="147"/>
      <c r="AO73" s="147"/>
      <c r="AP73" s="14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row>
    <row r="74" spans="1:144" ht="15" customHeight="1">
      <c r="A74" s="99" t="s">
        <v>131</v>
      </c>
      <c r="B74" s="100" t="s">
        <v>246</v>
      </c>
      <c r="C74" s="197">
        <v>67.570268347338938</v>
      </c>
      <c r="D74" s="199">
        <v>71.358000000000004</v>
      </c>
      <c r="E74" s="101">
        <v>0.73499999999999999</v>
      </c>
      <c r="F74" s="118">
        <v>11940.2</v>
      </c>
      <c r="G74" s="1" t="s">
        <v>167</v>
      </c>
      <c r="H74" s="148" t="s">
        <v>6</v>
      </c>
      <c r="I74" s="202">
        <v>100.38800000000001</v>
      </c>
      <c r="J74" s="116"/>
      <c r="K74" s="117"/>
      <c r="L74" s="117"/>
      <c r="M74" s="117"/>
      <c r="N74" s="117"/>
      <c r="O74" s="117"/>
      <c r="P74" s="131">
        <v>1.08135290637535</v>
      </c>
      <c r="Q74" s="116"/>
      <c r="R74" s="117"/>
      <c r="S74" s="117"/>
      <c r="T74" s="117"/>
      <c r="U74" s="117"/>
      <c r="V74" s="117"/>
      <c r="W74" s="145">
        <v>1.6170009743957201</v>
      </c>
      <c r="X74" s="116"/>
      <c r="Y74" s="117"/>
      <c r="Z74" s="117"/>
      <c r="AA74" s="117"/>
      <c r="AB74" s="117"/>
      <c r="AC74" s="107">
        <v>0.31418581723038402</v>
      </c>
      <c r="AD74" s="206">
        <v>-1.3028151571653299</v>
      </c>
      <c r="AE74" s="117">
        <v>1.0428398506252601</v>
      </c>
      <c r="AF74" s="207">
        <v>5.1466389815107902</v>
      </c>
      <c r="AG74" s="147"/>
      <c r="AH74" s="147"/>
      <c r="AI74" s="147"/>
      <c r="AJ74" s="147"/>
      <c r="AK74" s="147"/>
      <c r="AL74" s="147"/>
      <c r="AM74" s="147"/>
      <c r="AN74" s="147"/>
      <c r="AO74" s="147"/>
      <c r="AP74" s="14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row>
    <row r="75" spans="1:144" ht="15" customHeight="1">
      <c r="A75" s="99" t="s">
        <v>50</v>
      </c>
      <c r="B75" s="100" t="s">
        <v>245</v>
      </c>
      <c r="C75" s="197">
        <v>69.742215756302528</v>
      </c>
      <c r="D75" s="199">
        <v>72.558999999999997</v>
      </c>
      <c r="E75" s="101">
        <v>0.68300000000000005</v>
      </c>
      <c r="F75" s="102">
        <v>8795.31</v>
      </c>
      <c r="G75" s="1" t="s">
        <v>269</v>
      </c>
      <c r="H75" s="148" t="s">
        <v>6</v>
      </c>
      <c r="I75" s="202">
        <v>6.4539999999999997</v>
      </c>
      <c r="J75" s="116">
        <v>0.18082391726852801</v>
      </c>
      <c r="K75" s="117">
        <v>5.7124617792602597E-2</v>
      </c>
      <c r="L75" s="117">
        <v>0.32217748460623802</v>
      </c>
      <c r="M75" s="117">
        <v>0.40140455521020502</v>
      </c>
      <c r="N75" s="117">
        <v>0.20278672811106599</v>
      </c>
      <c r="O75" s="117">
        <v>0.131250211217321</v>
      </c>
      <c r="P75" s="131">
        <v>1.2955675142059599</v>
      </c>
      <c r="Q75" s="116">
        <v>0.42032729649473</v>
      </c>
      <c r="R75" s="117">
        <v>0.19902762822721801</v>
      </c>
      <c r="S75" s="117">
        <v>0.43682693386854499</v>
      </c>
      <c r="T75" s="117">
        <v>0.70581424068244503</v>
      </c>
      <c r="U75" s="117">
        <v>0.14214751461342001</v>
      </c>
      <c r="V75" s="117">
        <v>0.131250211217321</v>
      </c>
      <c r="W75" s="145">
        <v>2.0353938251036801</v>
      </c>
      <c r="X75" s="116">
        <v>0.18082391726852801</v>
      </c>
      <c r="Y75" s="117">
        <v>0.100584786435852</v>
      </c>
      <c r="Z75" s="117">
        <v>8.8762337070360006E-2</v>
      </c>
      <c r="AA75" s="117">
        <v>0.11306563164127401</v>
      </c>
      <c r="AB75" s="117">
        <v>0.131250211217321</v>
      </c>
      <c r="AC75" s="107">
        <v>0.61448688363333404</v>
      </c>
      <c r="AD75" s="206">
        <v>-1.4209069414703399</v>
      </c>
      <c r="AE75" s="117">
        <v>1.31267069478911</v>
      </c>
      <c r="AF75" s="207">
        <v>3.3123470643812798</v>
      </c>
      <c r="AG75" s="147"/>
      <c r="AH75" s="147"/>
      <c r="AI75" s="147"/>
      <c r="AJ75" s="147"/>
      <c r="AK75" s="147"/>
      <c r="AL75" s="147"/>
      <c r="AM75" s="147"/>
      <c r="AN75" s="147"/>
      <c r="AO75" s="147"/>
      <c r="AP75" s="14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row>
    <row r="76" spans="1:144" ht="15" customHeight="1">
      <c r="A76" s="99" t="s">
        <v>173</v>
      </c>
      <c r="B76" s="100" t="s">
        <v>248</v>
      </c>
      <c r="C76" s="197"/>
      <c r="D76" s="199">
        <v>61.643999999999998</v>
      </c>
      <c r="E76" s="101">
        <v>0.60499999999999998</v>
      </c>
      <c r="F76" s="102">
        <v>18446.5</v>
      </c>
      <c r="G76" s="1" t="s">
        <v>167</v>
      </c>
      <c r="H76" s="148" t="s">
        <v>8</v>
      </c>
      <c r="I76" s="202">
        <v>1.3560000000000001</v>
      </c>
      <c r="J76" s="105">
        <v>0.112702524240775</v>
      </c>
      <c r="K76" s="106">
        <v>4.6541207559458201E-3</v>
      </c>
      <c r="L76" s="106">
        <v>0.68878765725373103</v>
      </c>
      <c r="M76" s="106">
        <v>0.90784804874059799</v>
      </c>
      <c r="N76" s="106">
        <v>2.0542221694422901E-2</v>
      </c>
      <c r="O76" s="106">
        <v>2.6141732108115399E-2</v>
      </c>
      <c r="P76" s="131">
        <v>1.7606763047935901</v>
      </c>
      <c r="Q76" s="105">
        <v>0.20939694951604801</v>
      </c>
      <c r="R76" s="106">
        <v>2.1348653363674801E-2</v>
      </c>
      <c r="S76" s="106">
        <v>0.38565676005051103</v>
      </c>
      <c r="T76" s="106">
        <v>0.90784804874059799</v>
      </c>
      <c r="U76" s="106">
        <v>8.3481214044048901E-2</v>
      </c>
      <c r="V76" s="106">
        <v>2.6141732108115399E-2</v>
      </c>
      <c r="W76" s="145">
        <v>1.633873357823</v>
      </c>
      <c r="X76" s="105">
        <v>0.112702524240775</v>
      </c>
      <c r="Y76" s="106">
        <v>7.0413378915625699E-2</v>
      </c>
      <c r="Z76" s="106">
        <v>2.18411228196006</v>
      </c>
      <c r="AA76" s="106">
        <v>0.48458237667994197</v>
      </c>
      <c r="AB76" s="106">
        <v>2.6141732108115399E-2</v>
      </c>
      <c r="AC76" s="107">
        <v>2.8779522939045199</v>
      </c>
      <c r="AD76" s="204">
        <v>1.2440789360815101</v>
      </c>
      <c r="AE76" s="106">
        <v>1.0537212255233599</v>
      </c>
      <c r="AF76" s="205">
        <v>0.56772079276071696</v>
      </c>
      <c r="AG76" s="147"/>
      <c r="AH76" s="147"/>
      <c r="AI76" s="147"/>
      <c r="AJ76" s="147"/>
      <c r="AK76" s="147"/>
      <c r="AL76" s="147"/>
      <c r="AM76" s="147"/>
      <c r="AN76" s="147"/>
      <c r="AO76" s="147"/>
      <c r="AP76" s="14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row>
    <row r="77" spans="1:144" ht="15" customHeight="1">
      <c r="A77" s="99" t="s">
        <v>130</v>
      </c>
      <c r="B77" s="100" t="s">
        <v>248</v>
      </c>
      <c r="C77" s="197"/>
      <c r="D77" s="199">
        <v>67.3</v>
      </c>
      <c r="E77" s="101">
        <v>0.495</v>
      </c>
      <c r="F77" s="102">
        <v>1761.13</v>
      </c>
      <c r="G77" s="1" t="s">
        <v>167</v>
      </c>
      <c r="H77" s="148" t="s">
        <v>47</v>
      </c>
      <c r="I77" s="202">
        <v>3.4969999999999999</v>
      </c>
      <c r="J77" s="105">
        <v>0.12937585961522599</v>
      </c>
      <c r="K77" s="106">
        <v>0.32733677851513698</v>
      </c>
      <c r="L77" s="106">
        <v>0.112206259309116</v>
      </c>
      <c r="M77" s="106">
        <v>6.6738966262388996E-2</v>
      </c>
      <c r="N77" s="106">
        <v>3.0778218331571201E-2</v>
      </c>
      <c r="O77" s="106">
        <v>1.7772721032486199E-2</v>
      </c>
      <c r="P77" s="131">
        <v>0.68420880306592502</v>
      </c>
      <c r="Q77" s="105">
        <v>0.23043912947218101</v>
      </c>
      <c r="R77" s="106">
        <v>0.32831988235877102</v>
      </c>
      <c r="S77" s="106">
        <v>0.113073570367028</v>
      </c>
      <c r="T77" s="106">
        <v>6.6738966262388996E-2</v>
      </c>
      <c r="U77" s="106">
        <v>2.97251604073424E-2</v>
      </c>
      <c r="V77" s="106">
        <v>1.7772721032486199E-2</v>
      </c>
      <c r="W77" s="145">
        <v>0.78606942990019801</v>
      </c>
      <c r="X77" s="105">
        <v>0.12937585961522599</v>
      </c>
      <c r="Y77" s="106">
        <v>0.32733677851513698</v>
      </c>
      <c r="Z77" s="106">
        <v>0.102023027366788</v>
      </c>
      <c r="AA77" s="106">
        <v>1.47505795469999</v>
      </c>
      <c r="AB77" s="106">
        <v>1.7772721032486199E-2</v>
      </c>
      <c r="AC77" s="107">
        <v>2.0515663412296199</v>
      </c>
      <c r="AD77" s="204">
        <v>1.2654969113294201</v>
      </c>
      <c r="AE77" s="106">
        <v>0.50695363814765004</v>
      </c>
      <c r="AF77" s="205">
        <v>0.38315574500459998</v>
      </c>
      <c r="AG77" s="147"/>
      <c r="AH77" s="147"/>
      <c r="AI77" s="147"/>
      <c r="AJ77" s="147"/>
      <c r="AK77" s="147"/>
      <c r="AL77" s="147"/>
      <c r="AM77" s="147"/>
      <c r="AN77" s="147"/>
      <c r="AO77" s="147"/>
      <c r="AP77" s="14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row>
    <row r="78" spans="1:144" ht="15" customHeight="1">
      <c r="A78" s="108" t="s">
        <v>35</v>
      </c>
      <c r="B78" s="109" t="s">
        <v>245</v>
      </c>
      <c r="C78" s="198">
        <v>80.544129271708698</v>
      </c>
      <c r="D78" s="200">
        <v>78.646341463414657</v>
      </c>
      <c r="E78" s="110">
        <v>0.89600000000000002</v>
      </c>
      <c r="F78" s="111">
        <v>36488.5</v>
      </c>
      <c r="G78" s="112" t="s">
        <v>257</v>
      </c>
      <c r="H78" s="113" t="s">
        <v>8</v>
      </c>
      <c r="I78" s="175">
        <v>1.3260000000000001</v>
      </c>
      <c r="J78" s="114">
        <v>1.3885997147909099</v>
      </c>
      <c r="K78" s="115">
        <v>0.139919993321448</v>
      </c>
      <c r="L78" s="115">
        <v>4.7211149556604397</v>
      </c>
      <c r="M78" s="115">
        <v>2.4617454880432201</v>
      </c>
      <c r="N78" s="115">
        <v>0.22388812923221801</v>
      </c>
      <c r="O78" s="115">
        <v>0.13082009664473199</v>
      </c>
      <c r="P78" s="131">
        <v>9.0660883776929602</v>
      </c>
      <c r="Q78" s="114">
        <v>1.0061816441578499</v>
      </c>
      <c r="R78" s="115">
        <v>0.17124587445513401</v>
      </c>
      <c r="S78" s="115">
        <v>3.8353815697743099</v>
      </c>
      <c r="T78" s="115">
        <v>2.6592201277804999</v>
      </c>
      <c r="U78" s="115">
        <v>5.2319057017463602E-2</v>
      </c>
      <c r="V78" s="115">
        <v>0.13082009664473199</v>
      </c>
      <c r="W78" s="145">
        <v>7.8551683698300003</v>
      </c>
      <c r="X78" s="114">
        <v>1.3885997147909099</v>
      </c>
      <c r="Y78" s="115">
        <v>0.139919993321448</v>
      </c>
      <c r="Z78" s="115">
        <v>3.8296082364192698</v>
      </c>
      <c r="AA78" s="115">
        <v>4.2981070162027599</v>
      </c>
      <c r="AB78" s="115">
        <v>0.13082009664473199</v>
      </c>
      <c r="AC78" s="107">
        <v>9.78705505737911</v>
      </c>
      <c r="AD78" s="130">
        <v>1.9318866875491001</v>
      </c>
      <c r="AE78" s="115">
        <v>5.0659725869930599</v>
      </c>
      <c r="AF78" s="120">
        <v>0.80260796774689303</v>
      </c>
      <c r="AG78" s="147"/>
      <c r="AH78" s="147"/>
      <c r="AI78" s="147"/>
      <c r="AJ78" s="147"/>
      <c r="AK78" s="147"/>
      <c r="AL78" s="147"/>
      <c r="AM78" s="147"/>
      <c r="AN78" s="147"/>
      <c r="AO78" s="147"/>
      <c r="AP78" s="14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row>
    <row r="79" spans="1:144" ht="15" customHeight="1">
      <c r="A79" s="99" t="s">
        <v>258</v>
      </c>
      <c r="B79" s="100" t="s">
        <v>248</v>
      </c>
      <c r="C79" s="197">
        <v>54.567832584614884</v>
      </c>
      <c r="D79" s="199">
        <v>60.548999999999999</v>
      </c>
      <c r="E79" s="101">
        <v>0.61499999999999999</v>
      </c>
      <c r="F79" s="102">
        <v>8910.1200000000008</v>
      </c>
      <c r="G79" s="1" t="s">
        <v>167</v>
      </c>
      <c r="H79" s="148" t="s">
        <v>6</v>
      </c>
      <c r="I79" s="202">
        <v>1.1479999999999999</v>
      </c>
      <c r="J79" s="105">
        <v>0.26249183288954198</v>
      </c>
      <c r="K79" s="106">
        <v>0.405333185764082</v>
      </c>
      <c r="L79" s="106">
        <v>1.17823307553232</v>
      </c>
      <c r="M79" s="106">
        <v>0.32647810830248802</v>
      </c>
      <c r="N79" s="106">
        <v>1.075648882604E-4</v>
      </c>
      <c r="O79" s="106">
        <v>0.54303760858900296</v>
      </c>
      <c r="P79" s="131">
        <v>2.7156813759656999</v>
      </c>
      <c r="Q79" s="105">
        <v>0.41689732979579203</v>
      </c>
      <c r="R79" s="106">
        <v>0.45945152232180603</v>
      </c>
      <c r="S79" s="106">
        <v>0.898818140610956</v>
      </c>
      <c r="T79" s="106">
        <v>0.73203559646257799</v>
      </c>
      <c r="U79" s="106">
        <v>1.41364701572026E-2</v>
      </c>
      <c r="V79" s="106">
        <v>0.54303760858900296</v>
      </c>
      <c r="W79" s="145">
        <v>3.0643766679373399</v>
      </c>
      <c r="X79" s="105">
        <v>0.26249183288954198</v>
      </c>
      <c r="Y79" s="106">
        <v>0.54463172447359298</v>
      </c>
      <c r="Z79" s="106">
        <v>4.6998825606622101E-2</v>
      </c>
      <c r="AA79" s="106">
        <v>5.0473210479373004E-3</v>
      </c>
      <c r="AB79" s="106">
        <v>0.54303760858900296</v>
      </c>
      <c r="AC79" s="107">
        <v>1.4022073126067001</v>
      </c>
      <c r="AD79" s="204">
        <v>-1.66216935533063</v>
      </c>
      <c r="AE79" s="106">
        <v>1.9762845893432599</v>
      </c>
      <c r="AF79" s="205">
        <v>2.1853948702069301</v>
      </c>
      <c r="AG79" s="147"/>
      <c r="AH79" s="147"/>
      <c r="AI79" s="147"/>
      <c r="AJ79" s="147"/>
      <c r="AK79" s="147"/>
      <c r="AL79" s="147"/>
      <c r="AM79" s="147"/>
      <c r="AN79" s="147"/>
      <c r="AO79" s="147"/>
      <c r="AP79" s="14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row>
    <row r="80" spans="1:144" ht="15" customHeight="1">
      <c r="A80" s="99" t="s">
        <v>129</v>
      </c>
      <c r="B80" s="100" t="s">
        <v>245</v>
      </c>
      <c r="C80" s="197">
        <v>56.399547197126545</v>
      </c>
      <c r="D80" s="199">
        <v>65.837999999999994</v>
      </c>
      <c r="E80" s="101">
        <v>0.498</v>
      </c>
      <c r="F80" s="102">
        <v>2641.01</v>
      </c>
      <c r="G80" s="1" t="s">
        <v>167</v>
      </c>
      <c r="H80" s="148" t="s">
        <v>47</v>
      </c>
      <c r="I80" s="202">
        <v>112.07899999999999</v>
      </c>
      <c r="J80" s="105">
        <v>0.295370599187189</v>
      </c>
      <c r="K80" s="106">
        <v>9.7508290650426599E-2</v>
      </c>
      <c r="L80" s="106">
        <v>0.39140492117215703</v>
      </c>
      <c r="M80" s="106">
        <v>4.7598726521870097E-2</v>
      </c>
      <c r="N80" s="106">
        <v>1.3931938524644799E-3</v>
      </c>
      <c r="O80" s="106">
        <v>3.2086503701144103E-2</v>
      </c>
      <c r="P80" s="131">
        <v>0.86536223508525101</v>
      </c>
      <c r="Q80" s="105">
        <v>0.299232258815679</v>
      </c>
      <c r="R80" s="106">
        <v>9.6798259327271E-2</v>
      </c>
      <c r="S80" s="106">
        <v>0.393495239885778</v>
      </c>
      <c r="T80" s="106">
        <v>8.0706258765911101E-2</v>
      </c>
      <c r="U80" s="106">
        <v>1.47547293390149E-3</v>
      </c>
      <c r="V80" s="106">
        <v>3.2086503701144103E-2</v>
      </c>
      <c r="W80" s="145">
        <v>0.90379399342968403</v>
      </c>
      <c r="X80" s="105">
        <v>0.295370599187189</v>
      </c>
      <c r="Y80" s="106">
        <v>9.7508290650426599E-2</v>
      </c>
      <c r="Z80" s="106">
        <v>5.0657649171446398E-2</v>
      </c>
      <c r="AA80" s="106">
        <v>2.48335038189846E-3</v>
      </c>
      <c r="AB80" s="106">
        <v>3.2086503701144103E-2</v>
      </c>
      <c r="AC80" s="107">
        <v>0.47810639309210401</v>
      </c>
      <c r="AD80" s="204">
        <v>-0.42568760033758002</v>
      </c>
      <c r="AE80" s="106">
        <v>0.58287682445982403</v>
      </c>
      <c r="AF80" s="205">
        <v>1.8903616569201001</v>
      </c>
      <c r="AG80" s="147"/>
      <c r="AH80" s="147"/>
      <c r="AI80" s="147"/>
      <c r="AJ80" s="147"/>
      <c r="AK80" s="147"/>
      <c r="AL80" s="147"/>
      <c r="AM80" s="147"/>
      <c r="AN80" s="147"/>
      <c r="AO80" s="147"/>
      <c r="AP80" s="14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row>
    <row r="81" spans="1:144" ht="15" customHeight="1">
      <c r="A81" s="99" t="s">
        <v>183</v>
      </c>
      <c r="B81" s="100" t="s">
        <v>245</v>
      </c>
      <c r="C81" s="197">
        <v>73.149163386123689</v>
      </c>
      <c r="D81" s="199">
        <v>67.893000000000001</v>
      </c>
      <c r="E81" s="101">
        <v>0.746</v>
      </c>
      <c r="F81" s="102">
        <v>13611.3</v>
      </c>
      <c r="G81" s="1" t="s">
        <v>168</v>
      </c>
      <c r="H81" s="148" t="s">
        <v>10</v>
      </c>
      <c r="I81" s="202">
        <v>0.89</v>
      </c>
      <c r="J81" s="105">
        <v>0.60940670939888997</v>
      </c>
      <c r="K81" s="106">
        <v>8.7394756671513196E-2</v>
      </c>
      <c r="L81" s="106">
        <v>0.61905100465340501</v>
      </c>
      <c r="M81" s="106">
        <v>0.56685515039044299</v>
      </c>
      <c r="N81" s="106">
        <v>0.43912370531525102</v>
      </c>
      <c r="O81" s="106">
        <v>0.14314087243993801</v>
      </c>
      <c r="P81" s="131">
        <v>2.46497219886944</v>
      </c>
      <c r="Q81" s="105">
        <v>0.82080769938647802</v>
      </c>
      <c r="R81" s="106">
        <v>0.19639306996163</v>
      </c>
      <c r="S81" s="106">
        <v>0.67567758282262802</v>
      </c>
      <c r="T81" s="106">
        <v>0.80272714331750805</v>
      </c>
      <c r="U81" s="106">
        <v>0.18959332547267399</v>
      </c>
      <c r="V81" s="106">
        <v>0.14314087243993801</v>
      </c>
      <c r="W81" s="145">
        <v>2.82833969340086</v>
      </c>
      <c r="X81" s="105">
        <v>0.60940670939888997</v>
      </c>
      <c r="Y81" s="106">
        <v>8.7394756671513196E-2</v>
      </c>
      <c r="Z81" s="106">
        <v>1.3629380813362999</v>
      </c>
      <c r="AA81" s="106">
        <v>0.62991591561541205</v>
      </c>
      <c r="AB81" s="106">
        <v>0.14314087243993801</v>
      </c>
      <c r="AC81" s="107">
        <v>2.8327963354620498</v>
      </c>
      <c r="AD81" s="204">
        <v>4.45664206118978E-3</v>
      </c>
      <c r="AE81" s="106">
        <v>1.82405910082143</v>
      </c>
      <c r="AF81" s="205">
        <v>0.998426769335515</v>
      </c>
      <c r="AG81" s="147"/>
      <c r="AH81" s="147"/>
      <c r="AI81" s="147"/>
      <c r="AJ81" s="147"/>
      <c r="AK81" s="147"/>
      <c r="AL81" s="147"/>
      <c r="AM81" s="147"/>
      <c r="AN81" s="147"/>
      <c r="AO81" s="147"/>
      <c r="AP81" s="14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row>
    <row r="82" spans="1:144" ht="15" customHeight="1">
      <c r="A82" s="99" t="s">
        <v>34</v>
      </c>
      <c r="B82" s="100" t="s">
        <v>248</v>
      </c>
      <c r="C82" s="197">
        <v>86.178863865546234</v>
      </c>
      <c r="D82" s="199">
        <v>81.982926829268294</v>
      </c>
      <c r="E82" s="101">
        <v>0.93899999999999995</v>
      </c>
      <c r="F82" s="102">
        <v>48624.1</v>
      </c>
      <c r="G82" s="1" t="s">
        <v>257</v>
      </c>
      <c r="H82" s="148" t="s">
        <v>8</v>
      </c>
      <c r="I82" s="202">
        <v>5.532</v>
      </c>
      <c r="J82" s="105">
        <v>0.96327779369323097</v>
      </c>
      <c r="K82" s="106">
        <v>8.6962913998106003E-2</v>
      </c>
      <c r="L82" s="106">
        <v>7.5347878184249399</v>
      </c>
      <c r="M82" s="106">
        <v>2.4888956794192301</v>
      </c>
      <c r="N82" s="106">
        <v>0.13383873881508301</v>
      </c>
      <c r="O82" s="106">
        <v>0.14340161346335201</v>
      </c>
      <c r="P82" s="131">
        <v>11.351164557813901</v>
      </c>
      <c r="Q82" s="105">
        <v>1.1333070149877</v>
      </c>
      <c r="R82" s="106">
        <v>0.176946559272945</v>
      </c>
      <c r="S82" s="106">
        <v>0.45695092581125901</v>
      </c>
      <c r="T82" s="106">
        <v>3.1268503196378798</v>
      </c>
      <c r="U82" s="106">
        <v>0.16223328869525999</v>
      </c>
      <c r="V82" s="106">
        <v>0.14340161346335201</v>
      </c>
      <c r="W82" s="145">
        <v>5.1996897218683902</v>
      </c>
      <c r="X82" s="105">
        <v>0.96327779369323097</v>
      </c>
      <c r="Y82" s="106">
        <v>8.6962913998106003E-2</v>
      </c>
      <c r="Z82" s="106">
        <v>8.4193493655190093</v>
      </c>
      <c r="AA82" s="106">
        <v>2.3152282455066899</v>
      </c>
      <c r="AB82" s="106">
        <v>0.14340161346335201</v>
      </c>
      <c r="AC82" s="107">
        <v>11.928219932180401</v>
      </c>
      <c r="AD82" s="204">
        <v>6.7285302103120097</v>
      </c>
      <c r="AE82" s="106">
        <v>3.3533954145434701</v>
      </c>
      <c r="AF82" s="205">
        <v>0.43591497737566598</v>
      </c>
      <c r="AG82" s="147"/>
      <c r="AH82" s="147"/>
      <c r="AI82" s="147"/>
      <c r="AJ82" s="147"/>
      <c r="AK82" s="147"/>
      <c r="AL82" s="147"/>
      <c r="AM82" s="147"/>
      <c r="AN82" s="147"/>
      <c r="AO82" s="147"/>
      <c r="AP82" s="14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row>
    <row r="83" spans="1:144" ht="15" customHeight="1">
      <c r="A83" s="108" t="s">
        <v>33</v>
      </c>
      <c r="B83" s="109" t="s">
        <v>245</v>
      </c>
      <c r="C83" s="198">
        <v>81.123135574229693</v>
      </c>
      <c r="D83" s="200">
        <v>82.826829268292698</v>
      </c>
      <c r="E83" s="110">
        <v>0.90500000000000003</v>
      </c>
      <c r="F83" s="111">
        <v>47753.5</v>
      </c>
      <c r="G83" s="112" t="s">
        <v>257</v>
      </c>
      <c r="H83" s="113" t="s">
        <v>8</v>
      </c>
      <c r="I83" s="175">
        <v>65.168999999999997</v>
      </c>
      <c r="J83" s="114">
        <v>1.22810709507496</v>
      </c>
      <c r="K83" s="115">
        <v>0.18974687142944599</v>
      </c>
      <c r="L83" s="115">
        <v>0.41519588599902502</v>
      </c>
      <c r="M83" s="115">
        <v>1.58517558879314</v>
      </c>
      <c r="N83" s="115">
        <v>0.136295727364806</v>
      </c>
      <c r="O83" s="115">
        <v>0.18563504994510099</v>
      </c>
      <c r="P83" s="131">
        <v>3.7401562186064798</v>
      </c>
      <c r="Q83" s="114">
        <v>1.26587743393814</v>
      </c>
      <c r="R83" s="115">
        <v>0.26839919842908899</v>
      </c>
      <c r="S83" s="115">
        <v>0.51066483872903601</v>
      </c>
      <c r="T83" s="115">
        <v>2.3853621505716598</v>
      </c>
      <c r="U83" s="115">
        <v>0.23062259471600299</v>
      </c>
      <c r="V83" s="115">
        <v>0.18563504994510099</v>
      </c>
      <c r="W83" s="145">
        <v>4.8465612663290303</v>
      </c>
      <c r="X83" s="114">
        <v>1.22810709507496</v>
      </c>
      <c r="Y83" s="115">
        <v>0.18974687142944599</v>
      </c>
      <c r="Z83" s="115">
        <v>0.97724872076077396</v>
      </c>
      <c r="AA83" s="115">
        <v>0.111423994410428</v>
      </c>
      <c r="AB83" s="115">
        <v>0.18563504994510099</v>
      </c>
      <c r="AC83" s="107">
        <v>2.6921617316207098</v>
      </c>
      <c r="AD83" s="130">
        <v>-2.15439953470832</v>
      </c>
      <c r="AE83" s="115">
        <v>3.1256550286950202</v>
      </c>
      <c r="AF83" s="120">
        <v>1.8002489261339201</v>
      </c>
      <c r="AG83" s="147"/>
      <c r="AH83" s="147"/>
      <c r="AI83" s="147"/>
      <c r="AJ83" s="147"/>
      <c r="AK83" s="147"/>
      <c r="AL83" s="147"/>
      <c r="AM83" s="147"/>
      <c r="AN83" s="147"/>
      <c r="AO83" s="147"/>
      <c r="AP83" s="14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row>
    <row r="84" spans="1:144" ht="15" customHeight="1">
      <c r="A84" s="99" t="s">
        <v>184</v>
      </c>
      <c r="B84" s="100" t="s">
        <v>246</v>
      </c>
      <c r="C84" s="197"/>
      <c r="D84" s="199"/>
      <c r="E84" s="101"/>
      <c r="F84" s="102"/>
      <c r="G84" s="1" t="s">
        <v>270</v>
      </c>
      <c r="H84" s="148"/>
      <c r="I84" s="177">
        <v>0.29099999999999998</v>
      </c>
      <c r="J84" s="103"/>
      <c r="K84" s="104"/>
      <c r="L84" s="104"/>
      <c r="M84" s="104"/>
      <c r="N84" s="104"/>
      <c r="O84" s="104"/>
      <c r="P84" s="131">
        <v>1.4429502394096301</v>
      </c>
      <c r="Q84" s="105"/>
      <c r="R84" s="106"/>
      <c r="S84" s="106"/>
      <c r="T84" s="106"/>
      <c r="U84" s="106"/>
      <c r="V84" s="106"/>
      <c r="W84" s="145">
        <v>1.83538375640806</v>
      </c>
      <c r="X84" s="105"/>
      <c r="Y84" s="106"/>
      <c r="Z84" s="106"/>
      <c r="AA84" s="106"/>
      <c r="AB84" s="106"/>
      <c r="AC84" s="107">
        <v>91.822464109337602</v>
      </c>
      <c r="AD84" s="204">
        <v>89.987080352929496</v>
      </c>
      <c r="AE84" s="106">
        <v>1.18367975819426</v>
      </c>
      <c r="AF84" s="205">
        <v>1.99883958050023E-2</v>
      </c>
      <c r="AG84" s="147"/>
      <c r="AH84" s="147"/>
      <c r="AI84" s="147"/>
      <c r="AJ84" s="147"/>
      <c r="AK84" s="147"/>
      <c r="AL84" s="147"/>
      <c r="AM84" s="147"/>
      <c r="AN84" s="147"/>
      <c r="AO84" s="147"/>
      <c r="AP84" s="14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row>
    <row r="85" spans="1:144" ht="15" customHeight="1">
      <c r="A85" s="99" t="s">
        <v>185</v>
      </c>
      <c r="B85" s="100" t="s">
        <v>246</v>
      </c>
      <c r="C85" s="197"/>
      <c r="D85" s="199">
        <v>82.995999999999995</v>
      </c>
      <c r="E85" s="101"/>
      <c r="F85" s="118"/>
      <c r="G85" s="1" t="s">
        <v>168</v>
      </c>
      <c r="H85" s="148" t="s">
        <v>8</v>
      </c>
      <c r="I85" s="202">
        <v>0.27900000000000003</v>
      </c>
      <c r="J85" s="116"/>
      <c r="K85" s="117"/>
      <c r="L85" s="117"/>
      <c r="M85" s="117"/>
      <c r="N85" s="117"/>
      <c r="O85" s="117"/>
      <c r="P85" s="131">
        <v>2.1476199701528098</v>
      </c>
      <c r="Q85" s="116"/>
      <c r="R85" s="117"/>
      <c r="S85" s="117"/>
      <c r="T85" s="117"/>
      <c r="U85" s="117"/>
      <c r="V85" s="117"/>
      <c r="W85" s="145">
        <v>3.58746367263111</v>
      </c>
      <c r="X85" s="116"/>
      <c r="Y85" s="117"/>
      <c r="Z85" s="117"/>
      <c r="AA85" s="117"/>
      <c r="AB85" s="117"/>
      <c r="AC85" s="107">
        <v>1.15376484445442</v>
      </c>
      <c r="AD85" s="206">
        <v>-2.43369882817669</v>
      </c>
      <c r="AE85" s="117">
        <v>2.3136350192294999</v>
      </c>
      <c r="AF85" s="207">
        <v>3.1093542933590599</v>
      </c>
      <c r="AG85" s="147"/>
      <c r="AH85" s="147"/>
      <c r="AI85" s="147"/>
      <c r="AJ85" s="147"/>
      <c r="AK85" s="147"/>
      <c r="AL85" s="147"/>
      <c r="AM85" s="147"/>
      <c r="AN85" s="147"/>
      <c r="AO85" s="147"/>
      <c r="AP85" s="14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row>
    <row r="86" spans="1:144" ht="15" customHeight="1">
      <c r="A86" s="99" t="s">
        <v>174</v>
      </c>
      <c r="B86" s="100" t="s">
        <v>248</v>
      </c>
      <c r="C86" s="197">
        <v>62.915970378151272</v>
      </c>
      <c r="D86" s="199">
        <v>66.602999999999994</v>
      </c>
      <c r="E86" s="101">
        <v>0.70899999999999996</v>
      </c>
      <c r="F86" s="102">
        <v>15608.1</v>
      </c>
      <c r="G86" s="1" t="s">
        <v>167</v>
      </c>
      <c r="H86" s="148" t="s">
        <v>10</v>
      </c>
      <c r="I86" s="202">
        <v>2.173</v>
      </c>
      <c r="J86" s="116">
        <v>0.36023195067631802</v>
      </c>
      <c r="K86" s="117">
        <v>2.1133508153397301E-2</v>
      </c>
      <c r="L86" s="117">
        <v>0.84097514470248302</v>
      </c>
      <c r="M86" s="117">
        <v>0.37113856323359501</v>
      </c>
      <c r="N86" s="117">
        <v>0.105937135101285</v>
      </c>
      <c r="O86" s="117">
        <v>4.6757506611480898E-2</v>
      </c>
      <c r="P86" s="131">
        <v>1.7461738084785601</v>
      </c>
      <c r="Q86" s="116">
        <v>0.56382626866557495</v>
      </c>
      <c r="R86" s="117">
        <v>0.11619056663484501</v>
      </c>
      <c r="S86" s="117">
        <v>0.48571288281594199</v>
      </c>
      <c r="T86" s="117">
        <v>0.49486254993252898</v>
      </c>
      <c r="U86" s="117">
        <v>0.27241396802532503</v>
      </c>
      <c r="V86" s="117">
        <v>4.6757506611480898E-2</v>
      </c>
      <c r="W86" s="145">
        <v>1.9797637426857</v>
      </c>
      <c r="X86" s="116">
        <v>0.36023195067631802</v>
      </c>
      <c r="Y86" s="117">
        <v>0.97609753425744605</v>
      </c>
      <c r="Z86" s="117">
        <v>14.4928593075237</v>
      </c>
      <c r="AA86" s="117">
        <v>2.1611104318713901</v>
      </c>
      <c r="AB86" s="117">
        <v>4.6757506611480898E-2</v>
      </c>
      <c r="AC86" s="107">
        <v>18.0370567309403</v>
      </c>
      <c r="AD86" s="206">
        <v>16.057292988254598</v>
      </c>
      <c r="AE86" s="117">
        <v>1.2767936187961799</v>
      </c>
      <c r="AF86" s="207">
        <v>0.109760909011815</v>
      </c>
      <c r="AG86" s="147"/>
      <c r="AH86" s="147"/>
      <c r="AI86" s="147"/>
      <c r="AJ86" s="147"/>
      <c r="AK86" s="147"/>
      <c r="AL86" s="147"/>
      <c r="AM86" s="147"/>
      <c r="AN86" s="147"/>
      <c r="AO86" s="147"/>
      <c r="AP86" s="14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row>
    <row r="87" spans="1:144" ht="15" customHeight="1">
      <c r="A87" s="99" t="s">
        <v>128</v>
      </c>
      <c r="B87" s="100" t="s">
        <v>245</v>
      </c>
      <c r="C87" s="197">
        <v>60.284901470588252</v>
      </c>
      <c r="D87" s="199">
        <v>63.755000000000003</v>
      </c>
      <c r="E87" s="101">
        <v>0.503</v>
      </c>
      <c r="F87" s="102">
        <v>2225.31</v>
      </c>
      <c r="G87" s="1" t="s">
        <v>167</v>
      </c>
      <c r="H87" s="148" t="s">
        <v>47</v>
      </c>
      <c r="I87" s="202">
        <v>2.3479999999999999</v>
      </c>
      <c r="J87" s="105">
        <v>0.12833846154009201</v>
      </c>
      <c r="K87" s="106">
        <v>2.8211991764508601E-2</v>
      </c>
      <c r="L87" s="106">
        <v>0.1487676922734</v>
      </c>
      <c r="M87" s="106">
        <v>7.7209189962989103E-2</v>
      </c>
      <c r="N87" s="106">
        <v>9.9372800069485595E-2</v>
      </c>
      <c r="O87" s="106">
        <v>6.5821714698392304E-3</v>
      </c>
      <c r="P87" s="131">
        <v>0.48848230708031498</v>
      </c>
      <c r="Q87" s="105">
        <v>0.42098374719559301</v>
      </c>
      <c r="R87" s="106">
        <v>5.1886811222425999E-2</v>
      </c>
      <c r="S87" s="106">
        <v>0.13553527012889</v>
      </c>
      <c r="T87" s="106">
        <v>0.18533019910363699</v>
      </c>
      <c r="U87" s="106">
        <v>9.90000300959121E-2</v>
      </c>
      <c r="V87" s="106">
        <v>6.5821714698392304E-3</v>
      </c>
      <c r="W87" s="145">
        <v>0.899318229216297</v>
      </c>
      <c r="X87" s="105">
        <v>0.12833846154009201</v>
      </c>
      <c r="Y87" s="106">
        <v>2.8211991764508601E-2</v>
      </c>
      <c r="Z87" s="106">
        <v>7.3000921540720007E-2</v>
      </c>
      <c r="AA87" s="106">
        <v>0.230867265821737</v>
      </c>
      <c r="AB87" s="106">
        <v>6.5821714698392304E-3</v>
      </c>
      <c r="AC87" s="107">
        <v>0.46700081213689698</v>
      </c>
      <c r="AD87" s="204">
        <v>-0.43231741707940002</v>
      </c>
      <c r="AE87" s="106">
        <v>0.57999030468795698</v>
      </c>
      <c r="AF87" s="205">
        <v>1.9257316172560901</v>
      </c>
      <c r="AG87" s="147"/>
      <c r="AH87" s="147"/>
      <c r="AI87" s="147"/>
      <c r="AJ87" s="147"/>
      <c r="AK87" s="147"/>
      <c r="AL87" s="147"/>
      <c r="AM87" s="147"/>
      <c r="AN87" s="147"/>
      <c r="AO87" s="147"/>
      <c r="AP87" s="14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row>
    <row r="88" spans="1:144" ht="15" customHeight="1">
      <c r="A88" s="108" t="s">
        <v>186</v>
      </c>
      <c r="B88" s="109" t="s">
        <v>248</v>
      </c>
      <c r="C88" s="198">
        <v>72.683929551820754</v>
      </c>
      <c r="D88" s="200">
        <v>73.47</v>
      </c>
      <c r="E88" s="110">
        <v>0.81</v>
      </c>
      <c r="F88" s="111">
        <v>14975.8</v>
      </c>
      <c r="G88" s="112" t="s">
        <v>169</v>
      </c>
      <c r="H88" s="113" t="s">
        <v>6</v>
      </c>
      <c r="I88" s="175">
        <v>3.9969999999999999</v>
      </c>
      <c r="J88" s="114">
        <v>0.14994295980518299</v>
      </c>
      <c r="K88" s="115">
        <v>0.242050503578465</v>
      </c>
      <c r="L88" s="115">
        <v>7.3411558049904305E-2</v>
      </c>
      <c r="M88" s="115">
        <v>0.96346451273191303</v>
      </c>
      <c r="N88" s="115">
        <v>0.43217624019031198</v>
      </c>
      <c r="O88" s="115">
        <v>5.29302682148486E-2</v>
      </c>
      <c r="P88" s="131">
        <v>1.91397604257063</v>
      </c>
      <c r="Q88" s="114">
        <v>0.40484917976671903</v>
      </c>
      <c r="R88" s="115">
        <v>0.241507045205372</v>
      </c>
      <c r="S88" s="115">
        <v>0.15733145488379299</v>
      </c>
      <c r="T88" s="115">
        <v>1.2900718444297801</v>
      </c>
      <c r="U88" s="115">
        <v>0.46075935359178199</v>
      </c>
      <c r="V88" s="115">
        <v>5.29302682148486E-2</v>
      </c>
      <c r="W88" s="145">
        <v>2.6074491460922902</v>
      </c>
      <c r="X88" s="114">
        <v>0.14994295980518299</v>
      </c>
      <c r="Y88" s="115">
        <v>0.424831266589557</v>
      </c>
      <c r="Z88" s="115">
        <v>0.68005711371791</v>
      </c>
      <c r="AA88" s="115">
        <v>5.2695764552299101E-2</v>
      </c>
      <c r="AB88" s="115">
        <v>5.29302682148486E-2</v>
      </c>
      <c r="AC88" s="107">
        <v>1.3604573728798</v>
      </c>
      <c r="AD88" s="130">
        <v>-1.24699177321249</v>
      </c>
      <c r="AE88" s="115">
        <v>1.68160187970202</v>
      </c>
      <c r="AF88" s="120">
        <v>1.91659746058259</v>
      </c>
      <c r="AG88" s="147"/>
      <c r="AH88" s="147"/>
      <c r="AI88" s="147"/>
      <c r="AJ88" s="147"/>
      <c r="AK88" s="147"/>
      <c r="AL88" s="147"/>
      <c r="AM88" s="147"/>
      <c r="AN88" s="147"/>
      <c r="AO88" s="147"/>
      <c r="AP88" s="14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row>
    <row r="89" spans="1:144" ht="15" customHeight="1">
      <c r="A89" s="99" t="s">
        <v>32</v>
      </c>
      <c r="B89" s="100" t="s">
        <v>245</v>
      </c>
      <c r="C89" s="197">
        <v>81.944533193277337</v>
      </c>
      <c r="D89" s="199">
        <v>81.292682926829272</v>
      </c>
      <c r="E89" s="101">
        <v>0.94799999999999995</v>
      </c>
      <c r="F89" s="118">
        <v>54234.400000000001</v>
      </c>
      <c r="G89" s="1" t="s">
        <v>257</v>
      </c>
      <c r="H89" s="148" t="s">
        <v>8</v>
      </c>
      <c r="I89" s="202">
        <v>83.516999999999996</v>
      </c>
      <c r="J89" s="116">
        <v>0.547630552781873</v>
      </c>
      <c r="K89" s="117">
        <v>9.50980379559387E-2</v>
      </c>
      <c r="L89" s="117">
        <v>0.55867186766158605</v>
      </c>
      <c r="M89" s="117">
        <v>2.6392914970074099</v>
      </c>
      <c r="N89" s="117">
        <v>2.6976805176934199E-2</v>
      </c>
      <c r="O89" s="117">
        <v>0.17880960323179401</v>
      </c>
      <c r="P89" s="131">
        <v>4.0464783638155302</v>
      </c>
      <c r="Q89" s="116">
        <v>0.88160454669666799</v>
      </c>
      <c r="R89" s="117">
        <v>0.194779884813751</v>
      </c>
      <c r="S89" s="117">
        <v>0.52718780580229196</v>
      </c>
      <c r="T89" s="117">
        <v>2.8768174670167599</v>
      </c>
      <c r="U89" s="117">
        <v>5.6255668737727901E-2</v>
      </c>
      <c r="V89" s="117">
        <v>0.17880960323179401</v>
      </c>
      <c r="W89" s="145">
        <v>4.7154549762990001</v>
      </c>
      <c r="X89" s="116">
        <v>0.547630552781873</v>
      </c>
      <c r="Y89" s="117">
        <v>9.50980379559387E-2</v>
      </c>
      <c r="Z89" s="117">
        <v>0.70131956523123196</v>
      </c>
      <c r="AA89" s="117">
        <v>7.4729986664475195E-2</v>
      </c>
      <c r="AB89" s="117">
        <v>0.17880960323179401</v>
      </c>
      <c r="AC89" s="107">
        <v>1.59758774586531</v>
      </c>
      <c r="AD89" s="206">
        <v>-3.1178672304336899</v>
      </c>
      <c r="AE89" s="117">
        <v>3.0411016696829498</v>
      </c>
      <c r="AF89" s="207">
        <v>2.9516093801438998</v>
      </c>
      <c r="AG89" s="147"/>
      <c r="AH89" s="147"/>
      <c r="AI89" s="147"/>
      <c r="AJ89" s="147"/>
      <c r="AK89" s="147"/>
      <c r="AL89" s="147"/>
      <c r="AM89" s="147"/>
      <c r="AN89" s="147"/>
      <c r="AO89" s="147"/>
      <c r="AP89" s="14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row>
    <row r="90" spans="1:144" ht="15" customHeight="1">
      <c r="A90" s="99" t="s">
        <v>127</v>
      </c>
      <c r="B90" s="100" t="s">
        <v>245</v>
      </c>
      <c r="C90" s="197">
        <v>63.206924229691879</v>
      </c>
      <c r="D90" s="199">
        <v>64.739999999999995</v>
      </c>
      <c r="E90" s="101">
        <v>0.63100000000000001</v>
      </c>
      <c r="F90" s="102">
        <v>5585.9</v>
      </c>
      <c r="G90" s="1" t="s">
        <v>167</v>
      </c>
      <c r="H90" s="148" t="s">
        <v>6</v>
      </c>
      <c r="I90" s="202">
        <v>30.417999999999999</v>
      </c>
      <c r="J90" s="116">
        <v>0.416791280502541</v>
      </c>
      <c r="K90" s="117">
        <v>5.9262602759146299E-2</v>
      </c>
      <c r="L90" s="117">
        <v>0.61812742569547396</v>
      </c>
      <c r="M90" s="117">
        <v>0.195408330489975</v>
      </c>
      <c r="N90" s="117">
        <v>0.15621286930140801</v>
      </c>
      <c r="O90" s="117">
        <v>0.108851620028643</v>
      </c>
      <c r="P90" s="131">
        <v>1.55465412877719</v>
      </c>
      <c r="Q90" s="116">
        <v>0.39466627882843902</v>
      </c>
      <c r="R90" s="117">
        <v>7.3344880306452004E-2</v>
      </c>
      <c r="S90" s="117">
        <v>0.62534365118982804</v>
      </c>
      <c r="T90" s="117">
        <v>0.33534721386696198</v>
      </c>
      <c r="U90" s="117">
        <v>0.26067239712200702</v>
      </c>
      <c r="V90" s="117">
        <v>0.108851620028643</v>
      </c>
      <c r="W90" s="145">
        <v>1.7982260413423301</v>
      </c>
      <c r="X90" s="116">
        <v>0.416791280502541</v>
      </c>
      <c r="Y90" s="117">
        <v>0.18500189365332001</v>
      </c>
      <c r="Z90" s="117">
        <v>0.19569459246638601</v>
      </c>
      <c r="AA90" s="117">
        <v>4.8995850749160103E-2</v>
      </c>
      <c r="AB90" s="117">
        <v>0.108851620028643</v>
      </c>
      <c r="AC90" s="107">
        <v>0.95533523740005</v>
      </c>
      <c r="AD90" s="206">
        <v>-0.84289080394228</v>
      </c>
      <c r="AE90" s="117">
        <v>1.1597159222768401</v>
      </c>
      <c r="AF90" s="207">
        <v>1.8822984549760899</v>
      </c>
      <c r="AG90" s="147"/>
      <c r="AH90" s="147"/>
      <c r="AI90" s="147"/>
      <c r="AJ90" s="147"/>
      <c r="AK90" s="147"/>
      <c r="AL90" s="147"/>
      <c r="AM90" s="147"/>
      <c r="AN90" s="147"/>
      <c r="AO90" s="147"/>
      <c r="AP90" s="14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row>
    <row r="91" spans="1:144" ht="15" customHeight="1">
      <c r="A91" s="99" t="s">
        <v>31</v>
      </c>
      <c r="B91" s="100" t="s">
        <v>245</v>
      </c>
      <c r="C91" s="197">
        <v>76.495695938375349</v>
      </c>
      <c r="D91" s="199">
        <v>81.639024390243918</v>
      </c>
      <c r="E91" s="101">
        <v>0.88900000000000001</v>
      </c>
      <c r="F91" s="102">
        <v>29636.9</v>
      </c>
      <c r="G91" s="1" t="s">
        <v>257</v>
      </c>
      <c r="H91" s="148" t="s">
        <v>8</v>
      </c>
      <c r="I91" s="202">
        <v>10.473000000000001</v>
      </c>
      <c r="J91" s="105">
        <v>1.0122539956384999</v>
      </c>
      <c r="K91" s="106">
        <v>0.12461179105898799</v>
      </c>
      <c r="L91" s="106">
        <v>6.07696562478608E-2</v>
      </c>
      <c r="M91" s="106">
        <v>1.8949411091109101</v>
      </c>
      <c r="N91" s="106">
        <v>5.40687673814058E-2</v>
      </c>
      <c r="O91" s="106">
        <v>7.3109547651932394E-2</v>
      </c>
      <c r="P91" s="131">
        <v>3.2197548670896001</v>
      </c>
      <c r="Q91" s="105">
        <v>1.1762644904719901</v>
      </c>
      <c r="R91" s="106">
        <v>0.38811461870788899</v>
      </c>
      <c r="S91" s="106">
        <v>0.30377400469557603</v>
      </c>
      <c r="T91" s="106">
        <v>2.2446225328063099</v>
      </c>
      <c r="U91" s="106">
        <v>0.11807866575819199</v>
      </c>
      <c r="V91" s="106">
        <v>7.3109547651932394E-2</v>
      </c>
      <c r="W91" s="145">
        <v>4.3039638600918897</v>
      </c>
      <c r="X91" s="105">
        <v>1.0122539956384999</v>
      </c>
      <c r="Y91" s="106">
        <v>0.12461179105898799</v>
      </c>
      <c r="Z91" s="106">
        <v>0.22846910190932701</v>
      </c>
      <c r="AA91" s="106">
        <v>0.189800673245723</v>
      </c>
      <c r="AB91" s="106">
        <v>7.3109547651932394E-2</v>
      </c>
      <c r="AC91" s="107">
        <v>1.6282451095044701</v>
      </c>
      <c r="AD91" s="204">
        <v>-2.6757187505874098</v>
      </c>
      <c r="AE91" s="106">
        <v>2.7757219074231299</v>
      </c>
      <c r="AF91" s="205">
        <v>2.64331447087946</v>
      </c>
      <c r="AG91" s="147"/>
      <c r="AH91" s="147"/>
      <c r="AI91" s="147"/>
      <c r="AJ91" s="147"/>
      <c r="AK91" s="147"/>
      <c r="AL91" s="147"/>
      <c r="AM91" s="147"/>
      <c r="AN91" s="147"/>
      <c r="AO91" s="147"/>
      <c r="AP91" s="14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row>
    <row r="92" spans="1:144" ht="15" customHeight="1">
      <c r="A92" s="99" t="s">
        <v>187</v>
      </c>
      <c r="B92" s="100" t="s">
        <v>246</v>
      </c>
      <c r="C92" s="197"/>
      <c r="D92" s="199">
        <v>74.863</v>
      </c>
      <c r="E92" s="101">
        <v>0.8</v>
      </c>
      <c r="F92" s="102">
        <v>16867.7</v>
      </c>
      <c r="G92" s="1" t="s">
        <v>269</v>
      </c>
      <c r="H92" s="148" t="s">
        <v>10</v>
      </c>
      <c r="I92" s="202">
        <v>0.112</v>
      </c>
      <c r="J92" s="105"/>
      <c r="K92" s="106"/>
      <c r="L92" s="106"/>
      <c r="M92" s="106"/>
      <c r="N92" s="106"/>
      <c r="O92" s="106"/>
      <c r="P92" s="131">
        <v>1.05707869773379</v>
      </c>
      <c r="Q92" s="105"/>
      <c r="R92" s="106"/>
      <c r="S92" s="106"/>
      <c r="T92" s="106"/>
      <c r="U92" s="106"/>
      <c r="V92" s="106"/>
      <c r="W92" s="145">
        <v>1.9411626717888399</v>
      </c>
      <c r="X92" s="105"/>
      <c r="Y92" s="106"/>
      <c r="Z92" s="106"/>
      <c r="AA92" s="106"/>
      <c r="AB92" s="106"/>
      <c r="AC92" s="107">
        <v>1.6055440314444001</v>
      </c>
      <c r="AD92" s="204">
        <v>-0.335618640344439</v>
      </c>
      <c r="AE92" s="106">
        <v>1.2518989306386099</v>
      </c>
      <c r="AF92" s="205">
        <v>1.20903733175259</v>
      </c>
      <c r="AG92" s="147"/>
      <c r="AH92" s="147"/>
      <c r="AI92" s="147"/>
      <c r="AJ92" s="147"/>
      <c r="AK92" s="147"/>
      <c r="AL92" s="147"/>
      <c r="AM92" s="147"/>
      <c r="AN92" s="147"/>
      <c r="AO92" s="147"/>
      <c r="AP92" s="14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row>
    <row r="93" spans="1:144" ht="15" customHeight="1">
      <c r="A93" s="108" t="s">
        <v>242</v>
      </c>
      <c r="B93" s="109" t="s">
        <v>246</v>
      </c>
      <c r="C93" s="198"/>
      <c r="D93" s="200"/>
      <c r="E93" s="110"/>
      <c r="F93" s="111"/>
      <c r="G93" s="112" t="s">
        <v>269</v>
      </c>
      <c r="H93" s="113"/>
      <c r="I93" s="175">
        <v>0.4</v>
      </c>
      <c r="J93" s="114"/>
      <c r="K93" s="115"/>
      <c r="L93" s="115"/>
      <c r="M93" s="115"/>
      <c r="N93" s="115"/>
      <c r="O93" s="115"/>
      <c r="P93" s="131">
        <v>2.2277823527862699</v>
      </c>
      <c r="Q93" s="114"/>
      <c r="R93" s="115"/>
      <c r="S93" s="115"/>
      <c r="T93" s="115"/>
      <c r="U93" s="115"/>
      <c r="V93" s="115"/>
      <c r="W93" s="145">
        <v>3.79100035614373</v>
      </c>
      <c r="X93" s="114"/>
      <c r="Y93" s="115"/>
      <c r="Z93" s="115"/>
      <c r="AA93" s="115"/>
      <c r="AB93" s="115"/>
      <c r="AC93" s="107">
        <v>0.54964024141341405</v>
      </c>
      <c r="AD93" s="130">
        <v>-3.2413601147303099</v>
      </c>
      <c r="AE93" s="115">
        <v>2.4449003480648099</v>
      </c>
      <c r="AF93" s="120">
        <v>6.8972394495626297</v>
      </c>
      <c r="AG93" s="147"/>
      <c r="AH93" s="147"/>
      <c r="AI93" s="147"/>
      <c r="AJ93" s="147"/>
      <c r="AK93" s="147"/>
      <c r="AL93" s="147"/>
      <c r="AM93" s="147"/>
      <c r="AN93" s="147"/>
      <c r="AO93" s="147"/>
      <c r="AP93" s="14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row>
    <row r="94" spans="1:144" ht="15" customHeight="1">
      <c r="A94" s="99" t="s">
        <v>49</v>
      </c>
      <c r="B94" s="100" t="s">
        <v>245</v>
      </c>
      <c r="C94" s="197">
        <v>60.902438165266119</v>
      </c>
      <c r="D94" s="199">
        <v>73.129000000000005</v>
      </c>
      <c r="E94" s="101">
        <v>0.64200000000000002</v>
      </c>
      <c r="F94" s="102">
        <v>8156.23</v>
      </c>
      <c r="G94" s="1" t="s">
        <v>269</v>
      </c>
      <c r="H94" s="148" t="s">
        <v>6</v>
      </c>
      <c r="I94" s="202">
        <v>17.581</v>
      </c>
      <c r="J94" s="105">
        <v>0.30332621499031198</v>
      </c>
      <c r="K94" s="106">
        <v>0.141990806177829</v>
      </c>
      <c r="L94" s="106">
        <v>0.49475720051479499</v>
      </c>
      <c r="M94" s="106">
        <v>0.36901334998602597</v>
      </c>
      <c r="N94" s="106">
        <v>6.7196044099896796E-2</v>
      </c>
      <c r="O94" s="106">
        <v>0.21340216370147999</v>
      </c>
      <c r="P94" s="131">
        <v>1.5896857794703401</v>
      </c>
      <c r="Q94" s="105">
        <v>0.36160896953597099</v>
      </c>
      <c r="R94" s="106">
        <v>0.16653183291677101</v>
      </c>
      <c r="S94" s="106">
        <v>0.58161725025070299</v>
      </c>
      <c r="T94" s="106">
        <v>0.53928208314826798</v>
      </c>
      <c r="U94" s="106">
        <v>7.5209461286259494E-2</v>
      </c>
      <c r="V94" s="106">
        <v>0.21340216370147999</v>
      </c>
      <c r="W94" s="145">
        <v>1.9376517608394499</v>
      </c>
      <c r="X94" s="105">
        <v>0.30332621499031198</v>
      </c>
      <c r="Y94" s="106">
        <v>0.141990806177829</v>
      </c>
      <c r="Z94" s="106">
        <v>0.285668325393585</v>
      </c>
      <c r="AA94" s="106">
        <v>4.1722180400101103E-2</v>
      </c>
      <c r="AB94" s="106">
        <v>0.21340216370147999</v>
      </c>
      <c r="AC94" s="107">
        <v>0.986109690663307</v>
      </c>
      <c r="AD94" s="204">
        <v>-0.95154207017614201</v>
      </c>
      <c r="AE94" s="106">
        <v>1.2496346661712501</v>
      </c>
      <c r="AF94" s="205">
        <v>1.9649454611241901</v>
      </c>
      <c r="AG94" s="147"/>
      <c r="AH94" s="147"/>
      <c r="AI94" s="147"/>
      <c r="AJ94" s="147"/>
      <c r="AK94" s="147"/>
      <c r="AL94" s="147"/>
      <c r="AM94" s="147"/>
      <c r="AN94" s="147"/>
      <c r="AO94" s="147"/>
      <c r="AP94" s="14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row>
    <row r="95" spans="1:144" ht="15" customHeight="1">
      <c r="A95" s="99" t="s">
        <v>126</v>
      </c>
      <c r="B95" s="100" t="s">
        <v>245</v>
      </c>
      <c r="C95" s="197">
        <v>51.664063958916891</v>
      </c>
      <c r="D95" s="199">
        <v>59.72</v>
      </c>
      <c r="E95" s="101">
        <v>0.46700000000000003</v>
      </c>
      <c r="F95" s="102">
        <v>2405.89</v>
      </c>
      <c r="G95" s="1" t="s">
        <v>167</v>
      </c>
      <c r="H95" s="148" t="s">
        <v>47</v>
      </c>
      <c r="I95" s="202">
        <v>12.771000000000001</v>
      </c>
      <c r="J95" s="105">
        <v>0.29528736709544201</v>
      </c>
      <c r="K95" s="106">
        <v>0.489119460818218</v>
      </c>
      <c r="L95" s="106">
        <v>0.39727327383247601</v>
      </c>
      <c r="M95" s="106">
        <v>8.0450510775233006E-2</v>
      </c>
      <c r="N95" s="106">
        <v>0.135064039142161</v>
      </c>
      <c r="O95" s="106">
        <v>4.86632245233821E-2</v>
      </c>
      <c r="P95" s="131">
        <v>1.4458578761869101</v>
      </c>
      <c r="Q95" s="105">
        <v>0.40536439968626597</v>
      </c>
      <c r="R95" s="106">
        <v>0.49727108449492602</v>
      </c>
      <c r="S95" s="106">
        <v>0.39919429370926601</v>
      </c>
      <c r="T95" s="106">
        <v>0.14768287383277101</v>
      </c>
      <c r="U95" s="106">
        <v>0.133924814925172</v>
      </c>
      <c r="V95" s="106">
        <v>4.86632245233821E-2</v>
      </c>
      <c r="W95" s="145">
        <v>1.6321006911717799</v>
      </c>
      <c r="X95" s="105">
        <v>0.29528736709544201</v>
      </c>
      <c r="Y95" s="106">
        <v>0.677889398265623</v>
      </c>
      <c r="Z95" s="106">
        <v>0.53427555664688497</v>
      </c>
      <c r="AA95" s="106">
        <v>0.27460427331763598</v>
      </c>
      <c r="AB95" s="106">
        <v>4.86632245233821E-2</v>
      </c>
      <c r="AC95" s="107">
        <v>1.83071981984897</v>
      </c>
      <c r="AD95" s="204">
        <v>0.19861912867719</v>
      </c>
      <c r="AE95" s="106">
        <v>1.05257799341958</v>
      </c>
      <c r="AF95" s="205">
        <v>0.89150763184856097</v>
      </c>
      <c r="AG95" s="147"/>
      <c r="AH95" s="147"/>
      <c r="AI95" s="147"/>
      <c r="AJ95" s="147"/>
      <c r="AK95" s="147"/>
      <c r="AL95" s="147"/>
      <c r="AM95" s="147"/>
      <c r="AN95" s="147"/>
      <c r="AO95" s="147"/>
      <c r="AP95" s="14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row>
    <row r="96" spans="1:144" ht="15" customHeight="1">
      <c r="A96" s="99" t="s">
        <v>125</v>
      </c>
      <c r="B96" s="100" t="s">
        <v>245</v>
      </c>
      <c r="C96" s="197"/>
      <c r="D96" s="199">
        <v>60.881999999999998</v>
      </c>
      <c r="E96" s="101">
        <v>0.49</v>
      </c>
      <c r="F96" s="102">
        <v>2330.2399999999998</v>
      </c>
      <c r="G96" s="1" t="s">
        <v>167</v>
      </c>
      <c r="H96" s="148" t="s">
        <v>47</v>
      </c>
      <c r="I96" s="202">
        <v>1.921</v>
      </c>
      <c r="J96" s="105">
        <v>0.485405327666179</v>
      </c>
      <c r="K96" s="106">
        <v>7.4772011192501001E-2</v>
      </c>
      <c r="L96" s="106">
        <v>0.59974745102692195</v>
      </c>
      <c r="M96" s="106">
        <v>4.1500129799669397E-2</v>
      </c>
      <c r="N96" s="106">
        <v>0.104418987685802</v>
      </c>
      <c r="O96" s="106">
        <v>2.6429819617351399E-2</v>
      </c>
      <c r="P96" s="131">
        <v>1.3322737269884199</v>
      </c>
      <c r="Q96" s="105">
        <v>0.420447350156894</v>
      </c>
      <c r="R96" s="106">
        <v>7.6984706562925304E-2</v>
      </c>
      <c r="S96" s="106">
        <v>0.59721257836256803</v>
      </c>
      <c r="T96" s="106">
        <v>7.2388539409180899E-2</v>
      </c>
      <c r="U96" s="106">
        <v>9.1030752466882706E-2</v>
      </c>
      <c r="V96" s="106">
        <v>2.6429819617351399E-2</v>
      </c>
      <c r="W96" s="145">
        <v>1.2844937465758</v>
      </c>
      <c r="X96" s="105">
        <v>0.485405327666179</v>
      </c>
      <c r="Y96" s="106">
        <v>7.4772011192501001E-2</v>
      </c>
      <c r="Z96" s="106">
        <v>0.278654205741028</v>
      </c>
      <c r="AA96" s="106">
        <v>1.5324492000941801</v>
      </c>
      <c r="AB96" s="106">
        <v>2.6429819617351399E-2</v>
      </c>
      <c r="AC96" s="107">
        <v>2.39771056431124</v>
      </c>
      <c r="AD96" s="204">
        <v>1.11321681773544</v>
      </c>
      <c r="AE96" s="106">
        <v>0.82839855264080697</v>
      </c>
      <c r="AF96" s="205">
        <v>0.53571676485680397</v>
      </c>
      <c r="AG96" s="147"/>
      <c r="AH96" s="147"/>
      <c r="AI96" s="147"/>
      <c r="AJ96" s="147"/>
      <c r="AK96" s="147"/>
      <c r="AL96" s="147"/>
      <c r="AM96" s="147"/>
      <c r="AN96" s="147"/>
      <c r="AO96" s="147"/>
      <c r="AP96" s="14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row>
    <row r="97" spans="1:144" ht="15" customHeight="1">
      <c r="A97" s="99" t="s">
        <v>188</v>
      </c>
      <c r="B97" s="100" t="s">
        <v>246</v>
      </c>
      <c r="C97" s="197">
        <v>62.313387038430029</v>
      </c>
      <c r="D97" s="199">
        <v>69.123999999999995</v>
      </c>
      <c r="E97" s="101">
        <v>0.70799999999999996</v>
      </c>
      <c r="F97" s="102">
        <v>13052.2</v>
      </c>
      <c r="G97" s="1" t="s">
        <v>270</v>
      </c>
      <c r="H97" s="148" t="s">
        <v>6</v>
      </c>
      <c r="I97" s="202">
        <v>0.78300000000000003</v>
      </c>
      <c r="J97" s="105"/>
      <c r="K97" s="106"/>
      <c r="L97" s="106"/>
      <c r="M97" s="106"/>
      <c r="N97" s="106"/>
      <c r="O97" s="106"/>
      <c r="P97" s="131">
        <v>3.7725458649718702</v>
      </c>
      <c r="Q97" s="105"/>
      <c r="R97" s="106"/>
      <c r="S97" s="106"/>
      <c r="T97" s="106"/>
      <c r="U97" s="106"/>
      <c r="V97" s="106"/>
      <c r="W97" s="145">
        <v>4.5687841428803697</v>
      </c>
      <c r="X97" s="105"/>
      <c r="Y97" s="106"/>
      <c r="Z97" s="106"/>
      <c r="AA97" s="106"/>
      <c r="AB97" s="106"/>
      <c r="AC97" s="107">
        <v>71.441483305721306</v>
      </c>
      <c r="AD97" s="204">
        <v>66.872699162840902</v>
      </c>
      <c r="AE97" s="106">
        <v>2.9465103908678398</v>
      </c>
      <c r="AF97" s="205">
        <v>6.3951417740433197E-2</v>
      </c>
      <c r="AG97" s="147"/>
      <c r="AH97" s="147"/>
      <c r="AI97" s="147"/>
      <c r="AJ97" s="147"/>
      <c r="AK97" s="147"/>
      <c r="AL97" s="147"/>
      <c r="AM97" s="147"/>
      <c r="AN97" s="147"/>
      <c r="AO97" s="147"/>
      <c r="AP97" s="14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row>
    <row r="98" spans="1:144" ht="15" customHeight="1">
      <c r="A98" s="108" t="s">
        <v>48</v>
      </c>
      <c r="B98" s="109" t="s">
        <v>245</v>
      </c>
      <c r="C98" s="198">
        <v>52.884638667640964</v>
      </c>
      <c r="D98" s="200">
        <v>64.254999999999995</v>
      </c>
      <c r="E98" s="110">
        <v>0.54300000000000004</v>
      </c>
      <c r="F98" s="111">
        <v>2989.79</v>
      </c>
      <c r="G98" s="112" t="s">
        <v>269</v>
      </c>
      <c r="H98" s="113" t="s">
        <v>47</v>
      </c>
      <c r="I98" s="175">
        <v>11.263</v>
      </c>
      <c r="J98" s="114">
        <v>0.15611418846164901</v>
      </c>
      <c r="K98" s="115">
        <v>2.9931152213262702E-2</v>
      </c>
      <c r="L98" s="115">
        <v>8.67366692453449E-2</v>
      </c>
      <c r="M98" s="115">
        <v>0.10050431101477</v>
      </c>
      <c r="N98" s="115">
        <v>3.0294941978543802E-3</v>
      </c>
      <c r="O98" s="115">
        <v>2.7206941760816599E-2</v>
      </c>
      <c r="P98" s="131">
        <v>0.40352275689369799</v>
      </c>
      <c r="Q98" s="114">
        <v>0.31221670491945702</v>
      </c>
      <c r="R98" s="115">
        <v>3.5782234485928703E-2</v>
      </c>
      <c r="S98" s="115">
        <v>9.4940913492898696E-2</v>
      </c>
      <c r="T98" s="115">
        <v>0.12147966542784</v>
      </c>
      <c r="U98" s="115">
        <v>2.14779126143415E-2</v>
      </c>
      <c r="V98" s="115">
        <v>2.7206941760816599E-2</v>
      </c>
      <c r="W98" s="145">
        <v>0.61310437270128304</v>
      </c>
      <c r="X98" s="114">
        <v>0.15611418846164901</v>
      </c>
      <c r="Y98" s="115">
        <v>2.9931152213262702E-2</v>
      </c>
      <c r="Z98" s="115">
        <v>2.60794258158723E-2</v>
      </c>
      <c r="AA98" s="115">
        <v>1.10935476387292E-2</v>
      </c>
      <c r="AB98" s="115">
        <v>2.7206941760816599E-2</v>
      </c>
      <c r="AC98" s="107">
        <v>0.25042525589032999</v>
      </c>
      <c r="AD98" s="130">
        <v>-0.362679116810953</v>
      </c>
      <c r="AE98" s="115">
        <v>0.39540463028133599</v>
      </c>
      <c r="AF98" s="120">
        <v>2.4482529548448699</v>
      </c>
      <c r="AG98" s="147"/>
      <c r="AH98" s="147"/>
      <c r="AI98" s="147"/>
      <c r="AJ98" s="147"/>
      <c r="AK98" s="147"/>
      <c r="AL98" s="147"/>
      <c r="AM98" s="147"/>
      <c r="AN98" s="147"/>
      <c r="AO98" s="147"/>
      <c r="AP98" s="14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row>
    <row r="99" spans="1:144" ht="15" customHeight="1">
      <c r="A99" s="99" t="s">
        <v>58</v>
      </c>
      <c r="B99" s="100" t="s">
        <v>246</v>
      </c>
      <c r="C99" s="197">
        <v>63.437650070028027</v>
      </c>
      <c r="D99" s="199">
        <v>72.881</v>
      </c>
      <c r="E99" s="101">
        <v>0.63200000000000001</v>
      </c>
      <c r="F99" s="102">
        <v>5721.95</v>
      </c>
      <c r="G99" s="1" t="s">
        <v>269</v>
      </c>
      <c r="H99" s="148" t="s">
        <v>6</v>
      </c>
      <c r="I99" s="177">
        <v>9.7460000000000004</v>
      </c>
      <c r="J99" s="103"/>
      <c r="K99" s="104"/>
      <c r="L99" s="104"/>
      <c r="M99" s="104"/>
      <c r="N99" s="104"/>
      <c r="O99" s="104"/>
      <c r="P99" s="131">
        <v>1.3873796337466999</v>
      </c>
      <c r="Q99" s="105"/>
      <c r="R99" s="106"/>
      <c r="S99" s="106"/>
      <c r="T99" s="106"/>
      <c r="U99" s="106"/>
      <c r="V99" s="106"/>
      <c r="W99" s="145">
        <v>1.5016193959431801</v>
      </c>
      <c r="X99" s="105"/>
      <c r="Y99" s="106"/>
      <c r="Z99" s="106"/>
      <c r="AA99" s="106"/>
      <c r="AB99" s="106"/>
      <c r="AC99" s="107">
        <v>1.7582860886954801</v>
      </c>
      <c r="AD99" s="204">
        <v>0.25666669275229997</v>
      </c>
      <c r="AE99" s="106">
        <v>0.96842770743943496</v>
      </c>
      <c r="AF99" s="205">
        <v>0.85402449896948895</v>
      </c>
      <c r="AG99" s="147"/>
      <c r="AH99" s="147"/>
      <c r="AI99" s="147"/>
      <c r="AJ99" s="147"/>
      <c r="AK99" s="147"/>
      <c r="AL99" s="147"/>
      <c r="AM99" s="147"/>
      <c r="AN99" s="147"/>
      <c r="AO99" s="147"/>
      <c r="AP99" s="14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row>
    <row r="100" spans="1:144" ht="15" customHeight="1">
      <c r="A100" s="99" t="s">
        <v>30</v>
      </c>
      <c r="B100" s="100" t="s">
        <v>248</v>
      </c>
      <c r="C100" s="197">
        <v>78.590762562035692</v>
      </c>
      <c r="D100" s="199">
        <v>76.319512195121945</v>
      </c>
      <c r="E100" s="101">
        <v>0.85299999999999998</v>
      </c>
      <c r="F100" s="118">
        <v>32952.9</v>
      </c>
      <c r="G100" s="1" t="s">
        <v>257</v>
      </c>
      <c r="H100" s="148" t="s">
        <v>8</v>
      </c>
      <c r="I100" s="202">
        <v>9.6850000000000005</v>
      </c>
      <c r="J100" s="116">
        <v>1.6842574476155201</v>
      </c>
      <c r="K100" s="117">
        <v>3.8631917957317699E-2</v>
      </c>
      <c r="L100" s="117">
        <v>0.30864062114791402</v>
      </c>
      <c r="M100" s="117">
        <v>1.6707396523340301</v>
      </c>
      <c r="N100" s="117">
        <v>1.9911968144545001E-3</v>
      </c>
      <c r="O100" s="117">
        <v>0.127114333437609</v>
      </c>
      <c r="P100" s="131">
        <v>3.8313751693068401</v>
      </c>
      <c r="Q100" s="116">
        <v>1.1079878344348599</v>
      </c>
      <c r="R100" s="117">
        <v>8.7207080571580206E-2</v>
      </c>
      <c r="S100" s="117">
        <v>0.39990610405114102</v>
      </c>
      <c r="T100" s="117">
        <v>2.2331879716982899</v>
      </c>
      <c r="U100" s="117">
        <v>1.9112626834914902E-2</v>
      </c>
      <c r="V100" s="117">
        <v>0.127114333437609</v>
      </c>
      <c r="W100" s="145">
        <v>3.9745159510283998</v>
      </c>
      <c r="X100" s="116">
        <v>1.6842574476155201</v>
      </c>
      <c r="Y100" s="117">
        <v>7.7956480006015905E-2</v>
      </c>
      <c r="Z100" s="117">
        <v>0.67491367214977405</v>
      </c>
      <c r="AA100" s="117">
        <v>6.6831424804261897E-3</v>
      </c>
      <c r="AB100" s="117">
        <v>0.127114333437609</v>
      </c>
      <c r="AC100" s="107">
        <v>2.57092507568934</v>
      </c>
      <c r="AD100" s="206">
        <v>-1.40359087533905</v>
      </c>
      <c r="AE100" s="117">
        <v>2.5632536320685202</v>
      </c>
      <c r="AF100" s="207">
        <v>1.5459477946718101</v>
      </c>
      <c r="AG100" s="147"/>
      <c r="AH100" s="147"/>
      <c r="AI100" s="147"/>
      <c r="AJ100" s="147"/>
      <c r="AK100" s="147"/>
      <c r="AL100" s="147"/>
      <c r="AM100" s="147"/>
      <c r="AN100" s="147"/>
      <c r="AO100" s="147"/>
      <c r="AP100" s="14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row>
    <row r="101" spans="1:144" ht="15" customHeight="1">
      <c r="A101" s="99" t="s">
        <v>79</v>
      </c>
      <c r="B101" s="100" t="s">
        <v>245</v>
      </c>
      <c r="C101" s="197">
        <v>60.385179761904766</v>
      </c>
      <c r="D101" s="199">
        <v>70.91</v>
      </c>
      <c r="E101" s="101">
        <v>0.64500000000000002</v>
      </c>
      <c r="F101" s="102">
        <v>6683.45</v>
      </c>
      <c r="G101" s="1" t="s">
        <v>168</v>
      </c>
      <c r="H101" s="148" t="s">
        <v>6</v>
      </c>
      <c r="I101" s="202">
        <v>1366.4179999999999</v>
      </c>
      <c r="J101" s="116">
        <v>0.25493424438831302</v>
      </c>
      <c r="K101" s="117">
        <v>3.0620160673690902E-3</v>
      </c>
      <c r="L101" s="117">
        <v>0.10715885875033</v>
      </c>
      <c r="M101" s="117">
        <v>0.58056042298000399</v>
      </c>
      <c r="N101" s="117">
        <v>2.0527752154125899E-2</v>
      </c>
      <c r="O101" s="117">
        <v>5.0963371113284701E-2</v>
      </c>
      <c r="P101" s="131">
        <v>1.01720666545343</v>
      </c>
      <c r="Q101" s="116">
        <v>0.259672011050262</v>
      </c>
      <c r="R101" s="117">
        <v>6.5195964462355701E-3</v>
      </c>
      <c r="S101" s="117">
        <v>0.116459558800874</v>
      </c>
      <c r="T101" s="117">
        <v>0.61972977627833803</v>
      </c>
      <c r="U101" s="117">
        <v>1.56855556308927E-2</v>
      </c>
      <c r="V101" s="117">
        <v>5.0963371113284701E-2</v>
      </c>
      <c r="W101" s="145">
        <v>1.0690298693198901</v>
      </c>
      <c r="X101" s="116">
        <v>0.25493424438831302</v>
      </c>
      <c r="Y101" s="117">
        <v>3.0620160673690902E-3</v>
      </c>
      <c r="Z101" s="117">
        <v>2.00946333870064E-2</v>
      </c>
      <c r="AA101" s="117">
        <v>2.6681360101009601E-2</v>
      </c>
      <c r="AB101" s="117">
        <v>5.0963371113284701E-2</v>
      </c>
      <c r="AC101" s="107">
        <v>0.35573562505698297</v>
      </c>
      <c r="AD101" s="206">
        <v>-0.713294244262907</v>
      </c>
      <c r="AE101" s="117">
        <v>0.68944111159370902</v>
      </c>
      <c r="AF101" s="207">
        <v>3.0051245757257199</v>
      </c>
      <c r="AG101" s="147"/>
      <c r="AH101" s="147"/>
      <c r="AI101" s="147"/>
      <c r="AJ101" s="147"/>
      <c r="AK101" s="147"/>
      <c r="AL101" s="147"/>
      <c r="AM101" s="147"/>
      <c r="AN101" s="147"/>
      <c r="AO101" s="147"/>
      <c r="AP101" s="14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row>
    <row r="102" spans="1:144" ht="15" customHeight="1">
      <c r="A102" s="99" t="s">
        <v>78</v>
      </c>
      <c r="B102" s="100" t="s">
        <v>245</v>
      </c>
      <c r="C102" s="197">
        <v>68.416704645191402</v>
      </c>
      <c r="D102" s="199">
        <v>70.518000000000001</v>
      </c>
      <c r="E102" s="101">
        <v>0.71599999999999997</v>
      </c>
      <c r="F102" s="102">
        <v>11976.5</v>
      </c>
      <c r="G102" s="1" t="s">
        <v>168</v>
      </c>
      <c r="H102" s="148" t="s">
        <v>6</v>
      </c>
      <c r="I102" s="202">
        <v>270.62599999999998</v>
      </c>
      <c r="J102" s="105">
        <v>0.50147489673124002</v>
      </c>
      <c r="K102" s="106">
        <v>1.7340783255852199E-2</v>
      </c>
      <c r="L102" s="106">
        <v>0.27082446405298399</v>
      </c>
      <c r="M102" s="106">
        <v>0.74298545140586703</v>
      </c>
      <c r="N102" s="106">
        <v>0.232734788950719</v>
      </c>
      <c r="O102" s="106">
        <v>8.0618272998090601E-2</v>
      </c>
      <c r="P102" s="131">
        <v>1.8459786573947501</v>
      </c>
      <c r="Q102" s="105">
        <v>0.48474014632906298</v>
      </c>
      <c r="R102" s="106">
        <v>4.7414640801154102E-2</v>
      </c>
      <c r="S102" s="106">
        <v>0.17074278362946499</v>
      </c>
      <c r="T102" s="106">
        <v>0.69886177287801898</v>
      </c>
      <c r="U102" s="106">
        <v>0.201599655658771</v>
      </c>
      <c r="V102" s="106">
        <v>8.0618272998090601E-2</v>
      </c>
      <c r="W102" s="145">
        <v>1.6839772722945601</v>
      </c>
      <c r="X102" s="105">
        <v>0.50147489673124002</v>
      </c>
      <c r="Y102" s="106">
        <v>5.23984028731505E-2</v>
      </c>
      <c r="Z102" s="106">
        <v>0.26597769338128602</v>
      </c>
      <c r="AA102" s="106">
        <v>0.34643216550887102</v>
      </c>
      <c r="AB102" s="106">
        <v>8.0618272998090601E-2</v>
      </c>
      <c r="AC102" s="107">
        <v>1.2469014314926401</v>
      </c>
      <c r="AD102" s="204">
        <v>-0.43707584080191902</v>
      </c>
      <c r="AE102" s="106">
        <v>1.0860343530419001</v>
      </c>
      <c r="AF102" s="205">
        <v>1.3505295845868901</v>
      </c>
      <c r="AG102" s="147"/>
      <c r="AH102" s="147"/>
      <c r="AI102" s="147"/>
      <c r="AJ102" s="147"/>
      <c r="AK102" s="147"/>
      <c r="AL102" s="147"/>
      <c r="AM102" s="147"/>
      <c r="AN102" s="147"/>
      <c r="AO102" s="147"/>
      <c r="AP102" s="14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row>
    <row r="103" spans="1:144" ht="15" customHeight="1">
      <c r="A103" s="108" t="s">
        <v>98</v>
      </c>
      <c r="B103" s="109" t="s">
        <v>248</v>
      </c>
      <c r="C103" s="198">
        <v>68.587575630252104</v>
      </c>
      <c r="D103" s="200">
        <v>76.102999999999994</v>
      </c>
      <c r="E103" s="110">
        <v>0.78300000000000003</v>
      </c>
      <c r="F103" s="111">
        <v>14840.7</v>
      </c>
      <c r="G103" s="112" t="s">
        <v>169</v>
      </c>
      <c r="H103" s="113" t="s">
        <v>10</v>
      </c>
      <c r="I103" s="175">
        <v>82.914000000000001</v>
      </c>
      <c r="J103" s="114">
        <v>0.39203814491830202</v>
      </c>
      <c r="K103" s="115">
        <v>6.3334153637984697E-2</v>
      </c>
      <c r="L103" s="115">
        <v>3.4623335805037598E-3</v>
      </c>
      <c r="M103" s="115">
        <v>2.3545702015723702</v>
      </c>
      <c r="N103" s="115">
        <v>0.151428530236946</v>
      </c>
      <c r="O103" s="115">
        <v>6.7799789827175105E-2</v>
      </c>
      <c r="P103" s="131">
        <v>3.03263315377328</v>
      </c>
      <c r="Q103" s="114">
        <v>0.59264194073015297</v>
      </c>
      <c r="R103" s="115">
        <v>0.111384785496039</v>
      </c>
      <c r="S103" s="115">
        <v>2.8922746155704102E-2</v>
      </c>
      <c r="T103" s="115">
        <v>2.2267948790327599</v>
      </c>
      <c r="U103" s="115">
        <v>0.13275094440773799</v>
      </c>
      <c r="V103" s="115">
        <v>6.7799789827175105E-2</v>
      </c>
      <c r="W103" s="145">
        <v>3.1602950856495702</v>
      </c>
      <c r="X103" s="114">
        <v>0.39203814491830202</v>
      </c>
      <c r="Y103" s="115">
        <v>6.3334153637984697E-2</v>
      </c>
      <c r="Z103" s="115">
        <v>5.4481499897921101E-2</v>
      </c>
      <c r="AA103" s="115">
        <v>0.17346914373247099</v>
      </c>
      <c r="AB103" s="115">
        <v>6.7799789827175105E-2</v>
      </c>
      <c r="AC103" s="107">
        <v>0.75112273201385404</v>
      </c>
      <c r="AD103" s="130">
        <v>-2.4091723536357099</v>
      </c>
      <c r="AE103" s="115">
        <v>2.0381445077868001</v>
      </c>
      <c r="AF103" s="120">
        <v>4.2074283615094696</v>
      </c>
      <c r="AG103" s="147"/>
      <c r="AH103" s="147"/>
      <c r="AI103" s="147"/>
      <c r="AJ103" s="147"/>
      <c r="AK103" s="147"/>
      <c r="AL103" s="147"/>
      <c r="AM103" s="147"/>
      <c r="AN103" s="147"/>
      <c r="AO103" s="147"/>
      <c r="AP103" s="14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row>
    <row r="104" spans="1:144" ht="15" customHeight="1">
      <c r="A104" s="99" t="s">
        <v>97</v>
      </c>
      <c r="B104" s="100" t="s">
        <v>248</v>
      </c>
      <c r="C104" s="197">
        <v>62.546348319327748</v>
      </c>
      <c r="D104" s="199">
        <v>71.575999999999993</v>
      </c>
      <c r="E104" s="101">
        <v>0.69599999999999995</v>
      </c>
      <c r="F104" s="118">
        <v>11483.1</v>
      </c>
      <c r="G104" s="1" t="s">
        <v>169</v>
      </c>
      <c r="H104" s="148" t="s">
        <v>6</v>
      </c>
      <c r="I104" s="202">
        <v>39.31</v>
      </c>
      <c r="J104" s="116">
        <v>0.23949349475628101</v>
      </c>
      <c r="K104" s="117">
        <v>1.50469902200683E-2</v>
      </c>
      <c r="L104" s="117">
        <v>2.05386049355467E-3</v>
      </c>
      <c r="M104" s="117">
        <v>1.1282865638409201</v>
      </c>
      <c r="N104" s="117">
        <v>3.2480180801823799E-3</v>
      </c>
      <c r="O104" s="117">
        <v>2.60561908378301E-2</v>
      </c>
      <c r="P104" s="131">
        <v>1.4141851182288401</v>
      </c>
      <c r="Q104" s="116">
        <v>0.47006648501981702</v>
      </c>
      <c r="R104" s="117">
        <v>4.6611407899752003E-2</v>
      </c>
      <c r="S104" s="117">
        <v>2.7270049235550899E-2</v>
      </c>
      <c r="T104" s="117">
        <v>1.2313546920155301</v>
      </c>
      <c r="U104" s="117">
        <v>1.53527548608341E-2</v>
      </c>
      <c r="V104" s="117">
        <v>2.60561908378301E-2</v>
      </c>
      <c r="W104" s="145">
        <v>1.8167115798693101</v>
      </c>
      <c r="X104" s="116">
        <v>0.23949349475628101</v>
      </c>
      <c r="Y104" s="117">
        <v>1.50469902200683E-2</v>
      </c>
      <c r="Z104" s="117">
        <v>3.6562776491831997E-2</v>
      </c>
      <c r="AA104" s="117">
        <v>1.9137184216131799E-3</v>
      </c>
      <c r="AB104" s="117">
        <v>2.60561908378301E-2</v>
      </c>
      <c r="AC104" s="107">
        <v>0.31907317072762498</v>
      </c>
      <c r="AD104" s="206">
        <v>-1.4976384091416799</v>
      </c>
      <c r="AE104" s="117">
        <v>1.17163765673554</v>
      </c>
      <c r="AF104" s="207">
        <v>5.6937146289248304</v>
      </c>
      <c r="AG104" s="147"/>
      <c r="AH104" s="147"/>
      <c r="AI104" s="147"/>
      <c r="AJ104" s="147"/>
      <c r="AK104" s="147"/>
      <c r="AL104" s="147"/>
      <c r="AM104" s="147"/>
      <c r="AN104" s="147"/>
      <c r="AO104" s="147"/>
      <c r="AP104" s="14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row>
    <row r="105" spans="1:144" ht="15" customHeight="1">
      <c r="A105" s="99" t="s">
        <v>29</v>
      </c>
      <c r="B105" s="100" t="s">
        <v>248</v>
      </c>
      <c r="C105" s="197">
        <v>80.652216246498611</v>
      </c>
      <c r="D105" s="199">
        <v>82.702439024390259</v>
      </c>
      <c r="E105" s="101">
        <v>0.94199999999999995</v>
      </c>
      <c r="F105" s="102">
        <v>86744.3</v>
      </c>
      <c r="G105" s="1" t="s">
        <v>257</v>
      </c>
      <c r="H105" s="148" t="s">
        <v>8</v>
      </c>
      <c r="I105" s="202">
        <v>4.8819999999999997</v>
      </c>
      <c r="J105" s="116">
        <v>0.50839506811083301</v>
      </c>
      <c r="K105" s="117">
        <v>0.75616888403216898</v>
      </c>
      <c r="L105" s="117">
        <v>0.54268676242504699</v>
      </c>
      <c r="M105" s="117">
        <v>2.3741977927450599</v>
      </c>
      <c r="N105" s="117">
        <v>0.286880724928118</v>
      </c>
      <c r="O105" s="117">
        <v>0.12399259035113699</v>
      </c>
      <c r="P105" s="131">
        <v>4.5923218225923703</v>
      </c>
      <c r="Q105" s="116">
        <v>1.0640437175848101</v>
      </c>
      <c r="R105" s="117">
        <v>0.27113215977293198</v>
      </c>
      <c r="S105" s="117">
        <v>0.63941089773618398</v>
      </c>
      <c r="T105" s="117">
        <v>2.6180027202585299</v>
      </c>
      <c r="U105" s="117">
        <v>0.166622160718572</v>
      </c>
      <c r="V105" s="117">
        <v>0.12399259035113699</v>
      </c>
      <c r="W105" s="145">
        <v>4.8832042464221601</v>
      </c>
      <c r="X105" s="116">
        <v>0.50839506811083301</v>
      </c>
      <c r="Y105" s="117">
        <v>0.75616888403216898</v>
      </c>
      <c r="Z105" s="117">
        <v>0.48106042659640602</v>
      </c>
      <c r="AA105" s="117">
        <v>1.41509479788131</v>
      </c>
      <c r="AB105" s="117">
        <v>0.12399259035113699</v>
      </c>
      <c r="AC105" s="107">
        <v>3.28471176697186</v>
      </c>
      <c r="AD105" s="206">
        <v>-1.5984924794502999</v>
      </c>
      <c r="AE105" s="117">
        <v>3.14928690059359</v>
      </c>
      <c r="AF105" s="207">
        <v>1.4866461938984401</v>
      </c>
      <c r="AG105" s="147"/>
      <c r="AH105" s="147"/>
      <c r="AI105" s="147"/>
      <c r="AJ105" s="147"/>
      <c r="AK105" s="147"/>
      <c r="AL105" s="147"/>
      <c r="AM105" s="147"/>
      <c r="AN105" s="147"/>
      <c r="AO105" s="147"/>
      <c r="AP105" s="14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row>
    <row r="106" spans="1:144" ht="15" customHeight="1">
      <c r="A106" s="99" t="s">
        <v>96</v>
      </c>
      <c r="B106" s="100" t="s">
        <v>245</v>
      </c>
      <c r="C106" s="197">
        <v>73.230196857717459</v>
      </c>
      <c r="D106" s="199">
        <v>82.804878048780495</v>
      </c>
      <c r="E106" s="101">
        <v>0.92100000000000004</v>
      </c>
      <c r="F106" s="102">
        <v>40710.9</v>
      </c>
      <c r="G106" s="1" t="s">
        <v>169</v>
      </c>
      <c r="H106" s="148" t="s">
        <v>8</v>
      </c>
      <c r="I106" s="202">
        <v>8.5190000000000001</v>
      </c>
      <c r="J106" s="105">
        <v>0.162422811312155</v>
      </c>
      <c r="K106" s="106">
        <v>6.84537835062673E-3</v>
      </c>
      <c r="L106" s="106">
        <v>2.1010811968097602E-3</v>
      </c>
      <c r="M106" s="106">
        <v>2.4559170005845599</v>
      </c>
      <c r="N106" s="106">
        <v>2.27529915847884E-3</v>
      </c>
      <c r="O106" s="106">
        <v>6.1075101568726399E-2</v>
      </c>
      <c r="P106" s="131">
        <v>2.6906366721713599</v>
      </c>
      <c r="Q106" s="105">
        <v>0.85861952535640096</v>
      </c>
      <c r="R106" s="106">
        <v>0.29075686477470802</v>
      </c>
      <c r="S106" s="106">
        <v>0.26404771185268699</v>
      </c>
      <c r="T106" s="106">
        <v>2.9381782594094998</v>
      </c>
      <c r="U106" s="106">
        <v>0.146103389928779</v>
      </c>
      <c r="V106" s="106">
        <v>6.1075101568726399E-2</v>
      </c>
      <c r="W106" s="145">
        <v>4.5587808528908003</v>
      </c>
      <c r="X106" s="105">
        <v>0.162422811312155</v>
      </c>
      <c r="Y106" s="106">
        <v>6.84537835062673E-3</v>
      </c>
      <c r="Z106" s="106">
        <v>2.4976194488890401E-2</v>
      </c>
      <c r="AA106" s="106">
        <v>1.44300643956553E-2</v>
      </c>
      <c r="AB106" s="106">
        <v>6.1075101568726399E-2</v>
      </c>
      <c r="AC106" s="107">
        <v>0.269749550116054</v>
      </c>
      <c r="AD106" s="204">
        <v>-4.28903130277474</v>
      </c>
      <c r="AE106" s="106">
        <v>2.94005904692701</v>
      </c>
      <c r="AF106" s="205">
        <v>16.900049883047</v>
      </c>
      <c r="AG106" s="147"/>
      <c r="AH106" s="147"/>
      <c r="AI106" s="147"/>
      <c r="AJ106" s="147"/>
      <c r="AK106" s="147"/>
      <c r="AL106" s="147"/>
      <c r="AM106" s="147"/>
      <c r="AN106" s="147"/>
      <c r="AO106" s="147"/>
      <c r="AP106" s="14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row>
    <row r="107" spans="1:144" ht="15" customHeight="1">
      <c r="A107" s="99" t="s">
        <v>28</v>
      </c>
      <c r="B107" s="100" t="s">
        <v>245</v>
      </c>
      <c r="C107" s="197">
        <v>77.943257983193291</v>
      </c>
      <c r="D107" s="199">
        <v>83.497560975609773</v>
      </c>
      <c r="E107" s="101">
        <v>0.89700000000000002</v>
      </c>
      <c r="F107" s="102">
        <v>42892.6</v>
      </c>
      <c r="G107" s="1" t="s">
        <v>257</v>
      </c>
      <c r="H107" s="148" t="s">
        <v>8</v>
      </c>
      <c r="I107" s="202">
        <v>60.585000000000001</v>
      </c>
      <c r="J107" s="105">
        <v>0.36043437712204501</v>
      </c>
      <c r="K107" s="106">
        <v>9.1740505449644905E-2</v>
      </c>
      <c r="L107" s="106">
        <v>0.15566321444807199</v>
      </c>
      <c r="M107" s="106">
        <v>1.7662682474221401</v>
      </c>
      <c r="N107" s="106">
        <v>3.2207484888560102E-2</v>
      </c>
      <c r="O107" s="106">
        <v>8.72366567727096E-2</v>
      </c>
      <c r="P107" s="131">
        <v>2.4935504861031799</v>
      </c>
      <c r="Q107" s="105">
        <v>0.79957831193324302</v>
      </c>
      <c r="R107" s="106">
        <v>0.34471745045615299</v>
      </c>
      <c r="S107" s="106">
        <v>0.54116719738739305</v>
      </c>
      <c r="T107" s="106">
        <v>2.23667958785488</v>
      </c>
      <c r="U107" s="106">
        <v>0.19494617374078901</v>
      </c>
      <c r="V107" s="106">
        <v>8.72366567727096E-2</v>
      </c>
      <c r="W107" s="145">
        <v>4.2043253781451702</v>
      </c>
      <c r="X107" s="105">
        <v>0.36043437712204601</v>
      </c>
      <c r="Y107" s="106">
        <v>9.1740505449644905E-2</v>
      </c>
      <c r="Z107" s="106">
        <v>0.33694395458389598</v>
      </c>
      <c r="AA107" s="106">
        <v>6.5019155683270893E-2</v>
      </c>
      <c r="AB107" s="106">
        <v>8.72366567727096E-2</v>
      </c>
      <c r="AC107" s="107">
        <v>0.94137464961156703</v>
      </c>
      <c r="AD107" s="204">
        <v>-3.2629507285336001</v>
      </c>
      <c r="AE107" s="106">
        <v>2.7114628369122502</v>
      </c>
      <c r="AF107" s="205">
        <v>4.4661552973409302</v>
      </c>
      <c r="AG107" s="147"/>
      <c r="AH107" s="147"/>
      <c r="AI107" s="147"/>
      <c r="AJ107" s="147"/>
      <c r="AK107" s="147"/>
      <c r="AL107" s="147"/>
      <c r="AM107" s="147"/>
      <c r="AN107" s="147"/>
      <c r="AO107" s="147"/>
      <c r="AP107" s="14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row>
    <row r="108" spans="1:144" ht="15" customHeight="1">
      <c r="A108" s="108" t="s">
        <v>46</v>
      </c>
      <c r="B108" s="109" t="s">
        <v>245</v>
      </c>
      <c r="C108" s="198">
        <v>69.175330742296936</v>
      </c>
      <c r="D108" s="200">
        <v>71.766999999999996</v>
      </c>
      <c r="E108" s="110">
        <v>0.71899999999999997</v>
      </c>
      <c r="F108" s="111">
        <v>10544.6</v>
      </c>
      <c r="G108" s="112" t="s">
        <v>269</v>
      </c>
      <c r="H108" s="113" t="s">
        <v>10</v>
      </c>
      <c r="I108" s="175">
        <v>2.948</v>
      </c>
      <c r="J108" s="114">
        <v>0.20154545491605599</v>
      </c>
      <c r="K108" s="115">
        <v>0</v>
      </c>
      <c r="L108" s="115">
        <v>0.104852324197462</v>
      </c>
      <c r="M108" s="115">
        <v>0.97558322801606101</v>
      </c>
      <c r="N108" s="115">
        <v>1.1826079350076299E-2</v>
      </c>
      <c r="O108" s="115">
        <v>7.9439057063720495E-2</v>
      </c>
      <c r="P108" s="131">
        <v>1.37324614354338</v>
      </c>
      <c r="Q108" s="114">
        <v>0.51237150184547198</v>
      </c>
      <c r="R108" s="115">
        <v>8.9324030535465102E-2</v>
      </c>
      <c r="S108" s="115">
        <v>0.18614905024387399</v>
      </c>
      <c r="T108" s="115">
        <v>1.0726399160973299</v>
      </c>
      <c r="U108" s="115">
        <v>0.16105188098448101</v>
      </c>
      <c r="V108" s="115">
        <v>7.9439057063720495E-2</v>
      </c>
      <c r="W108" s="145">
        <v>2.1009754367703399</v>
      </c>
      <c r="X108" s="114">
        <v>0.20154545491605599</v>
      </c>
      <c r="Y108" s="115">
        <v>0</v>
      </c>
      <c r="Z108" s="115">
        <v>0.17505213215378099</v>
      </c>
      <c r="AA108" s="115">
        <v>0.113356204905429</v>
      </c>
      <c r="AB108" s="115">
        <v>7.9439057063720495E-2</v>
      </c>
      <c r="AC108" s="107">
        <v>0.56939284903898602</v>
      </c>
      <c r="AD108" s="130">
        <v>-1.53158258773135</v>
      </c>
      <c r="AE108" s="115">
        <v>1.35496573307118</v>
      </c>
      <c r="AF108" s="120">
        <v>3.6898521650146101</v>
      </c>
      <c r="AG108" s="147"/>
      <c r="AH108" s="147"/>
      <c r="AI108" s="147"/>
      <c r="AJ108" s="147"/>
      <c r="AK108" s="147"/>
      <c r="AL108" s="147"/>
      <c r="AM108" s="147"/>
      <c r="AN108" s="147"/>
      <c r="AO108" s="147"/>
      <c r="AP108" s="14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row>
    <row r="109" spans="1:144" ht="15" customHeight="1">
      <c r="A109" s="99" t="s">
        <v>77</v>
      </c>
      <c r="B109" s="100" t="s">
        <v>245</v>
      </c>
      <c r="C109" s="197">
        <v>79.319742436974792</v>
      </c>
      <c r="D109" s="199">
        <v>84.356341463414637</v>
      </c>
      <c r="E109" s="101">
        <v>0.92400000000000004</v>
      </c>
      <c r="F109" s="102">
        <v>41723.599999999999</v>
      </c>
      <c r="G109" s="1" t="s">
        <v>168</v>
      </c>
      <c r="H109" s="148" t="s">
        <v>8</v>
      </c>
      <c r="I109" s="202">
        <v>126.86</v>
      </c>
      <c r="J109" s="105">
        <v>9.7365390441149904E-2</v>
      </c>
      <c r="K109" s="106">
        <v>7.5652384187929996E-3</v>
      </c>
      <c r="L109" s="106">
        <v>0.14982498083356399</v>
      </c>
      <c r="M109" s="106">
        <v>2.89056528626242</v>
      </c>
      <c r="N109" s="106">
        <v>0.15472069861440399</v>
      </c>
      <c r="O109" s="106">
        <v>8.1059191057970506E-2</v>
      </c>
      <c r="P109" s="131">
        <v>3.38110078562831</v>
      </c>
      <c r="Q109" s="105">
        <v>0.44452858205437601</v>
      </c>
      <c r="R109" s="106">
        <v>0.134666420482532</v>
      </c>
      <c r="S109" s="106">
        <v>0.24318497901980299</v>
      </c>
      <c r="T109" s="106">
        <v>3.0723720502057499</v>
      </c>
      <c r="U109" s="106">
        <v>0.25994768068847002</v>
      </c>
      <c r="V109" s="106">
        <v>8.1059191057970506E-2</v>
      </c>
      <c r="W109" s="145">
        <v>4.2357589035089003</v>
      </c>
      <c r="X109" s="105">
        <v>9.7365390441149904E-2</v>
      </c>
      <c r="Y109" s="106">
        <v>7.5652384187929996E-3</v>
      </c>
      <c r="Z109" s="106">
        <v>0.34291385529368801</v>
      </c>
      <c r="AA109" s="106">
        <v>0.102230028425335</v>
      </c>
      <c r="AB109" s="106">
        <v>8.1059191057970506E-2</v>
      </c>
      <c r="AC109" s="107">
        <v>0.631133703636935</v>
      </c>
      <c r="AD109" s="204">
        <v>-3.6046251998719598</v>
      </c>
      <c r="AE109" s="106">
        <v>2.7317350157259899</v>
      </c>
      <c r="AF109" s="205">
        <v>6.7113495588971999</v>
      </c>
      <c r="AG109" s="147"/>
      <c r="AH109" s="147"/>
      <c r="AI109" s="147"/>
      <c r="AJ109" s="147"/>
      <c r="AK109" s="147"/>
      <c r="AL109" s="147"/>
      <c r="AM109" s="147"/>
      <c r="AN109" s="147"/>
      <c r="AO109" s="147"/>
      <c r="AP109" s="14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row>
    <row r="110" spans="1:144" ht="15" customHeight="1">
      <c r="A110" s="99" t="s">
        <v>95</v>
      </c>
      <c r="B110" s="100" t="s">
        <v>248</v>
      </c>
      <c r="C110" s="197">
        <v>69.257460994397761</v>
      </c>
      <c r="D110" s="199">
        <v>76.043999999999997</v>
      </c>
      <c r="E110" s="101">
        <v>0.72699999999999998</v>
      </c>
      <c r="F110" s="102">
        <v>10071.200000000001</v>
      </c>
      <c r="G110" s="1" t="s">
        <v>169</v>
      </c>
      <c r="H110" s="148" t="s">
        <v>10</v>
      </c>
      <c r="I110" s="202">
        <v>10.102</v>
      </c>
      <c r="J110" s="105">
        <v>8.8392466454199597E-2</v>
      </c>
      <c r="K110" s="106">
        <v>1.1683374588935799E-2</v>
      </c>
      <c r="L110" s="106">
        <v>1.33576446741607E-2</v>
      </c>
      <c r="M110" s="106">
        <v>0.72902746582511202</v>
      </c>
      <c r="N110" s="106">
        <v>6.3344263028629105E-4</v>
      </c>
      <c r="O110" s="106">
        <v>0.10038422042720101</v>
      </c>
      <c r="P110" s="131">
        <v>0.94347861459989601</v>
      </c>
      <c r="Q110" s="105">
        <v>0.42648956994883003</v>
      </c>
      <c r="R110" s="106">
        <v>0.122673269885897</v>
      </c>
      <c r="S110" s="106">
        <v>0.12268088046737501</v>
      </c>
      <c r="T110" s="106">
        <v>0.72848323887587696</v>
      </c>
      <c r="U110" s="106">
        <v>2.6185371635877398E-2</v>
      </c>
      <c r="V110" s="106">
        <v>0.10038422042720101</v>
      </c>
      <c r="W110" s="145">
        <v>1.5268965512410599</v>
      </c>
      <c r="X110" s="105">
        <v>8.8392466454199597E-2</v>
      </c>
      <c r="Y110" s="106">
        <v>1.1683374588935799E-2</v>
      </c>
      <c r="Z110" s="106">
        <v>1.67869164466719E-2</v>
      </c>
      <c r="AA110" s="106">
        <v>1.86640386846808E-3</v>
      </c>
      <c r="AB110" s="106">
        <v>0.10038422042720101</v>
      </c>
      <c r="AC110" s="107">
        <v>0.21911338178547701</v>
      </c>
      <c r="AD110" s="204">
        <v>-1.3077831694555799</v>
      </c>
      <c r="AE110" s="106">
        <v>0.98472950643180901</v>
      </c>
      <c r="AF110" s="205">
        <v>6.9685225922712801</v>
      </c>
      <c r="AG110" s="147"/>
      <c r="AH110" s="147"/>
      <c r="AI110" s="147"/>
      <c r="AJ110" s="147"/>
      <c r="AK110" s="147"/>
      <c r="AL110" s="147"/>
      <c r="AM110" s="147"/>
      <c r="AN110" s="147"/>
      <c r="AO110" s="147"/>
      <c r="AP110" s="14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row>
    <row r="111" spans="1:144" ht="15" customHeight="1">
      <c r="A111" s="99" t="s">
        <v>94</v>
      </c>
      <c r="B111" s="100" t="s">
        <v>248</v>
      </c>
      <c r="C111" s="197">
        <v>71.902968963226314</v>
      </c>
      <c r="D111" s="199">
        <v>73.180000000000007</v>
      </c>
      <c r="E111" s="101">
        <v>0.81899999999999995</v>
      </c>
      <c r="F111" s="102">
        <v>26184.799999999999</v>
      </c>
      <c r="G111" s="1" t="s">
        <v>169</v>
      </c>
      <c r="H111" s="148" t="s">
        <v>10</v>
      </c>
      <c r="I111" s="202">
        <v>18.550999999999998</v>
      </c>
      <c r="J111" s="105">
        <v>1.8183064375942799</v>
      </c>
      <c r="K111" s="106">
        <v>0.26840659621714802</v>
      </c>
      <c r="L111" s="106">
        <v>1.1704946157603299E-2</v>
      </c>
      <c r="M111" s="106">
        <v>3.6160430336447198</v>
      </c>
      <c r="N111" s="106">
        <v>1.53778001955737E-2</v>
      </c>
      <c r="O111" s="106">
        <v>2.3148790916487399E-2</v>
      </c>
      <c r="P111" s="131">
        <v>5.7529876047258099</v>
      </c>
      <c r="Q111" s="105">
        <v>0</v>
      </c>
      <c r="R111" s="106">
        <v>0.29633002825446603</v>
      </c>
      <c r="S111" s="106">
        <v>6.7812977340540995E-2</v>
      </c>
      <c r="T111" s="106">
        <v>3.3220182960644502</v>
      </c>
      <c r="U111" s="106">
        <v>2.1654600396760801E-2</v>
      </c>
      <c r="V111" s="106">
        <v>2.3148790916487399E-2</v>
      </c>
      <c r="W111" s="145">
        <v>3.7309646929726998</v>
      </c>
      <c r="X111" s="105">
        <v>1.8183064375942799</v>
      </c>
      <c r="Y111" s="106">
        <v>1.66903533438528</v>
      </c>
      <c r="Z111" s="106">
        <v>0.21075591063548099</v>
      </c>
      <c r="AA111" s="106">
        <v>4.9581098547902901E-2</v>
      </c>
      <c r="AB111" s="106">
        <v>2.3148790916487399E-2</v>
      </c>
      <c r="AC111" s="107">
        <v>3.7708275720794302</v>
      </c>
      <c r="AD111" s="204">
        <v>3.9862879106730302E-2</v>
      </c>
      <c r="AE111" s="106">
        <v>2.40618201517273</v>
      </c>
      <c r="AF111" s="205">
        <v>0.98942861259372095</v>
      </c>
      <c r="AG111" s="147"/>
      <c r="AH111" s="147"/>
      <c r="AI111" s="147"/>
      <c r="AJ111" s="147"/>
      <c r="AK111" s="147"/>
      <c r="AL111" s="147"/>
      <c r="AM111" s="147"/>
      <c r="AN111" s="147"/>
      <c r="AO111" s="147"/>
      <c r="AP111" s="14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row>
    <row r="112" spans="1:144" ht="15" customHeight="1">
      <c r="A112" s="99" t="s">
        <v>124</v>
      </c>
      <c r="B112" s="100" t="s">
        <v>245</v>
      </c>
      <c r="C112" s="197">
        <v>60.674096498599447</v>
      </c>
      <c r="D112" s="199">
        <v>62.942999999999998</v>
      </c>
      <c r="E112" s="101">
        <v>0.58099999999999996</v>
      </c>
      <c r="F112" s="102">
        <v>4918.07</v>
      </c>
      <c r="G112" s="1" t="s">
        <v>167</v>
      </c>
      <c r="H112" s="148" t="s">
        <v>47</v>
      </c>
      <c r="I112" s="202">
        <v>52.573999999999998</v>
      </c>
      <c r="J112" s="105">
        <v>0.19138447879504999</v>
      </c>
      <c r="K112" s="106">
        <v>0.20259118614201499</v>
      </c>
      <c r="L112" s="106">
        <v>0.20927288243202499</v>
      </c>
      <c r="M112" s="106">
        <v>0.12287082369998401</v>
      </c>
      <c r="N112" s="106">
        <v>1.9874580150406499E-2</v>
      </c>
      <c r="O112" s="106">
        <v>3.8652803806563003E-2</v>
      </c>
      <c r="P112" s="131">
        <v>0.78464675502604297</v>
      </c>
      <c r="Q112" s="105">
        <v>0.25315605589046503</v>
      </c>
      <c r="R112" s="106">
        <v>0.20258607693862499</v>
      </c>
      <c r="S112" s="106">
        <v>0.22719318050499901</v>
      </c>
      <c r="T112" s="106">
        <v>0.20135256395724199</v>
      </c>
      <c r="U112" s="106">
        <v>2.1556420051668499E-2</v>
      </c>
      <c r="V112" s="106">
        <v>3.8652803806563003E-2</v>
      </c>
      <c r="W112" s="145">
        <v>0.94449710114956298</v>
      </c>
      <c r="X112" s="105">
        <v>0.19138447879504999</v>
      </c>
      <c r="Y112" s="106">
        <v>0.20259118614201499</v>
      </c>
      <c r="Z112" s="106">
        <v>1.17422682195933E-2</v>
      </c>
      <c r="AA112" s="106">
        <v>1.5925019927526401E-2</v>
      </c>
      <c r="AB112" s="106">
        <v>3.8652803806563003E-2</v>
      </c>
      <c r="AC112" s="107">
        <v>0.46029575689074698</v>
      </c>
      <c r="AD112" s="204">
        <v>-0.484201344258816</v>
      </c>
      <c r="AE112" s="106">
        <v>0.60912716286202895</v>
      </c>
      <c r="AF112" s="205">
        <v>2.0519352764178098</v>
      </c>
      <c r="AG112" s="147"/>
      <c r="AH112" s="147"/>
      <c r="AI112" s="147"/>
      <c r="AJ112" s="147"/>
      <c r="AK112" s="147"/>
      <c r="AL112" s="147"/>
      <c r="AM112" s="147"/>
      <c r="AN112" s="147"/>
      <c r="AO112" s="147"/>
      <c r="AP112" s="14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row>
    <row r="113" spans="1:144" ht="15" customHeight="1">
      <c r="A113" s="108" t="s">
        <v>76</v>
      </c>
      <c r="B113" s="109" t="s">
        <v>245</v>
      </c>
      <c r="C113" s="198"/>
      <c r="D113" s="200">
        <v>73.197999999999993</v>
      </c>
      <c r="E113" s="110"/>
      <c r="F113" s="111"/>
      <c r="G113" s="112" t="s">
        <v>168</v>
      </c>
      <c r="H113" s="113" t="s">
        <v>47</v>
      </c>
      <c r="I113" s="175">
        <v>25.666</v>
      </c>
      <c r="J113" s="114">
        <v>0.20387066311691801</v>
      </c>
      <c r="K113" s="115">
        <v>1.44572957076164E-3</v>
      </c>
      <c r="L113" s="115">
        <v>0.132090079693685</v>
      </c>
      <c r="M113" s="115">
        <v>0.72742935153827604</v>
      </c>
      <c r="N113" s="115">
        <v>1.90565084459688E-2</v>
      </c>
      <c r="O113" s="115">
        <v>5.1122787336841502E-2</v>
      </c>
      <c r="P113" s="131">
        <v>1.1350151197024501</v>
      </c>
      <c r="Q113" s="114">
        <v>0.25938499851679497</v>
      </c>
      <c r="R113" s="115">
        <v>2.7923477208740299E-3</v>
      </c>
      <c r="S113" s="115">
        <v>0.137324474479006</v>
      </c>
      <c r="T113" s="115">
        <v>0.72742935153827604</v>
      </c>
      <c r="U113" s="115">
        <v>2.1198352064985101E-2</v>
      </c>
      <c r="V113" s="115">
        <v>5.1122787336841502E-2</v>
      </c>
      <c r="W113" s="145">
        <v>1.1992523116567799</v>
      </c>
      <c r="X113" s="114">
        <v>0.20387066311691801</v>
      </c>
      <c r="Y113" s="115">
        <v>1.44572957076164E-3</v>
      </c>
      <c r="Z113" s="115">
        <v>0.22058667405615501</v>
      </c>
      <c r="AA113" s="115">
        <v>9.1828586985075303E-2</v>
      </c>
      <c r="AB113" s="115">
        <v>5.1122787336841502E-2</v>
      </c>
      <c r="AC113" s="107">
        <v>0.568854441065752</v>
      </c>
      <c r="AD113" s="130">
        <v>-0.63039787059102703</v>
      </c>
      <c r="AE113" s="115">
        <v>0.77342445759348999</v>
      </c>
      <c r="AF113" s="120">
        <v>2.1081883608220999</v>
      </c>
      <c r="AG113" s="147"/>
      <c r="AH113" s="147"/>
      <c r="AI113" s="147"/>
      <c r="AJ113" s="147"/>
      <c r="AK113" s="147"/>
      <c r="AL113" s="147"/>
      <c r="AM113" s="147"/>
      <c r="AN113" s="147"/>
      <c r="AO113" s="147"/>
      <c r="AP113" s="14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row>
    <row r="114" spans="1:144" ht="15" customHeight="1">
      <c r="A114" s="99" t="s">
        <v>75</v>
      </c>
      <c r="B114" s="100" t="s">
        <v>245</v>
      </c>
      <c r="C114" s="197">
        <v>77.413512721755396</v>
      </c>
      <c r="D114" s="199">
        <v>83.22682926829269</v>
      </c>
      <c r="E114" s="101">
        <v>0.92300000000000004</v>
      </c>
      <c r="F114" s="102">
        <v>42850.3</v>
      </c>
      <c r="G114" s="1" t="s">
        <v>168</v>
      </c>
      <c r="H114" s="148" t="s">
        <v>8</v>
      </c>
      <c r="I114" s="177">
        <v>51.225000000000001</v>
      </c>
      <c r="J114" s="103">
        <v>0.110782617254812</v>
      </c>
      <c r="K114" s="104">
        <v>8.4107554426944401E-4</v>
      </c>
      <c r="L114" s="104">
        <v>5.5676805580755502E-2</v>
      </c>
      <c r="M114" s="104">
        <v>3.9755156139366901</v>
      </c>
      <c r="N114" s="104">
        <v>0.38558454974189299</v>
      </c>
      <c r="O114" s="104">
        <v>7.3861595555925794E-2</v>
      </c>
      <c r="P114" s="131">
        <v>4.6022622576143499</v>
      </c>
      <c r="Q114" s="105">
        <v>0.67576278016406399</v>
      </c>
      <c r="R114" s="106">
        <v>0.19336559974821799</v>
      </c>
      <c r="S114" s="106">
        <v>0.19108261671148699</v>
      </c>
      <c r="T114" s="106">
        <v>4.3540997591793298</v>
      </c>
      <c r="U114" s="106">
        <v>0.48740065139141803</v>
      </c>
      <c r="V114" s="106">
        <v>7.3861595555925794E-2</v>
      </c>
      <c r="W114" s="145">
        <v>5.9755730027504503</v>
      </c>
      <c r="X114" s="105">
        <v>0.110782617254812</v>
      </c>
      <c r="Y114" s="106">
        <v>8.4107554426944401E-4</v>
      </c>
      <c r="Z114" s="106">
        <v>8.7269795547966905E-2</v>
      </c>
      <c r="AA114" s="106">
        <v>0.383667050350393</v>
      </c>
      <c r="AB114" s="106">
        <v>7.3861595555925794E-2</v>
      </c>
      <c r="AC114" s="107">
        <v>0.65642213425336804</v>
      </c>
      <c r="AD114" s="204">
        <v>-5.3191508684970801</v>
      </c>
      <c r="AE114" s="106">
        <v>3.8537797789004902</v>
      </c>
      <c r="AF114" s="205">
        <v>9.1032472717380593</v>
      </c>
      <c r="AG114" s="147"/>
      <c r="AH114" s="147"/>
      <c r="AI114" s="147"/>
      <c r="AJ114" s="147"/>
      <c r="AK114" s="147"/>
      <c r="AL114" s="147"/>
      <c r="AM114" s="147"/>
      <c r="AN114" s="147"/>
      <c r="AO114" s="147"/>
      <c r="AP114" s="14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row>
    <row r="115" spans="1:144" ht="15" customHeight="1">
      <c r="A115" s="99" t="s">
        <v>93</v>
      </c>
      <c r="B115" s="100" t="s">
        <v>245</v>
      </c>
      <c r="C115" s="197">
        <v>64.265064910707352</v>
      </c>
      <c r="D115" s="199">
        <v>79.685000000000002</v>
      </c>
      <c r="E115" s="101">
        <v>0.83899999999999997</v>
      </c>
      <c r="F115" s="118">
        <v>43994.8</v>
      </c>
      <c r="G115" s="1" t="s">
        <v>169</v>
      </c>
      <c r="H115" s="148" t="s">
        <v>8</v>
      </c>
      <c r="I115" s="202">
        <v>4.2069999999999999</v>
      </c>
      <c r="J115" s="116">
        <v>2.6533124854104001E-2</v>
      </c>
      <c r="K115" s="117">
        <v>5.1737149512195799E-3</v>
      </c>
      <c r="L115" s="117">
        <v>1.7531684572473099E-3</v>
      </c>
      <c r="M115" s="117">
        <v>7.0629866240177401</v>
      </c>
      <c r="N115" s="117">
        <v>1.9070145108546099E-2</v>
      </c>
      <c r="O115" s="117">
        <v>0.45507609487598299</v>
      </c>
      <c r="P115" s="131">
        <v>7.5705928722648403</v>
      </c>
      <c r="Q115" s="116">
        <v>0.61696342754409905</v>
      </c>
      <c r="R115" s="117">
        <v>0.223902247060386</v>
      </c>
      <c r="S115" s="117">
        <v>0.14226763581956001</v>
      </c>
      <c r="T115" s="117">
        <v>5.7447889501566696</v>
      </c>
      <c r="U115" s="117">
        <v>0.49046168852142602</v>
      </c>
      <c r="V115" s="117">
        <v>0.45507609487598299</v>
      </c>
      <c r="W115" s="145">
        <v>7.67346004397813</v>
      </c>
      <c r="X115" s="116">
        <v>2.6533124854104001E-2</v>
      </c>
      <c r="Y115" s="117">
        <v>5.1737149512195799E-3</v>
      </c>
      <c r="Z115" s="117">
        <v>2.5923091114161802E-3</v>
      </c>
      <c r="AA115" s="117">
        <v>0.27468135340389499</v>
      </c>
      <c r="AB115" s="117">
        <v>0.45507609487598299</v>
      </c>
      <c r="AC115" s="107">
        <v>0.764056597196618</v>
      </c>
      <c r="AD115" s="206">
        <v>-6.9094034467815097</v>
      </c>
      <c r="AE115" s="117">
        <v>4.9487848509377104</v>
      </c>
      <c r="AF115" s="207">
        <v>10.0430518787909</v>
      </c>
      <c r="AG115" s="147"/>
      <c r="AH115" s="147"/>
      <c r="AI115" s="147"/>
      <c r="AJ115" s="147"/>
      <c r="AK115" s="147"/>
      <c r="AL115" s="147"/>
      <c r="AM115" s="147"/>
      <c r="AN115" s="147"/>
      <c r="AO115" s="147"/>
      <c r="AP115" s="14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row>
    <row r="116" spans="1:144" ht="15" customHeight="1">
      <c r="A116" s="99" t="s">
        <v>92</v>
      </c>
      <c r="B116" s="100" t="s">
        <v>248</v>
      </c>
      <c r="C116" s="197">
        <v>74.124235186382251</v>
      </c>
      <c r="D116" s="199">
        <v>71.599999999999994</v>
      </c>
      <c r="E116" s="101">
        <v>0.69799999999999995</v>
      </c>
      <c r="F116" s="102">
        <v>5298.56</v>
      </c>
      <c r="G116" s="1" t="s">
        <v>169</v>
      </c>
      <c r="H116" s="148" t="s">
        <v>47</v>
      </c>
      <c r="I116" s="202">
        <v>6.4160000000000004</v>
      </c>
      <c r="J116" s="116">
        <v>0.54513830814556197</v>
      </c>
      <c r="K116" s="117">
        <v>0.25078792454155502</v>
      </c>
      <c r="L116" s="117">
        <v>3.2025907300636302E-3</v>
      </c>
      <c r="M116" s="117">
        <v>0.50067450667249702</v>
      </c>
      <c r="N116" s="117">
        <v>7.2788595612647305E-5</v>
      </c>
      <c r="O116" s="117">
        <v>7.6697487591844193E-2</v>
      </c>
      <c r="P116" s="131">
        <v>1.3765736062771301</v>
      </c>
      <c r="Q116" s="116">
        <v>0.60300079615317104</v>
      </c>
      <c r="R116" s="117">
        <v>0.22370465440093801</v>
      </c>
      <c r="S116" s="117">
        <v>5.7207440858448901E-2</v>
      </c>
      <c r="T116" s="117">
        <v>0.71406472976759705</v>
      </c>
      <c r="U116" s="117">
        <v>4.0903272088504599E-3</v>
      </c>
      <c r="V116" s="117">
        <v>7.6697487591844193E-2</v>
      </c>
      <c r="W116" s="145">
        <v>1.6787654359808499</v>
      </c>
      <c r="X116" s="116">
        <v>0.54513830814556197</v>
      </c>
      <c r="Y116" s="117">
        <v>0.53811749506080298</v>
      </c>
      <c r="Z116" s="117">
        <v>0.103199757617668</v>
      </c>
      <c r="AA116" s="117">
        <v>4.7546569205892397E-2</v>
      </c>
      <c r="AB116" s="117">
        <v>7.6697487591844193E-2</v>
      </c>
      <c r="AC116" s="107">
        <v>1.31069961762177</v>
      </c>
      <c r="AD116" s="206">
        <v>-0.36806581835907898</v>
      </c>
      <c r="AE116" s="117">
        <v>1.0826731240204399</v>
      </c>
      <c r="AF116" s="207">
        <v>1.28081630101252</v>
      </c>
      <c r="AG116" s="147"/>
      <c r="AH116" s="147"/>
      <c r="AI116" s="147"/>
      <c r="AJ116" s="147"/>
      <c r="AK116" s="147"/>
      <c r="AL116" s="147"/>
      <c r="AM116" s="147"/>
      <c r="AN116" s="147"/>
      <c r="AO116" s="147"/>
      <c r="AP116" s="14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row>
    <row r="117" spans="1:144" ht="15" customHeight="1">
      <c r="A117" s="99" t="s">
        <v>74</v>
      </c>
      <c r="B117" s="100" t="s">
        <v>245</v>
      </c>
      <c r="C117" s="197">
        <v>63.430658277454206</v>
      </c>
      <c r="D117" s="199">
        <v>68.138000000000005</v>
      </c>
      <c r="E117" s="101">
        <v>0.61</v>
      </c>
      <c r="F117" s="102">
        <v>7826.57</v>
      </c>
      <c r="G117" s="1" t="s">
        <v>168</v>
      </c>
      <c r="H117" s="148" t="s">
        <v>6</v>
      </c>
      <c r="I117" s="202">
        <v>7.1689999999999996</v>
      </c>
      <c r="J117" s="105">
        <v>0.70142386991511496</v>
      </c>
      <c r="K117" s="106">
        <v>0.112076902219078</v>
      </c>
      <c r="L117" s="106">
        <v>0.43713286971919502</v>
      </c>
      <c r="M117" s="106">
        <v>0.77763324271284995</v>
      </c>
      <c r="N117" s="106">
        <v>1.27176933215901E-2</v>
      </c>
      <c r="O117" s="106">
        <v>0.17468972166809699</v>
      </c>
      <c r="P117" s="131">
        <v>2.2156742995559302</v>
      </c>
      <c r="Q117" s="105">
        <v>0.69977452723637501</v>
      </c>
      <c r="R117" s="106">
        <v>0.186555711729221</v>
      </c>
      <c r="S117" s="106">
        <v>0.292162354916012</v>
      </c>
      <c r="T117" s="106">
        <v>0.31327277510898299</v>
      </c>
      <c r="U117" s="106">
        <v>1.75520694358192E-2</v>
      </c>
      <c r="V117" s="106">
        <v>0.17468972166809699</v>
      </c>
      <c r="W117" s="145">
        <v>1.6840071600945099</v>
      </c>
      <c r="X117" s="105">
        <v>0.70142386991511596</v>
      </c>
      <c r="Y117" s="106">
        <v>0.115957977658421</v>
      </c>
      <c r="Z117" s="106">
        <v>0.63672525181349804</v>
      </c>
      <c r="AA117" s="106">
        <v>3.0695488402126901E-2</v>
      </c>
      <c r="AB117" s="106">
        <v>0.17468972166809699</v>
      </c>
      <c r="AC117" s="107">
        <v>1.65949230945726</v>
      </c>
      <c r="AD117" s="204">
        <v>-2.4514850637249799E-2</v>
      </c>
      <c r="AE117" s="106">
        <v>1.08605362834806</v>
      </c>
      <c r="AF117" s="205">
        <v>1.01477250029876</v>
      </c>
      <c r="AG117" s="147"/>
      <c r="AH117" s="147"/>
      <c r="AI117" s="147"/>
      <c r="AJ117" s="147"/>
      <c r="AK117" s="147"/>
      <c r="AL117" s="147"/>
      <c r="AM117" s="147"/>
      <c r="AN117" s="147"/>
      <c r="AO117" s="147"/>
      <c r="AP117" s="14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row>
    <row r="118" spans="1:144" ht="15" customHeight="1">
      <c r="A118" s="108" t="s">
        <v>27</v>
      </c>
      <c r="B118" s="109" t="s">
        <v>245</v>
      </c>
      <c r="C118" s="198">
        <v>79.85515315126051</v>
      </c>
      <c r="D118" s="200">
        <v>75.387804878048797</v>
      </c>
      <c r="E118" s="110">
        <v>0.871</v>
      </c>
      <c r="F118" s="111">
        <v>30927.599999999999</v>
      </c>
      <c r="G118" s="112" t="s">
        <v>257</v>
      </c>
      <c r="H118" s="113" t="s">
        <v>8</v>
      </c>
      <c r="I118" s="175">
        <v>1.907</v>
      </c>
      <c r="J118" s="114">
        <v>2.49040764957808</v>
      </c>
      <c r="K118" s="115">
        <v>0.17772835569683201</v>
      </c>
      <c r="L118" s="115">
        <v>4.9397931009302303</v>
      </c>
      <c r="M118" s="115">
        <v>1.32041896238253</v>
      </c>
      <c r="N118" s="115">
        <v>0.10758903036548099</v>
      </c>
      <c r="O118" s="115">
        <v>8.9762326666823503E-2</v>
      </c>
      <c r="P118" s="131">
        <v>9.1256994256199793</v>
      </c>
      <c r="Q118" s="114">
        <v>1.5298883094917</v>
      </c>
      <c r="R118" s="115">
        <v>0.15657489535990399</v>
      </c>
      <c r="S118" s="115">
        <v>3.3953989745790101</v>
      </c>
      <c r="T118" s="115">
        <v>1.67272537865343</v>
      </c>
      <c r="U118" s="115">
        <v>0.18669720709298401</v>
      </c>
      <c r="V118" s="115">
        <v>8.9762326666823503E-2</v>
      </c>
      <c r="W118" s="145">
        <v>7.0310470918438499</v>
      </c>
      <c r="X118" s="114">
        <v>2.49040764957808</v>
      </c>
      <c r="Y118" s="115">
        <v>0.24092999070169199</v>
      </c>
      <c r="Z118" s="115">
        <v>4.3951416397993999</v>
      </c>
      <c r="AA118" s="115">
        <v>2.1214303921842599</v>
      </c>
      <c r="AB118" s="115">
        <v>8.9762326666823503E-2</v>
      </c>
      <c r="AC118" s="107">
        <v>9.3376719989302508</v>
      </c>
      <c r="AD118" s="130">
        <v>2.3066249070864</v>
      </c>
      <c r="AE118" s="115">
        <v>4.5344784666797802</v>
      </c>
      <c r="AF118" s="120">
        <v>0.75297644773229799</v>
      </c>
      <c r="AG118" s="147"/>
      <c r="AH118" s="147"/>
      <c r="AI118" s="147"/>
      <c r="AJ118" s="147"/>
      <c r="AK118" s="147"/>
      <c r="AL118" s="147"/>
      <c r="AM118" s="147"/>
      <c r="AN118" s="147"/>
      <c r="AO118" s="147"/>
      <c r="AP118" s="14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row>
    <row r="119" spans="1:144" ht="15" customHeight="1">
      <c r="A119" s="99" t="s">
        <v>91</v>
      </c>
      <c r="B119" s="100" t="s">
        <v>245</v>
      </c>
      <c r="C119" s="197">
        <v>65.054797530751429</v>
      </c>
      <c r="D119" s="199">
        <v>79.236000000000004</v>
      </c>
      <c r="E119" s="101">
        <v>0.745</v>
      </c>
      <c r="F119" s="118">
        <v>14563.7</v>
      </c>
      <c r="G119" s="1" t="s">
        <v>169</v>
      </c>
      <c r="H119" s="148" t="s">
        <v>10</v>
      </c>
      <c r="I119" s="202">
        <v>6.8559999999999999</v>
      </c>
      <c r="J119" s="116">
        <v>0.13314171524792501</v>
      </c>
      <c r="K119" s="117">
        <v>3.6550850414880903E-2</v>
      </c>
      <c r="L119" s="117">
        <v>2.0679479798040401E-3</v>
      </c>
      <c r="M119" s="117">
        <v>1.5555711817375499</v>
      </c>
      <c r="N119" s="117">
        <v>7.8036538666544199E-3</v>
      </c>
      <c r="O119" s="117">
        <v>8.4424872641738105E-2</v>
      </c>
      <c r="P119" s="131">
        <v>1.81956022188855</v>
      </c>
      <c r="Q119" s="116">
        <v>0.60473310470994002</v>
      </c>
      <c r="R119" s="117">
        <v>0.33199407997394997</v>
      </c>
      <c r="S119" s="117">
        <v>0.13690968950406401</v>
      </c>
      <c r="T119" s="117">
        <v>1.9527603811294001</v>
      </c>
      <c r="U119" s="117">
        <v>0.104892390253852</v>
      </c>
      <c r="V119" s="117">
        <v>8.4424872641738105E-2</v>
      </c>
      <c r="W119" s="145">
        <v>3.2157145182129399</v>
      </c>
      <c r="X119" s="116">
        <v>0.13314171524792501</v>
      </c>
      <c r="Y119" s="117">
        <v>3.6550850414880903E-2</v>
      </c>
      <c r="Z119" s="117">
        <v>4.5471706972730903E-2</v>
      </c>
      <c r="AA119" s="117">
        <v>5.9298961532020496E-3</v>
      </c>
      <c r="AB119" s="117">
        <v>8.4424872641738105E-2</v>
      </c>
      <c r="AC119" s="107">
        <v>0.30551904143047698</v>
      </c>
      <c r="AD119" s="206">
        <v>-2.91019547678246</v>
      </c>
      <c r="AE119" s="117">
        <v>2.0738857310088301</v>
      </c>
      <c r="AF119" s="207">
        <v>10.525414400217301</v>
      </c>
      <c r="AG119" s="147"/>
      <c r="AH119" s="147"/>
      <c r="AI119" s="147"/>
      <c r="AJ119" s="147"/>
      <c r="AK119" s="147"/>
      <c r="AL119" s="147"/>
      <c r="AM119" s="147"/>
      <c r="AN119" s="147"/>
      <c r="AO119" s="147"/>
      <c r="AP119" s="14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row>
    <row r="120" spans="1:144" ht="15" customHeight="1">
      <c r="A120" s="99" t="s">
        <v>123</v>
      </c>
      <c r="B120" s="100" t="s">
        <v>246</v>
      </c>
      <c r="C120" s="197">
        <v>55.269801375464539</v>
      </c>
      <c r="D120" s="199">
        <v>54.173000000000002</v>
      </c>
      <c r="E120" s="101">
        <v>0.52400000000000002</v>
      </c>
      <c r="F120" s="102">
        <v>2708.37</v>
      </c>
      <c r="G120" s="1" t="s">
        <v>167</v>
      </c>
      <c r="H120" s="148" t="s">
        <v>6</v>
      </c>
      <c r="I120" s="202">
        <v>2.125</v>
      </c>
      <c r="J120" s="116"/>
      <c r="K120" s="117"/>
      <c r="L120" s="117"/>
      <c r="M120" s="117"/>
      <c r="N120" s="117"/>
      <c r="O120" s="117"/>
      <c r="P120" s="131">
        <v>1.19783139369837</v>
      </c>
      <c r="Q120" s="116"/>
      <c r="R120" s="117"/>
      <c r="S120" s="117"/>
      <c r="T120" s="117"/>
      <c r="U120" s="117"/>
      <c r="V120" s="117"/>
      <c r="W120" s="145">
        <v>1.3410856000510301</v>
      </c>
      <c r="X120" s="116"/>
      <c r="Y120" s="117"/>
      <c r="Z120" s="117"/>
      <c r="AA120" s="117"/>
      <c r="AB120" s="117"/>
      <c r="AC120" s="107">
        <v>0.74848706886347205</v>
      </c>
      <c r="AD120" s="206">
        <v>-0.59259853118755801</v>
      </c>
      <c r="AE120" s="117">
        <v>0.86489589615463502</v>
      </c>
      <c r="AF120" s="207">
        <v>1.7917284824805</v>
      </c>
      <c r="AG120" s="147"/>
      <c r="AH120" s="147"/>
      <c r="AI120" s="147"/>
      <c r="AJ120" s="147"/>
      <c r="AK120" s="147"/>
      <c r="AL120" s="147"/>
      <c r="AM120" s="147"/>
      <c r="AN120" s="147"/>
      <c r="AO120" s="147"/>
      <c r="AP120" s="14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row>
    <row r="121" spans="1:144" ht="15" customHeight="1">
      <c r="A121" s="99" t="s">
        <v>122</v>
      </c>
      <c r="B121" s="100" t="s">
        <v>248</v>
      </c>
      <c r="C121" s="197">
        <v>49.97543991596639</v>
      </c>
      <c r="D121" s="199">
        <v>61.103999999999999</v>
      </c>
      <c r="E121" s="101">
        <v>0.48399999999999999</v>
      </c>
      <c r="F121" s="102">
        <v>1553.07</v>
      </c>
      <c r="G121" s="1" t="s">
        <v>167</v>
      </c>
      <c r="H121" s="148" t="s">
        <v>47</v>
      </c>
      <c r="I121" s="202">
        <v>4.9370000000000003</v>
      </c>
      <c r="J121" s="105">
        <v>0.14074214572195901</v>
      </c>
      <c r="K121" s="106">
        <v>2.0042211549198701E-2</v>
      </c>
      <c r="L121" s="106">
        <v>0.77981332095973699</v>
      </c>
      <c r="M121" s="106">
        <v>7.2874917763351005E-2</v>
      </c>
      <c r="N121" s="106">
        <v>3.7321389480031497E-2</v>
      </c>
      <c r="O121" s="106">
        <v>3.7627984216914503E-2</v>
      </c>
      <c r="P121" s="131">
        <v>1.0884219696911901</v>
      </c>
      <c r="Q121" s="105">
        <v>0.24357160317861701</v>
      </c>
      <c r="R121" s="106">
        <v>3.1340206798632197E-2</v>
      </c>
      <c r="S121" s="106">
        <v>0.77087009328888101</v>
      </c>
      <c r="T121" s="106">
        <v>7.6502332794941202E-2</v>
      </c>
      <c r="U121" s="106">
        <v>4.8698240971654198E-2</v>
      </c>
      <c r="V121" s="106">
        <v>3.7627984216914503E-2</v>
      </c>
      <c r="W121" s="145">
        <v>1.20861046124964</v>
      </c>
      <c r="X121" s="105">
        <v>0.14074214572195901</v>
      </c>
      <c r="Y121" s="106">
        <v>0.32638215758439398</v>
      </c>
      <c r="Z121" s="106">
        <v>2.11801464887388</v>
      </c>
      <c r="AA121" s="106">
        <v>0.27312531719098598</v>
      </c>
      <c r="AB121" s="106">
        <v>3.7627984216914503E-2</v>
      </c>
      <c r="AC121" s="107">
        <v>2.89589225358813</v>
      </c>
      <c r="AD121" s="204">
        <v>1.68728179233849</v>
      </c>
      <c r="AE121" s="106">
        <v>0.77945973616046405</v>
      </c>
      <c r="AF121" s="205">
        <v>0.41735339419210798</v>
      </c>
      <c r="AG121" s="147"/>
      <c r="AH121" s="147"/>
      <c r="AI121" s="147"/>
      <c r="AJ121" s="147"/>
      <c r="AK121" s="147"/>
      <c r="AL121" s="147"/>
      <c r="AM121" s="147"/>
      <c r="AN121" s="147"/>
      <c r="AO121" s="147"/>
      <c r="AP121" s="14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row>
    <row r="122" spans="1:144" ht="15" customHeight="1">
      <c r="A122" s="99" t="s">
        <v>26</v>
      </c>
      <c r="B122" s="100" t="s">
        <v>245</v>
      </c>
      <c r="C122" s="197"/>
      <c r="D122" s="199">
        <v>76.282926829268291</v>
      </c>
      <c r="E122" s="101">
        <v>0.88400000000000001</v>
      </c>
      <c r="F122" s="102">
        <v>37237.5</v>
      </c>
      <c r="G122" s="1" t="s">
        <v>257</v>
      </c>
      <c r="H122" s="148" t="s">
        <v>10</v>
      </c>
      <c r="I122" s="202">
        <v>2.76</v>
      </c>
      <c r="J122" s="105">
        <v>2.21323675882544</v>
      </c>
      <c r="K122" s="106">
        <v>0.190469361813348</v>
      </c>
      <c r="L122" s="106">
        <v>1.4307158177833501</v>
      </c>
      <c r="M122" s="106">
        <v>1.5356157978448699</v>
      </c>
      <c r="N122" s="106">
        <v>0.20726547452724001</v>
      </c>
      <c r="O122" s="106">
        <v>0.13007800837983299</v>
      </c>
      <c r="P122" s="131">
        <v>5.7073812191740796</v>
      </c>
      <c r="Q122" s="105">
        <v>1.3063127591947199</v>
      </c>
      <c r="R122" s="106">
        <v>0.30267573704172901</v>
      </c>
      <c r="S122" s="106">
        <v>1.34397861692844</v>
      </c>
      <c r="T122" s="106">
        <v>2.6001075911251799</v>
      </c>
      <c r="U122" s="106">
        <v>0.25449242318482101</v>
      </c>
      <c r="V122" s="106">
        <v>0.13007800837983299</v>
      </c>
      <c r="W122" s="145">
        <v>5.9376451358547202</v>
      </c>
      <c r="X122" s="105">
        <v>2.21323675882544</v>
      </c>
      <c r="Y122" s="106">
        <v>0.31327619936555101</v>
      </c>
      <c r="Z122" s="106">
        <v>2.2037018329091498</v>
      </c>
      <c r="AA122" s="106">
        <v>0.33722527507716099</v>
      </c>
      <c r="AB122" s="106">
        <v>0.13007800837983299</v>
      </c>
      <c r="AC122" s="107">
        <v>5.1975180745571299</v>
      </c>
      <c r="AD122" s="204">
        <v>-0.74012706129758998</v>
      </c>
      <c r="AE122" s="106">
        <v>3.8293192549587198</v>
      </c>
      <c r="AF122" s="205">
        <v>1.1424000937910399</v>
      </c>
      <c r="AG122" s="147"/>
      <c r="AH122" s="147"/>
      <c r="AI122" s="147"/>
      <c r="AJ122" s="147"/>
      <c r="AK122" s="147"/>
      <c r="AL122" s="147"/>
      <c r="AM122" s="147"/>
      <c r="AN122" s="147"/>
      <c r="AO122" s="147"/>
      <c r="AP122" s="14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row>
    <row r="123" spans="1:144" ht="15" customHeight="1">
      <c r="A123" s="108" t="s">
        <v>228</v>
      </c>
      <c r="B123" s="109" t="s">
        <v>245</v>
      </c>
      <c r="C123" s="198">
        <v>75.109214242707935</v>
      </c>
      <c r="D123" s="200">
        <v>82.639024390243918</v>
      </c>
      <c r="E123" s="110">
        <v>0.92700000000000005</v>
      </c>
      <c r="F123" s="111">
        <v>118216</v>
      </c>
      <c r="G123" s="112" t="s">
        <v>257</v>
      </c>
      <c r="H123" s="113" t="s">
        <v>8</v>
      </c>
      <c r="I123" s="175">
        <v>0.61599999999999999</v>
      </c>
      <c r="J123" s="114">
        <v>0.39434975155630603</v>
      </c>
      <c r="K123" s="115">
        <v>0.140615418279466</v>
      </c>
      <c r="L123" s="115">
        <v>0.39712425555511399</v>
      </c>
      <c r="M123" s="115">
        <v>5.0609064890743296</v>
      </c>
      <c r="N123" s="115">
        <v>5.0895105172465497E-5</v>
      </c>
      <c r="O123" s="115">
        <v>7.4910682107742196E-2</v>
      </c>
      <c r="P123" s="131">
        <v>6.06795749167813</v>
      </c>
      <c r="Q123" s="114">
        <v>1.04715934875188</v>
      </c>
      <c r="R123" s="115">
        <v>0.60538676974308703</v>
      </c>
      <c r="S123" s="115">
        <v>1.19296334156668</v>
      </c>
      <c r="T123" s="115">
        <v>9.2355027069700508</v>
      </c>
      <c r="U123" s="115">
        <v>0.10874998617940899</v>
      </c>
      <c r="V123" s="115">
        <v>7.4910682107742196E-2</v>
      </c>
      <c r="W123" s="145">
        <v>12.264672835318899</v>
      </c>
      <c r="X123" s="114">
        <v>0.39434975155630603</v>
      </c>
      <c r="Y123" s="115">
        <v>0.140615418279466</v>
      </c>
      <c r="Z123" s="115">
        <v>0.68638427872547902</v>
      </c>
      <c r="AA123" s="115">
        <v>9.2482643964830703E-4</v>
      </c>
      <c r="AB123" s="115">
        <v>7.4910682107742196E-2</v>
      </c>
      <c r="AC123" s="107">
        <v>1.29718495710864</v>
      </c>
      <c r="AD123" s="130">
        <v>-10.9674878782102</v>
      </c>
      <c r="AE123" s="115">
        <v>7.9097599754578702</v>
      </c>
      <c r="AF123" s="120">
        <v>9.4548373908499794</v>
      </c>
      <c r="AG123" s="147"/>
      <c r="AH123" s="147"/>
      <c r="AI123" s="147"/>
      <c r="AJ123" s="147"/>
      <c r="AK123" s="147"/>
      <c r="AL123" s="147"/>
      <c r="AM123" s="147"/>
      <c r="AN123" s="147"/>
      <c r="AO123" s="147"/>
      <c r="AP123" s="14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row>
    <row r="124" spans="1:144" ht="15" customHeight="1">
      <c r="A124" s="99" t="s">
        <v>121</v>
      </c>
      <c r="B124" s="100" t="s">
        <v>245</v>
      </c>
      <c r="C124" s="197">
        <v>49.922941456582627</v>
      </c>
      <c r="D124" s="199">
        <v>65.882000000000005</v>
      </c>
      <c r="E124" s="101">
        <v>0.51</v>
      </c>
      <c r="F124" s="102">
        <v>1585.15</v>
      </c>
      <c r="G124" s="1" t="s">
        <v>167</v>
      </c>
      <c r="H124" s="148" t="s">
        <v>47</v>
      </c>
      <c r="I124" s="202">
        <v>26.969000000000001</v>
      </c>
      <c r="J124" s="105">
        <v>0.201536737007081</v>
      </c>
      <c r="K124" s="106">
        <v>0.25736230954241701</v>
      </c>
      <c r="L124" s="106">
        <v>0.20891559330922499</v>
      </c>
      <c r="M124" s="106">
        <v>4.6004234415398297E-2</v>
      </c>
      <c r="N124" s="106">
        <v>2.2222055071175702E-2</v>
      </c>
      <c r="O124" s="106">
        <v>6.46027483832224E-2</v>
      </c>
      <c r="P124" s="131">
        <v>0.80064367772851897</v>
      </c>
      <c r="Q124" s="105">
        <v>0.22369330664275699</v>
      </c>
      <c r="R124" s="106">
        <v>0.25581956509034998</v>
      </c>
      <c r="S124" s="106">
        <v>0.21250359747084499</v>
      </c>
      <c r="T124" s="106">
        <v>8.5600171809359193E-2</v>
      </c>
      <c r="U124" s="106">
        <v>2.38858320732654E-2</v>
      </c>
      <c r="V124" s="106">
        <v>6.46027483832224E-2</v>
      </c>
      <c r="W124" s="145">
        <v>0.86610522146979796</v>
      </c>
      <c r="X124" s="105">
        <v>0.201536737007081</v>
      </c>
      <c r="Y124" s="106">
        <v>1.0659561167989</v>
      </c>
      <c r="Z124" s="106">
        <v>0.62396407916799002</v>
      </c>
      <c r="AA124" s="106">
        <v>0.17432475907415801</v>
      </c>
      <c r="AB124" s="106">
        <v>6.46027483832224E-2</v>
      </c>
      <c r="AC124" s="107">
        <v>2.1303844404313499</v>
      </c>
      <c r="AD124" s="204">
        <v>1.2642792189615499</v>
      </c>
      <c r="AE124" s="106">
        <v>0.55857049815375304</v>
      </c>
      <c r="AF124" s="205">
        <v>0.406548792336482</v>
      </c>
      <c r="AG124" s="147"/>
      <c r="AH124" s="147"/>
      <c r="AI124" s="147"/>
      <c r="AJ124" s="147"/>
      <c r="AK124" s="147"/>
      <c r="AL124" s="147"/>
      <c r="AM124" s="147"/>
      <c r="AN124" s="147"/>
      <c r="AO124" s="147"/>
      <c r="AP124" s="14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row>
    <row r="125" spans="1:144" ht="15" customHeight="1">
      <c r="A125" s="99" t="s">
        <v>120</v>
      </c>
      <c r="B125" s="100" t="s">
        <v>245</v>
      </c>
      <c r="C125" s="197">
        <v>53.367685922616737</v>
      </c>
      <c r="D125" s="199">
        <v>64.119</v>
      </c>
      <c r="E125" s="101">
        <v>0.51900000000000002</v>
      </c>
      <c r="F125" s="102">
        <v>1411.37</v>
      </c>
      <c r="G125" s="1" t="s">
        <v>167</v>
      </c>
      <c r="H125" s="148" t="s">
        <v>47</v>
      </c>
      <c r="I125" s="202">
        <v>18.629000000000001</v>
      </c>
      <c r="J125" s="105">
        <v>0.38756864109783801</v>
      </c>
      <c r="K125" s="106">
        <v>6.3938719047800199E-2</v>
      </c>
      <c r="L125" s="106">
        <v>0.17192207863328801</v>
      </c>
      <c r="M125" s="106">
        <v>2.3417197149391299E-2</v>
      </c>
      <c r="N125" s="106">
        <v>1.06722794515881E-2</v>
      </c>
      <c r="O125" s="106">
        <v>8.1574631560261596E-2</v>
      </c>
      <c r="P125" s="131">
        <v>0.73909354694016705</v>
      </c>
      <c r="Q125" s="105">
        <v>0.35780931945119199</v>
      </c>
      <c r="R125" s="106">
        <v>6.4365905626485295E-2</v>
      </c>
      <c r="S125" s="106">
        <v>0.17333976002503701</v>
      </c>
      <c r="T125" s="106">
        <v>6.4239332947524694E-2</v>
      </c>
      <c r="U125" s="106">
        <v>1.22572068912236E-2</v>
      </c>
      <c r="V125" s="106">
        <v>8.1574631560261596E-2</v>
      </c>
      <c r="W125" s="145">
        <v>0.753586156501724</v>
      </c>
      <c r="X125" s="105">
        <v>0.38756864109783801</v>
      </c>
      <c r="Y125" s="106">
        <v>6.3938719047800199E-2</v>
      </c>
      <c r="Z125" s="106">
        <v>1.33692736275298E-2</v>
      </c>
      <c r="AA125" s="106">
        <v>4.7324671465454299E-2</v>
      </c>
      <c r="AB125" s="106">
        <v>8.1574631560261596E-2</v>
      </c>
      <c r="AC125" s="107">
        <v>0.59377593679888396</v>
      </c>
      <c r="AD125" s="204">
        <v>-0.15981021970284001</v>
      </c>
      <c r="AE125" s="106">
        <v>0.48600445350579002</v>
      </c>
      <c r="AF125" s="205">
        <v>1.2691422972853901</v>
      </c>
      <c r="AG125" s="147"/>
      <c r="AH125" s="147"/>
      <c r="AI125" s="147"/>
      <c r="AJ125" s="147"/>
      <c r="AK125" s="147"/>
      <c r="AL125" s="147"/>
      <c r="AM125" s="147"/>
      <c r="AN125" s="147"/>
      <c r="AO125" s="147"/>
      <c r="AP125" s="14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row>
    <row r="126" spans="1:144" ht="15" customHeight="1">
      <c r="A126" s="99" t="s">
        <v>73</v>
      </c>
      <c r="B126" s="100" t="s">
        <v>245</v>
      </c>
      <c r="C126" s="197">
        <v>70.158011904761892</v>
      </c>
      <c r="D126" s="199">
        <v>75.760000000000005</v>
      </c>
      <c r="E126" s="101">
        <v>0.81</v>
      </c>
      <c r="F126" s="102">
        <v>27920.6</v>
      </c>
      <c r="G126" s="1" t="s">
        <v>168</v>
      </c>
      <c r="H126" s="148" t="s">
        <v>10</v>
      </c>
      <c r="I126" s="202">
        <v>31.95</v>
      </c>
      <c r="J126" s="105">
        <v>0.69434830135212</v>
      </c>
      <c r="K126" s="106">
        <v>1.9372529901888101E-3</v>
      </c>
      <c r="L126" s="106">
        <v>0.34036152177281498</v>
      </c>
      <c r="M126" s="106">
        <v>2.4758698750916102</v>
      </c>
      <c r="N126" s="106">
        <v>0.543908282019547</v>
      </c>
      <c r="O126" s="106">
        <v>0.13101273646036199</v>
      </c>
      <c r="P126" s="131">
        <v>4.1874379696866404</v>
      </c>
      <c r="Q126" s="105">
        <v>0.73137809504858997</v>
      </c>
      <c r="R126" s="106">
        <v>0.124785875353531</v>
      </c>
      <c r="S126" s="106">
        <v>0.36885981411324997</v>
      </c>
      <c r="T126" s="106">
        <v>2.3390401006806401</v>
      </c>
      <c r="U126" s="106">
        <v>0.56926736479252005</v>
      </c>
      <c r="V126" s="106">
        <v>0.13101273646036199</v>
      </c>
      <c r="W126" s="145">
        <v>4.2643439864488899</v>
      </c>
      <c r="X126" s="105">
        <v>0.69434830135212</v>
      </c>
      <c r="Y126" s="106">
        <v>1.65039395207431E-2</v>
      </c>
      <c r="Z126" s="106">
        <v>0.54848041382171397</v>
      </c>
      <c r="AA126" s="106">
        <v>0.758177286698687</v>
      </c>
      <c r="AB126" s="106">
        <v>0.13101273646036199</v>
      </c>
      <c r="AC126" s="107">
        <v>2.1485226778536299</v>
      </c>
      <c r="AD126" s="204">
        <v>-2.11582130859526</v>
      </c>
      <c r="AE126" s="106">
        <v>2.7501701707415198</v>
      </c>
      <c r="AF126" s="205">
        <v>1.9847796024703599</v>
      </c>
      <c r="AG126" s="147"/>
      <c r="AH126" s="147"/>
      <c r="AI126" s="147"/>
      <c r="AJ126" s="147"/>
      <c r="AK126" s="147"/>
      <c r="AL126" s="147"/>
      <c r="AM126" s="147"/>
      <c r="AN126" s="147"/>
      <c r="AO126" s="147"/>
      <c r="AP126" s="14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row>
    <row r="127" spans="1:144" ht="15" customHeight="1">
      <c r="A127" s="99" t="s">
        <v>119</v>
      </c>
      <c r="B127" s="100" t="s">
        <v>245</v>
      </c>
      <c r="C127" s="197">
        <v>53.752560992644746</v>
      </c>
      <c r="D127" s="199">
        <v>59.664000000000001</v>
      </c>
      <c r="E127" s="101">
        <v>0.433</v>
      </c>
      <c r="F127" s="102">
        <v>2321.85</v>
      </c>
      <c r="G127" s="1" t="s">
        <v>167</v>
      </c>
      <c r="H127" s="148" t="s">
        <v>47</v>
      </c>
      <c r="I127" s="202">
        <v>19.658000000000001</v>
      </c>
      <c r="J127" s="105">
        <v>0.422611349824209</v>
      </c>
      <c r="K127" s="106">
        <v>0.51953830093466102</v>
      </c>
      <c r="L127" s="106">
        <v>0.13444396870433301</v>
      </c>
      <c r="M127" s="106">
        <v>3.0399377666316799E-2</v>
      </c>
      <c r="N127" s="106">
        <v>1.3591173338893399E-2</v>
      </c>
      <c r="O127" s="106">
        <v>5.22755992853614E-2</v>
      </c>
      <c r="P127" s="131">
        <v>1.1728597697537699</v>
      </c>
      <c r="Q127" s="105">
        <v>0.39635243308951701</v>
      </c>
      <c r="R127" s="106">
        <v>0.43524909680601997</v>
      </c>
      <c r="S127" s="106">
        <v>0.13316546643997901</v>
      </c>
      <c r="T127" s="106">
        <v>7.6278139620049104E-2</v>
      </c>
      <c r="U127" s="106">
        <v>3.0854369204252399E-2</v>
      </c>
      <c r="V127" s="106">
        <v>5.22755992853614E-2</v>
      </c>
      <c r="W127" s="145">
        <v>1.12417510444518</v>
      </c>
      <c r="X127" s="105">
        <v>0.422611349824209</v>
      </c>
      <c r="Y127" s="106">
        <v>0.51953830093466102</v>
      </c>
      <c r="Z127" s="106">
        <v>0.47664849270168402</v>
      </c>
      <c r="AA127" s="106">
        <v>3.5878362024506602E-2</v>
      </c>
      <c r="AB127" s="106">
        <v>5.22755992853614E-2</v>
      </c>
      <c r="AC127" s="107">
        <v>1.50695210477042</v>
      </c>
      <c r="AD127" s="204">
        <v>0.38277700032523998</v>
      </c>
      <c r="AE127" s="106">
        <v>0.72500549879653198</v>
      </c>
      <c r="AF127" s="205">
        <v>0.74599259053189604</v>
      </c>
      <c r="AG127" s="147"/>
      <c r="AH127" s="147"/>
      <c r="AI127" s="147"/>
      <c r="AJ127" s="147"/>
      <c r="AK127" s="147"/>
      <c r="AL127" s="147"/>
      <c r="AM127" s="147"/>
      <c r="AN127" s="147"/>
      <c r="AO127" s="147"/>
      <c r="AP127" s="14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row>
    <row r="128" spans="1:144" ht="15" customHeight="1">
      <c r="A128" s="108" t="s">
        <v>232</v>
      </c>
      <c r="B128" s="109" t="s">
        <v>246</v>
      </c>
      <c r="C128" s="198">
        <v>76.362766549953321</v>
      </c>
      <c r="D128" s="200">
        <v>82.858536585365869</v>
      </c>
      <c r="E128" s="110">
        <v>0.91500000000000004</v>
      </c>
      <c r="F128" s="111">
        <v>47040.9</v>
      </c>
      <c r="G128" s="112" t="s">
        <v>257</v>
      </c>
      <c r="H128" s="113" t="s">
        <v>8</v>
      </c>
      <c r="I128" s="175">
        <v>0.44</v>
      </c>
      <c r="J128" s="114"/>
      <c r="K128" s="115"/>
      <c r="L128" s="115"/>
      <c r="M128" s="115"/>
      <c r="N128" s="115"/>
      <c r="O128" s="115"/>
      <c r="P128" s="131">
        <v>1.2898866447931301</v>
      </c>
      <c r="Q128" s="114"/>
      <c r="R128" s="115"/>
      <c r="S128" s="115"/>
      <c r="T128" s="115"/>
      <c r="U128" s="115"/>
      <c r="V128" s="115"/>
      <c r="W128" s="145">
        <v>4.3637790922156201</v>
      </c>
      <c r="X128" s="114"/>
      <c r="Y128" s="115"/>
      <c r="Z128" s="115"/>
      <c r="AA128" s="115"/>
      <c r="AB128" s="115"/>
      <c r="AC128" s="107">
        <v>0.49714134080689598</v>
      </c>
      <c r="AD128" s="130">
        <v>-3.86663775140872</v>
      </c>
      <c r="AE128" s="115">
        <v>2.8142980794358499</v>
      </c>
      <c r="AF128" s="120">
        <v>8.7777433378058891</v>
      </c>
      <c r="AG128" s="147"/>
      <c r="AH128" s="147"/>
      <c r="AI128" s="147"/>
      <c r="AJ128" s="147"/>
      <c r="AK128" s="147"/>
      <c r="AL128" s="147"/>
      <c r="AM128" s="147"/>
      <c r="AN128" s="147"/>
      <c r="AO128" s="147"/>
      <c r="AP128" s="14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row>
    <row r="129" spans="1:144" ht="15" customHeight="1">
      <c r="A129" s="99" t="s">
        <v>243</v>
      </c>
      <c r="B129" s="100" t="s">
        <v>246</v>
      </c>
      <c r="C129" s="197" t="s">
        <v>0</v>
      </c>
      <c r="D129" s="199" t="s">
        <v>0</v>
      </c>
      <c r="E129" s="101" t="s">
        <v>0</v>
      </c>
      <c r="F129" s="102" t="s">
        <v>0</v>
      </c>
      <c r="G129" s="1" t="s">
        <v>269</v>
      </c>
      <c r="H129" s="148"/>
      <c r="I129" s="177">
        <v>0.376</v>
      </c>
      <c r="J129" s="103"/>
      <c r="K129" s="104"/>
      <c r="L129" s="104"/>
      <c r="M129" s="104"/>
      <c r="N129" s="104"/>
      <c r="O129" s="104"/>
      <c r="P129" s="131">
        <v>2.2261136946858899</v>
      </c>
      <c r="Q129" s="105"/>
      <c r="R129" s="106"/>
      <c r="S129" s="106"/>
      <c r="T129" s="106"/>
      <c r="U129" s="106"/>
      <c r="V129" s="106"/>
      <c r="W129" s="145">
        <v>3.9409091168652801</v>
      </c>
      <c r="X129" s="105"/>
      <c r="Y129" s="106"/>
      <c r="Z129" s="106"/>
      <c r="AA129" s="106"/>
      <c r="AB129" s="106"/>
      <c r="AC129" s="107">
        <v>0.50535228638566498</v>
      </c>
      <c r="AD129" s="204">
        <v>-3.43555683047961</v>
      </c>
      <c r="AE129" s="106">
        <v>2.54157983812925</v>
      </c>
      <c r="AF129" s="205">
        <v>7.7983403321494604</v>
      </c>
      <c r="AG129" s="147"/>
      <c r="AH129" s="147"/>
      <c r="AI129" s="147"/>
      <c r="AJ129" s="147"/>
      <c r="AK129" s="147"/>
      <c r="AL129" s="147"/>
      <c r="AM129" s="147"/>
      <c r="AN129" s="147"/>
      <c r="AO129" s="147"/>
      <c r="AP129" s="14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row>
    <row r="130" spans="1:144" ht="15" customHeight="1">
      <c r="A130" s="99" t="s">
        <v>118</v>
      </c>
      <c r="B130" s="100" t="s">
        <v>248</v>
      </c>
      <c r="C130" s="197"/>
      <c r="D130" s="199"/>
      <c r="E130" s="101"/>
      <c r="F130" s="118"/>
      <c r="G130" s="1" t="s">
        <v>167</v>
      </c>
      <c r="H130" s="148" t="s">
        <v>6</v>
      </c>
      <c r="I130" s="202">
        <v>4.5259999999999998</v>
      </c>
      <c r="J130" s="116">
        <v>0.11175076856808699</v>
      </c>
      <c r="K130" s="117">
        <v>1.4791861875574699</v>
      </c>
      <c r="L130" s="117">
        <v>0.194964752141116</v>
      </c>
      <c r="M130" s="117">
        <v>0.219457498530955</v>
      </c>
      <c r="N130" s="117">
        <v>0.327224617723476</v>
      </c>
      <c r="O130" s="117">
        <v>2.93280712452994E-2</v>
      </c>
      <c r="P130" s="131">
        <v>2.3619118957663998</v>
      </c>
      <c r="Q130" s="116">
        <v>0.43914451909170099</v>
      </c>
      <c r="R130" s="117">
        <v>1.3452578933450201</v>
      </c>
      <c r="S130" s="117">
        <v>0.20230722961338199</v>
      </c>
      <c r="T130" s="117">
        <v>0.381559170691112</v>
      </c>
      <c r="U130" s="117">
        <v>0</v>
      </c>
      <c r="V130" s="117">
        <v>2.93280712452994E-2</v>
      </c>
      <c r="W130" s="145">
        <v>2.39759688398652</v>
      </c>
      <c r="X130" s="116">
        <v>0.11175076856808699</v>
      </c>
      <c r="Y130" s="117">
        <v>2.5542535109086599</v>
      </c>
      <c r="Z130" s="117">
        <v>5.3534969979506797E-2</v>
      </c>
      <c r="AA130" s="117">
        <v>1.2067628086998601</v>
      </c>
      <c r="AB130" s="117">
        <v>2.93280712452994E-2</v>
      </c>
      <c r="AC130" s="107">
        <v>3.9556301294014098</v>
      </c>
      <c r="AD130" s="206">
        <v>1.55803324541488</v>
      </c>
      <c r="AE130" s="117">
        <v>1.5462634939292199</v>
      </c>
      <c r="AF130" s="207">
        <v>0.60612261651200905</v>
      </c>
      <c r="AG130" s="147"/>
      <c r="AH130" s="147"/>
      <c r="AI130" s="147"/>
      <c r="AJ130" s="147"/>
      <c r="AK130" s="147"/>
      <c r="AL130" s="147"/>
      <c r="AM130" s="147"/>
      <c r="AN130" s="147"/>
      <c r="AO130" s="147"/>
      <c r="AP130" s="14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row>
    <row r="131" spans="1:144" ht="15" customHeight="1">
      <c r="A131" s="99" t="s">
        <v>117</v>
      </c>
      <c r="B131" s="100" t="s">
        <v>246</v>
      </c>
      <c r="C131" s="197">
        <v>68.293262745098048</v>
      </c>
      <c r="D131" s="199">
        <v>74.235853658536584</v>
      </c>
      <c r="E131" s="101">
        <v>0.81699999999999995</v>
      </c>
      <c r="F131" s="102">
        <v>22851.599999999999</v>
      </c>
      <c r="G131" s="1" t="s">
        <v>167</v>
      </c>
      <c r="H131" s="148" t="s">
        <v>10</v>
      </c>
      <c r="I131" s="202">
        <v>1.27</v>
      </c>
      <c r="J131" s="116"/>
      <c r="K131" s="117"/>
      <c r="L131" s="117"/>
      <c r="M131" s="117"/>
      <c r="N131" s="117"/>
      <c r="O131" s="117"/>
      <c r="P131" s="131">
        <v>1.75166737601567</v>
      </c>
      <c r="Q131" s="116"/>
      <c r="R131" s="117"/>
      <c r="S131" s="117"/>
      <c r="T131" s="117"/>
      <c r="U131" s="117"/>
      <c r="V131" s="117"/>
      <c r="W131" s="145">
        <v>3.18826822781954</v>
      </c>
      <c r="X131" s="116"/>
      <c r="Y131" s="117"/>
      <c r="Z131" s="117"/>
      <c r="AA131" s="117"/>
      <c r="AB131" s="117"/>
      <c r="AC131" s="107">
        <v>0.70246124873875804</v>
      </c>
      <c r="AD131" s="206">
        <v>-2.4858069790807802</v>
      </c>
      <c r="AE131" s="117">
        <v>2.05618500860527</v>
      </c>
      <c r="AF131" s="207">
        <v>4.5387104748396396</v>
      </c>
      <c r="AG131" s="147"/>
      <c r="AH131" s="147"/>
      <c r="AI131" s="147"/>
      <c r="AJ131" s="147"/>
      <c r="AK131" s="147"/>
      <c r="AL131" s="147"/>
      <c r="AM131" s="147"/>
      <c r="AN131" s="147"/>
      <c r="AO131" s="147"/>
      <c r="AP131" s="14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row>
    <row r="132" spans="1:144" ht="15" customHeight="1">
      <c r="A132" s="99" t="s">
        <v>42</v>
      </c>
      <c r="B132" s="100" t="s">
        <v>245</v>
      </c>
      <c r="C132" s="197">
        <v>70.337856582633066</v>
      </c>
      <c r="D132" s="199">
        <v>74.201999999999998</v>
      </c>
      <c r="E132" s="101">
        <v>0.77900000000000003</v>
      </c>
      <c r="F132" s="102">
        <v>19925.8</v>
      </c>
      <c r="G132" s="1" t="s">
        <v>170</v>
      </c>
      <c r="H132" s="148" t="s">
        <v>10</v>
      </c>
      <c r="I132" s="202">
        <v>127.57599999999999</v>
      </c>
      <c r="J132" s="105">
        <v>0.36704730809797997</v>
      </c>
      <c r="K132" s="106">
        <v>0.22062027540826101</v>
      </c>
      <c r="L132" s="106">
        <v>0.158445472081709</v>
      </c>
      <c r="M132" s="106">
        <v>1.1790552872675699</v>
      </c>
      <c r="N132" s="106">
        <v>0.105006602742472</v>
      </c>
      <c r="O132" s="106">
        <v>8.4370628725420893E-2</v>
      </c>
      <c r="P132" s="131">
        <v>2.1145455743234098</v>
      </c>
      <c r="Q132" s="105">
        <v>0.56066075988493502</v>
      </c>
      <c r="R132" s="106">
        <v>0.21798902382889099</v>
      </c>
      <c r="S132" s="106">
        <v>0.26435168814146498</v>
      </c>
      <c r="T132" s="106">
        <v>1.28630084494473</v>
      </c>
      <c r="U132" s="106">
        <v>0.106937971754411</v>
      </c>
      <c r="V132" s="106">
        <v>8.4370628725420893E-2</v>
      </c>
      <c r="W132" s="145">
        <v>2.5206109172798499</v>
      </c>
      <c r="X132" s="105">
        <v>0.36704730809797997</v>
      </c>
      <c r="Y132" s="106">
        <v>0.22062027540826101</v>
      </c>
      <c r="Z132" s="106">
        <v>0.43590459981608298</v>
      </c>
      <c r="AA132" s="106">
        <v>0.135489098898007</v>
      </c>
      <c r="AB132" s="106">
        <v>8.4370628725420893E-2</v>
      </c>
      <c r="AC132" s="107">
        <v>1.2434319109457499</v>
      </c>
      <c r="AD132" s="204">
        <v>-1.2771790063341</v>
      </c>
      <c r="AE132" s="106">
        <v>1.6255979767995099</v>
      </c>
      <c r="AF132" s="205">
        <v>2.0271402841533002</v>
      </c>
      <c r="AG132" s="147"/>
      <c r="AH132" s="147"/>
      <c r="AI132" s="147"/>
      <c r="AJ132" s="147"/>
      <c r="AK132" s="147"/>
      <c r="AL132" s="147"/>
      <c r="AM132" s="147"/>
      <c r="AN132" s="147"/>
      <c r="AO132" s="147"/>
      <c r="AP132" s="14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row>
    <row r="133" spans="1:144" ht="15" customHeight="1">
      <c r="A133" s="108" t="s">
        <v>72</v>
      </c>
      <c r="B133" s="109" t="s">
        <v>245</v>
      </c>
      <c r="C133" s="198">
        <v>63.64477403375674</v>
      </c>
      <c r="D133" s="200">
        <v>71.822000000000003</v>
      </c>
      <c r="E133" s="110">
        <v>0.746</v>
      </c>
      <c r="F133" s="111">
        <v>12214.5</v>
      </c>
      <c r="G133" s="112" t="s">
        <v>168</v>
      </c>
      <c r="H133" s="113" t="s">
        <v>6</v>
      </c>
      <c r="I133" s="175">
        <v>3.2250000000000001</v>
      </c>
      <c r="J133" s="114">
        <v>0.42439295065820898</v>
      </c>
      <c r="K133" s="115">
        <v>5.8015285995701298</v>
      </c>
      <c r="L133" s="115">
        <v>0.104685304886449</v>
      </c>
      <c r="M133" s="115">
        <v>2.3313408067422898</v>
      </c>
      <c r="N133" s="115">
        <v>2.0938137345651699E-5</v>
      </c>
      <c r="O133" s="115">
        <v>1.4742861183678501E-2</v>
      </c>
      <c r="P133" s="131">
        <v>8.6767114611780993</v>
      </c>
      <c r="Q133" s="114">
        <v>0.41977680762144298</v>
      </c>
      <c r="R133" s="115">
        <v>4.7023632638981603</v>
      </c>
      <c r="S133" s="115">
        <v>0.15400006156271401</v>
      </c>
      <c r="T133" s="115">
        <v>2.4024545444494501</v>
      </c>
      <c r="U133" s="115">
        <v>4.01266980248153E-3</v>
      </c>
      <c r="V133" s="115">
        <v>1.4742861183678501E-2</v>
      </c>
      <c r="W133" s="145">
        <v>7.6973502085179204</v>
      </c>
      <c r="X133" s="114">
        <v>0.42439295065820898</v>
      </c>
      <c r="Y133" s="115">
        <v>7.16582709376266</v>
      </c>
      <c r="Z133" s="115">
        <v>6.5154215463834504</v>
      </c>
      <c r="AA133" s="115">
        <v>7.8279920499088301E-2</v>
      </c>
      <c r="AB133" s="115">
        <v>1.4742861183678501E-2</v>
      </c>
      <c r="AC133" s="107">
        <v>14.1986643724871</v>
      </c>
      <c r="AD133" s="130">
        <v>6.5013141639691696</v>
      </c>
      <c r="AE133" s="115">
        <v>4.9641921487777099</v>
      </c>
      <c r="AF133" s="120">
        <v>0.54211790676826999</v>
      </c>
      <c r="AG133" s="147"/>
      <c r="AH133" s="147"/>
      <c r="AI133" s="147"/>
      <c r="AJ133" s="147"/>
      <c r="AK133" s="147"/>
      <c r="AL133" s="147"/>
      <c r="AM133" s="147"/>
      <c r="AN133" s="147"/>
      <c r="AO133" s="147"/>
      <c r="AP133" s="14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row>
    <row r="134" spans="1:144" ht="15" customHeight="1">
      <c r="A134" s="99" t="s">
        <v>189</v>
      </c>
      <c r="B134" s="100" t="s">
        <v>245</v>
      </c>
      <c r="C134" s="197">
        <v>68.830684593837532</v>
      </c>
      <c r="D134" s="199">
        <v>76.682926829268297</v>
      </c>
      <c r="E134" s="101">
        <v>0.83699999999999997</v>
      </c>
      <c r="F134" s="118">
        <v>21559</v>
      </c>
      <c r="G134" s="1" t="s">
        <v>171</v>
      </c>
      <c r="H134" s="148" t="s">
        <v>10</v>
      </c>
      <c r="I134" s="202">
        <v>0.628</v>
      </c>
      <c r="J134" s="116">
        <v>3.13592243736973E-2</v>
      </c>
      <c r="K134" s="117">
        <v>0.20285102991397</v>
      </c>
      <c r="L134" s="117">
        <v>1.1187114229808901</v>
      </c>
      <c r="M134" s="117">
        <v>1.3465924558584901</v>
      </c>
      <c r="N134" s="117">
        <v>1.6894988583406E-2</v>
      </c>
      <c r="O134" s="117">
        <v>0.29749092340060801</v>
      </c>
      <c r="P134" s="131">
        <v>3.0139000451110598</v>
      </c>
      <c r="Q134" s="116">
        <v>0.57859824276414995</v>
      </c>
      <c r="R134" s="117">
        <v>0.43626308707921102</v>
      </c>
      <c r="S134" s="117">
        <v>1.0546984304541001</v>
      </c>
      <c r="T134" s="117">
        <v>2.0405352665066601</v>
      </c>
      <c r="U134" s="117">
        <v>0.102157846357204</v>
      </c>
      <c r="V134" s="117">
        <v>0.29749092340060801</v>
      </c>
      <c r="W134" s="145">
        <v>4.5097437965619296</v>
      </c>
      <c r="X134" s="116">
        <v>3.13592243736973E-2</v>
      </c>
      <c r="Y134" s="117">
        <v>0.34176936580120099</v>
      </c>
      <c r="Z134" s="117">
        <v>1.9156132337473799</v>
      </c>
      <c r="AA134" s="117">
        <v>0.24731063734727499</v>
      </c>
      <c r="AB134" s="117">
        <v>0.29749092340060801</v>
      </c>
      <c r="AC134" s="107">
        <v>2.8335433846701599</v>
      </c>
      <c r="AD134" s="206">
        <v>-1.6762004118917599</v>
      </c>
      <c r="AE134" s="117">
        <v>2.90843395992531</v>
      </c>
      <c r="AF134" s="207">
        <v>1.59155628989491</v>
      </c>
      <c r="AG134" s="147"/>
      <c r="AH134" s="147"/>
      <c r="AI134" s="147"/>
      <c r="AJ134" s="147"/>
      <c r="AK134" s="147"/>
      <c r="AL134" s="147"/>
      <c r="AM134" s="147"/>
      <c r="AN134" s="147"/>
      <c r="AO134" s="147"/>
      <c r="AP134" s="14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row>
    <row r="135" spans="1:144" ht="15" customHeight="1">
      <c r="A135" s="99" t="s">
        <v>116</v>
      </c>
      <c r="B135" s="100" t="s">
        <v>248</v>
      </c>
      <c r="C135" s="197">
        <v>68.48649390756303</v>
      </c>
      <c r="D135" s="199">
        <v>74.27</v>
      </c>
      <c r="E135" s="101">
        <v>0.68200000000000005</v>
      </c>
      <c r="F135" s="102">
        <v>7857.9</v>
      </c>
      <c r="G135" s="1" t="s">
        <v>167</v>
      </c>
      <c r="H135" s="148" t="s">
        <v>6</v>
      </c>
      <c r="I135" s="202">
        <v>36.472000000000001</v>
      </c>
      <c r="J135" s="116">
        <v>0.36215249119052201</v>
      </c>
      <c r="K135" s="117">
        <v>0.158167913578728</v>
      </c>
      <c r="L135" s="117">
        <v>7.3898428778098699E-2</v>
      </c>
      <c r="M135" s="117">
        <v>0.64923954680382301</v>
      </c>
      <c r="N135" s="117">
        <v>0.13864364373789601</v>
      </c>
      <c r="O135" s="117">
        <v>3.6478306336020498E-2</v>
      </c>
      <c r="P135" s="131">
        <v>1.4185803304250899</v>
      </c>
      <c r="Q135" s="116">
        <v>0.588482772118196</v>
      </c>
      <c r="R135" s="117">
        <v>0.16693331884405399</v>
      </c>
      <c r="S135" s="117">
        <v>0.144038549470317</v>
      </c>
      <c r="T135" s="117">
        <v>0.686905327416651</v>
      </c>
      <c r="U135" s="117">
        <v>8.0653791799886604E-2</v>
      </c>
      <c r="V135" s="117">
        <v>3.6478306336020498E-2</v>
      </c>
      <c r="W135" s="145">
        <v>1.70349206598512</v>
      </c>
      <c r="X135" s="116">
        <v>0.36215249119052201</v>
      </c>
      <c r="Y135" s="117">
        <v>0.158167913578728</v>
      </c>
      <c r="Z135" s="117">
        <v>8.7197150561647702E-2</v>
      </c>
      <c r="AA135" s="117">
        <v>6.7384239871652707E-2</v>
      </c>
      <c r="AB135" s="117">
        <v>3.6478306336020498E-2</v>
      </c>
      <c r="AC135" s="107">
        <v>0.71138010153857101</v>
      </c>
      <c r="AD135" s="206">
        <v>-0.99211196444654903</v>
      </c>
      <c r="AE135" s="117">
        <v>1.0986198770208599</v>
      </c>
      <c r="AF135" s="207">
        <v>2.3946299064323102</v>
      </c>
      <c r="AG135" s="147"/>
      <c r="AH135" s="147"/>
      <c r="AI135" s="147"/>
      <c r="AJ135" s="147"/>
      <c r="AK135" s="147"/>
      <c r="AL135" s="147"/>
      <c r="AM135" s="147"/>
      <c r="AN135" s="147"/>
      <c r="AO135" s="147"/>
      <c r="AP135" s="14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row>
    <row r="136" spans="1:144" ht="15" customHeight="1">
      <c r="A136" s="99" t="s">
        <v>115</v>
      </c>
      <c r="B136" s="100" t="s">
        <v>245</v>
      </c>
      <c r="C136" s="197">
        <v>53.46432815126051</v>
      </c>
      <c r="D136" s="199">
        <v>61.165999999999997</v>
      </c>
      <c r="E136" s="101">
        <v>0.45600000000000002</v>
      </c>
      <c r="F136" s="102">
        <v>1281.78</v>
      </c>
      <c r="G136" s="1" t="s">
        <v>167</v>
      </c>
      <c r="H136" s="148" t="s">
        <v>47</v>
      </c>
      <c r="I136" s="202">
        <v>30.366</v>
      </c>
      <c r="J136" s="105">
        <v>0.21480993681428801</v>
      </c>
      <c r="K136" s="106">
        <v>5.6381451930010103E-2</v>
      </c>
      <c r="L136" s="106">
        <v>0.25348477479054898</v>
      </c>
      <c r="M136" s="106">
        <v>9.1029622600501195E-2</v>
      </c>
      <c r="N136" s="106">
        <v>3.1360612603702799E-2</v>
      </c>
      <c r="O136" s="106">
        <v>5.33464524819382E-2</v>
      </c>
      <c r="P136" s="131">
        <v>0.70041285122098995</v>
      </c>
      <c r="Q136" s="105">
        <v>0.24674163206837199</v>
      </c>
      <c r="R136" s="106">
        <v>6.0381892044752097E-2</v>
      </c>
      <c r="S136" s="106">
        <v>0.245447019290184</v>
      </c>
      <c r="T136" s="106">
        <v>0.149921148529856</v>
      </c>
      <c r="U136" s="106">
        <v>3.8067149128432697E-2</v>
      </c>
      <c r="V136" s="106">
        <v>5.33464524819382E-2</v>
      </c>
      <c r="W136" s="145">
        <v>0.79390529354353601</v>
      </c>
      <c r="X136" s="105">
        <v>0.21480993681428801</v>
      </c>
      <c r="Y136" s="106">
        <v>0.64990608908603698</v>
      </c>
      <c r="Z136" s="106">
        <v>0.47186107473515898</v>
      </c>
      <c r="AA136" s="106">
        <v>0.140134430950109</v>
      </c>
      <c r="AB136" s="106">
        <v>5.33464524819382E-2</v>
      </c>
      <c r="AC136" s="107">
        <v>1.5300579840675299</v>
      </c>
      <c r="AD136" s="204">
        <v>0.73615269052399301</v>
      </c>
      <c r="AE136" s="106">
        <v>0.51200716068766705</v>
      </c>
      <c r="AF136" s="205">
        <v>0.51887268444101997</v>
      </c>
      <c r="AG136" s="147"/>
      <c r="AH136" s="147"/>
      <c r="AI136" s="147"/>
      <c r="AJ136" s="147"/>
      <c r="AK136" s="147"/>
      <c r="AL136" s="147"/>
      <c r="AM136" s="147"/>
      <c r="AN136" s="147"/>
      <c r="AO136" s="147"/>
      <c r="AP136" s="14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row>
    <row r="137" spans="1:144" ht="15" customHeight="1">
      <c r="A137" s="99" t="s">
        <v>71</v>
      </c>
      <c r="B137" s="100" t="s">
        <v>245</v>
      </c>
      <c r="C137" s="197">
        <v>65.583917577030817</v>
      </c>
      <c r="D137" s="199">
        <v>66.61</v>
      </c>
      <c r="E137" s="101">
        <v>0.59799999999999998</v>
      </c>
      <c r="F137" s="102">
        <v>4848.5600000000004</v>
      </c>
      <c r="G137" s="1" t="s">
        <v>168</v>
      </c>
      <c r="H137" s="148" t="s">
        <v>47</v>
      </c>
      <c r="I137" s="202">
        <v>54.045000000000002</v>
      </c>
      <c r="J137" s="105">
        <v>0.53574229644034499</v>
      </c>
      <c r="K137" s="106">
        <v>4.7002868524577803E-3</v>
      </c>
      <c r="L137" s="106">
        <v>0.32898067634462802</v>
      </c>
      <c r="M137" s="106">
        <v>0.194611508711687</v>
      </c>
      <c r="N137" s="106">
        <v>6.0649767871446297E-2</v>
      </c>
      <c r="O137" s="106">
        <v>5.8026938114404202E-2</v>
      </c>
      <c r="P137" s="131">
        <v>1.18271147433497</v>
      </c>
      <c r="Q137" s="105">
        <v>0.45060451246418598</v>
      </c>
      <c r="R137" s="106">
        <v>9.9035219378482992E-3</v>
      </c>
      <c r="S137" s="106">
        <v>0.33968049056602401</v>
      </c>
      <c r="T137" s="106">
        <v>0.27721888938447198</v>
      </c>
      <c r="U137" s="106">
        <v>4.4238292931905801E-2</v>
      </c>
      <c r="V137" s="106">
        <v>5.8026938114404202E-2</v>
      </c>
      <c r="W137" s="145">
        <v>1.17967264539884</v>
      </c>
      <c r="X137" s="105">
        <v>0.53574229644034499</v>
      </c>
      <c r="Y137" s="106">
        <v>4.7002868524577803E-3</v>
      </c>
      <c r="Z137" s="106">
        <v>0.51037710198317598</v>
      </c>
      <c r="AA137" s="106">
        <v>0.28748059990056501</v>
      </c>
      <c r="AB137" s="106">
        <v>5.8026938114404202E-2</v>
      </c>
      <c r="AC137" s="107">
        <v>1.39632722329095</v>
      </c>
      <c r="AD137" s="204">
        <v>0.21665457789211001</v>
      </c>
      <c r="AE137" s="106">
        <v>0.76079709585466804</v>
      </c>
      <c r="AF137" s="205">
        <v>0.84483968064341997</v>
      </c>
      <c r="AG137" s="147"/>
      <c r="AH137" s="147"/>
      <c r="AI137" s="147"/>
      <c r="AJ137" s="147"/>
      <c r="AK137" s="147"/>
      <c r="AL137" s="147"/>
      <c r="AM137" s="147"/>
      <c r="AN137" s="147"/>
      <c r="AO137" s="147"/>
      <c r="AP137" s="14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row>
    <row r="138" spans="1:144" ht="15" customHeight="1">
      <c r="A138" s="108" t="s">
        <v>114</v>
      </c>
      <c r="B138" s="109" t="s">
        <v>248</v>
      </c>
      <c r="C138" s="198">
        <v>63.183512114845946</v>
      </c>
      <c r="D138" s="200">
        <v>63.075000000000003</v>
      </c>
      <c r="E138" s="110">
        <v>0.63900000000000001</v>
      </c>
      <c r="F138" s="111">
        <v>9954.6299999999992</v>
      </c>
      <c r="G138" s="112" t="s">
        <v>167</v>
      </c>
      <c r="H138" s="113" t="s">
        <v>10</v>
      </c>
      <c r="I138" s="175">
        <v>2.4950000000000001</v>
      </c>
      <c r="J138" s="114">
        <v>0.35859536831812699</v>
      </c>
      <c r="K138" s="115">
        <v>1.29583223629925</v>
      </c>
      <c r="L138" s="115">
        <v>0.28362770601197701</v>
      </c>
      <c r="M138" s="115">
        <v>0.53350846008094099</v>
      </c>
      <c r="N138" s="115">
        <v>1.8419819369944199</v>
      </c>
      <c r="O138" s="115">
        <v>1.59978266218632E-2</v>
      </c>
      <c r="P138" s="131">
        <v>4.3295435343265796</v>
      </c>
      <c r="Q138" s="114">
        <v>0.56923124021975702</v>
      </c>
      <c r="R138" s="115">
        <v>0.257938378402918</v>
      </c>
      <c r="S138" s="115">
        <v>0.294330660919703</v>
      </c>
      <c r="T138" s="115">
        <v>1.1830982339040299</v>
      </c>
      <c r="U138" s="115">
        <v>0.37561884072417301</v>
      </c>
      <c r="V138" s="115">
        <v>1.59978266218632E-2</v>
      </c>
      <c r="W138" s="145">
        <v>2.6962151807924402</v>
      </c>
      <c r="X138" s="114">
        <v>0.35859536831812699</v>
      </c>
      <c r="Y138" s="115">
        <v>1.4961536625534999</v>
      </c>
      <c r="Z138" s="115">
        <v>0.30372930021789701</v>
      </c>
      <c r="AA138" s="115">
        <v>4.4488266764080402</v>
      </c>
      <c r="AB138" s="115">
        <v>1.59978266218632E-2</v>
      </c>
      <c r="AC138" s="107">
        <v>6.6233028341194302</v>
      </c>
      <c r="AD138" s="130">
        <v>3.9270876533269901</v>
      </c>
      <c r="AE138" s="115">
        <v>1.7388490674483901</v>
      </c>
      <c r="AF138" s="120">
        <v>0.40708016050588702</v>
      </c>
      <c r="AG138" s="147"/>
      <c r="AH138" s="147"/>
      <c r="AI138" s="147"/>
      <c r="AJ138" s="147"/>
      <c r="AK138" s="147"/>
      <c r="AL138" s="147"/>
      <c r="AM138" s="147"/>
      <c r="AN138" s="147"/>
      <c r="AO138" s="147"/>
      <c r="AP138" s="14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row>
    <row r="139" spans="1:144" ht="15" customHeight="1">
      <c r="A139" s="99" t="s">
        <v>70</v>
      </c>
      <c r="B139" s="100" t="s">
        <v>245</v>
      </c>
      <c r="C139" s="197">
        <v>65.940162549162892</v>
      </c>
      <c r="D139" s="199">
        <v>69.558000000000007</v>
      </c>
      <c r="E139" s="101">
        <v>0.61099999999999999</v>
      </c>
      <c r="F139" s="102">
        <v>3952.76</v>
      </c>
      <c r="G139" s="1" t="s">
        <v>168</v>
      </c>
      <c r="H139" s="148" t="s">
        <v>47</v>
      </c>
      <c r="I139" s="202">
        <v>28.609000000000002</v>
      </c>
      <c r="J139" s="105">
        <v>0.16154844186513401</v>
      </c>
      <c r="K139" s="106">
        <v>4.6233776615775497E-2</v>
      </c>
      <c r="L139" s="106">
        <v>0.18496020454074899</v>
      </c>
      <c r="M139" s="106">
        <v>0.13346664107612899</v>
      </c>
      <c r="N139" s="106">
        <v>1.2716940365289501E-3</v>
      </c>
      <c r="O139" s="106">
        <v>0.10031611187883401</v>
      </c>
      <c r="P139" s="131">
        <v>0.62779687001314999</v>
      </c>
      <c r="Q139" s="105">
        <v>0.28597446713986602</v>
      </c>
      <c r="R139" s="106">
        <v>5.6395996225743601E-2</v>
      </c>
      <c r="S139" s="106">
        <v>0.19278391662677399</v>
      </c>
      <c r="T139" s="106">
        <v>0.24325526806112599</v>
      </c>
      <c r="U139" s="106">
        <v>3.8332400265013301E-3</v>
      </c>
      <c r="V139" s="106">
        <v>0.10031611187883401</v>
      </c>
      <c r="W139" s="145">
        <v>0.88255899995884401</v>
      </c>
      <c r="X139" s="105">
        <v>0.16154844186513401</v>
      </c>
      <c r="Y139" s="106">
        <v>4.6233776615775497E-2</v>
      </c>
      <c r="Z139" s="106">
        <v>9.13587988017351E-2</v>
      </c>
      <c r="AA139" s="106">
        <v>4.9011555712499101E-3</v>
      </c>
      <c r="AB139" s="106">
        <v>0.10031611187883401</v>
      </c>
      <c r="AC139" s="107">
        <v>0.404358284732729</v>
      </c>
      <c r="AD139" s="204">
        <v>-0.47820071522611501</v>
      </c>
      <c r="AE139" s="106">
        <v>0.56918190542773495</v>
      </c>
      <c r="AF139" s="205">
        <v>2.1826163412039201</v>
      </c>
      <c r="AG139" s="147"/>
      <c r="AH139" s="147"/>
      <c r="AI139" s="147"/>
      <c r="AJ139" s="147"/>
      <c r="AK139" s="147"/>
      <c r="AL139" s="147"/>
      <c r="AM139" s="147"/>
      <c r="AN139" s="147"/>
      <c r="AO139" s="147"/>
      <c r="AP139" s="14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row>
    <row r="140" spans="1:144" ht="15" customHeight="1">
      <c r="A140" s="99" t="s">
        <v>25</v>
      </c>
      <c r="B140" s="100" t="s">
        <v>246</v>
      </c>
      <c r="C140" s="197">
        <v>79.682321778711483</v>
      </c>
      <c r="D140" s="199">
        <v>82.112195121951217</v>
      </c>
      <c r="E140" s="101">
        <v>0.94299999999999995</v>
      </c>
      <c r="F140" s="102">
        <v>57258.3</v>
      </c>
      <c r="G140" s="1" t="s">
        <v>257</v>
      </c>
      <c r="H140" s="148" t="s">
        <v>8</v>
      </c>
      <c r="I140" s="202">
        <v>17.123000000000001</v>
      </c>
      <c r="J140" s="105"/>
      <c r="K140" s="106"/>
      <c r="L140" s="106"/>
      <c r="M140" s="106"/>
      <c r="N140" s="106"/>
      <c r="O140" s="106"/>
      <c r="P140" s="131">
        <v>3.63927169818944</v>
      </c>
      <c r="Q140" s="105"/>
      <c r="R140" s="106"/>
      <c r="S140" s="106"/>
      <c r="T140" s="106"/>
      <c r="U140" s="106"/>
      <c r="V140" s="106"/>
      <c r="W140" s="145">
        <v>6.3647493619218301</v>
      </c>
      <c r="X140" s="105"/>
      <c r="Y140" s="106"/>
      <c r="Z140" s="106"/>
      <c r="AA140" s="106"/>
      <c r="AB140" s="106"/>
      <c r="AC140" s="107">
        <v>1.1392298356427899</v>
      </c>
      <c r="AD140" s="204">
        <v>-5.2255195262790402</v>
      </c>
      <c r="AE140" s="106">
        <v>4.1047682586179102</v>
      </c>
      <c r="AF140" s="205">
        <v>5.5868878805571596</v>
      </c>
      <c r="AG140" s="147"/>
      <c r="AH140" s="147"/>
      <c r="AI140" s="147"/>
      <c r="AJ140" s="147"/>
      <c r="AK140" s="147"/>
      <c r="AL140" s="147"/>
      <c r="AM140" s="147"/>
      <c r="AN140" s="147"/>
      <c r="AO140" s="147"/>
      <c r="AP140" s="14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row>
    <row r="141" spans="1:144" ht="15" customHeight="1">
      <c r="A141" s="99" t="s">
        <v>159</v>
      </c>
      <c r="B141" s="100" t="s">
        <v>246</v>
      </c>
      <c r="C141" s="197">
        <v>77.811158543417378</v>
      </c>
      <c r="D141" s="199">
        <v>82.056097560975616</v>
      </c>
      <c r="E141" s="101">
        <v>0.93700000000000006</v>
      </c>
      <c r="F141" s="102">
        <v>42056.7</v>
      </c>
      <c r="G141" s="1" t="s">
        <v>168</v>
      </c>
      <c r="H141" s="148" t="s">
        <v>8</v>
      </c>
      <c r="I141" s="202">
        <v>4.7830000000000004</v>
      </c>
      <c r="J141" s="105"/>
      <c r="K141" s="106"/>
      <c r="L141" s="106"/>
      <c r="M141" s="106"/>
      <c r="N141" s="106"/>
      <c r="O141" s="106"/>
      <c r="P141" s="131">
        <v>11.779295732137401</v>
      </c>
      <c r="Q141" s="105"/>
      <c r="R141" s="106"/>
      <c r="S141" s="106"/>
      <c r="T141" s="106"/>
      <c r="U141" s="106"/>
      <c r="V141" s="106"/>
      <c r="W141" s="145">
        <v>5.7534029526947599</v>
      </c>
      <c r="X141" s="105"/>
      <c r="Y141" s="106"/>
      <c r="Z141" s="106"/>
      <c r="AA141" s="106"/>
      <c r="AB141" s="106"/>
      <c r="AC141" s="107">
        <v>8.7908313600682195</v>
      </c>
      <c r="AD141" s="204">
        <v>3.0374284073734499</v>
      </c>
      <c r="AE141" s="106">
        <v>3.71049737803486</v>
      </c>
      <c r="AF141" s="205">
        <v>0.65447768442347998</v>
      </c>
      <c r="AG141" s="147"/>
      <c r="AH141" s="147"/>
      <c r="AI141" s="147"/>
      <c r="AJ141" s="147"/>
      <c r="AK141" s="147"/>
      <c r="AL141" s="147"/>
      <c r="AM141" s="147"/>
      <c r="AN141" s="147"/>
      <c r="AO141" s="147"/>
      <c r="AP141" s="14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row>
    <row r="142" spans="1:144" ht="15" customHeight="1">
      <c r="A142" s="99" t="s">
        <v>45</v>
      </c>
      <c r="B142" s="100" t="s">
        <v>245</v>
      </c>
      <c r="C142" s="197">
        <v>67.147935667600379</v>
      </c>
      <c r="D142" s="199">
        <v>74.054000000000002</v>
      </c>
      <c r="E142" s="101">
        <v>0.66400000000000003</v>
      </c>
      <c r="F142" s="102">
        <v>5466.61</v>
      </c>
      <c r="G142" s="1" t="s">
        <v>269</v>
      </c>
      <c r="H142" s="148" t="s">
        <v>6</v>
      </c>
      <c r="I142" s="202">
        <v>6.5460000000000003</v>
      </c>
      <c r="J142" s="105">
        <v>0.60887717613779602</v>
      </c>
      <c r="K142" s="106">
        <v>0.53241246049273805</v>
      </c>
      <c r="L142" s="106">
        <v>0.36113282352588899</v>
      </c>
      <c r="M142" s="106">
        <v>0.25564303435760299</v>
      </c>
      <c r="N142" s="106">
        <v>9.7770608942149895E-2</v>
      </c>
      <c r="O142" s="106">
        <v>8.9168610854678199E-2</v>
      </c>
      <c r="P142" s="131">
        <v>1.94500471431085</v>
      </c>
      <c r="Q142" s="105">
        <v>0.46996449303358401</v>
      </c>
      <c r="R142" s="106">
        <v>0.18872812109630599</v>
      </c>
      <c r="S142" s="106">
        <v>0.373198654638845</v>
      </c>
      <c r="T142" s="106">
        <v>0.44507271637512302</v>
      </c>
      <c r="U142" s="106">
        <v>1.6084448641895399E-2</v>
      </c>
      <c r="V142" s="106">
        <v>8.9168610854678199E-2</v>
      </c>
      <c r="W142" s="145">
        <v>1.58221704464043</v>
      </c>
      <c r="X142" s="105">
        <v>0.60887717613779602</v>
      </c>
      <c r="Y142" s="106">
        <v>0.53241246049273805</v>
      </c>
      <c r="Z142" s="106">
        <v>0.72670838450937703</v>
      </c>
      <c r="AA142" s="106">
        <v>0.444275003210651</v>
      </c>
      <c r="AB142" s="106">
        <v>8.9168610854678199E-2</v>
      </c>
      <c r="AC142" s="107">
        <v>2.4014416352052401</v>
      </c>
      <c r="AD142" s="204">
        <v>0.81922459056481001</v>
      </c>
      <c r="AE142" s="106">
        <v>1.0204069215890099</v>
      </c>
      <c r="AF142" s="205">
        <v>0.65886133622614695</v>
      </c>
      <c r="AG142" s="147"/>
      <c r="AH142" s="147"/>
      <c r="AI142" s="147"/>
      <c r="AJ142" s="147"/>
      <c r="AK142" s="147"/>
      <c r="AL142" s="147"/>
      <c r="AM142" s="147"/>
      <c r="AN142" s="147"/>
      <c r="AO142" s="147"/>
      <c r="AP142" s="14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row>
    <row r="143" spans="1:144" ht="15" customHeight="1">
      <c r="A143" s="108" t="s">
        <v>158</v>
      </c>
      <c r="B143" s="109" t="s">
        <v>245</v>
      </c>
      <c r="C143" s="198">
        <v>51.990007911412249</v>
      </c>
      <c r="D143" s="200">
        <v>62.896999999999998</v>
      </c>
      <c r="E143" s="110">
        <v>0.40600000000000003</v>
      </c>
      <c r="F143" s="111">
        <v>1224.3399999999999</v>
      </c>
      <c r="G143" s="112" t="s">
        <v>167</v>
      </c>
      <c r="H143" s="113" t="s">
        <v>47</v>
      </c>
      <c r="I143" s="175">
        <v>23.311</v>
      </c>
      <c r="J143" s="114">
        <v>0.69271755382253597</v>
      </c>
      <c r="K143" s="115">
        <v>0.38118314650727703</v>
      </c>
      <c r="L143" s="115">
        <v>0.21158340476484899</v>
      </c>
      <c r="M143" s="115">
        <v>2.87898366289819E-2</v>
      </c>
      <c r="N143" s="115">
        <v>7.7925450497231003E-3</v>
      </c>
      <c r="O143" s="115">
        <v>1.1770919978816199E-2</v>
      </c>
      <c r="P143" s="131">
        <v>1.3338374067521801</v>
      </c>
      <c r="Q143" s="114">
        <v>0.73924450974601197</v>
      </c>
      <c r="R143" s="115">
        <v>0.36609577911684998</v>
      </c>
      <c r="S143" s="115">
        <v>0.212311604019257</v>
      </c>
      <c r="T143" s="115">
        <v>6.8851708783214893E-2</v>
      </c>
      <c r="U143" s="115">
        <v>9.94039260453684E-3</v>
      </c>
      <c r="V143" s="115">
        <v>1.1770919978816199E-2</v>
      </c>
      <c r="W143" s="145">
        <v>1.4082149142486899</v>
      </c>
      <c r="X143" s="114">
        <v>0.69271755382253597</v>
      </c>
      <c r="Y143" s="115">
        <v>0.38118314650727703</v>
      </c>
      <c r="Z143" s="115">
        <v>3.4348389236713801E-2</v>
      </c>
      <c r="AA143" s="115">
        <v>4.7215290326200999E-4</v>
      </c>
      <c r="AB143" s="115">
        <v>1.1770919978816199E-2</v>
      </c>
      <c r="AC143" s="107">
        <v>1.1204921624486099</v>
      </c>
      <c r="AD143" s="130">
        <v>-0.28772275180008</v>
      </c>
      <c r="AE143" s="115">
        <v>0.90818908218170302</v>
      </c>
      <c r="AF143" s="120">
        <v>1.2567824759892201</v>
      </c>
      <c r="AG143" s="147"/>
      <c r="AH143" s="147"/>
      <c r="AI143" s="147"/>
      <c r="AJ143" s="147"/>
      <c r="AK143" s="147"/>
      <c r="AL143" s="147"/>
      <c r="AM143" s="147"/>
      <c r="AN143" s="147"/>
      <c r="AO143" s="147"/>
      <c r="AP143" s="14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row>
    <row r="144" spans="1:144" ht="15" customHeight="1">
      <c r="A144" s="99" t="s">
        <v>113</v>
      </c>
      <c r="B144" s="100" t="s">
        <v>245</v>
      </c>
      <c r="C144" s="197">
        <v>54.066445284780571</v>
      </c>
      <c r="D144" s="199">
        <v>52.91</v>
      </c>
      <c r="E144" s="101">
        <v>0.53800000000000003</v>
      </c>
      <c r="F144" s="102">
        <v>5135.49</v>
      </c>
      <c r="G144" s="1" t="s">
        <v>167</v>
      </c>
      <c r="H144" s="148" t="s">
        <v>6</v>
      </c>
      <c r="I144" s="177">
        <v>200.964</v>
      </c>
      <c r="J144" s="103">
        <v>0.28804879305452902</v>
      </c>
      <c r="K144" s="104">
        <v>9.0225207488914799E-2</v>
      </c>
      <c r="L144" s="104">
        <v>0.157498582931939</v>
      </c>
      <c r="M144" s="104">
        <v>0.166852501030617</v>
      </c>
      <c r="N144" s="104">
        <v>1.8115521953981299E-2</v>
      </c>
      <c r="O144" s="104">
        <v>4.7362431119690102E-2</v>
      </c>
      <c r="P144" s="131">
        <v>0.76810303757967102</v>
      </c>
      <c r="Q144" s="105">
        <v>0.312006030225913</v>
      </c>
      <c r="R144" s="106">
        <v>9.6988451710246004E-2</v>
      </c>
      <c r="S144" s="106">
        <v>0.163773587430634</v>
      </c>
      <c r="T144" s="106">
        <v>0.19254608167495199</v>
      </c>
      <c r="U144" s="106">
        <v>3.8172828917496002E-2</v>
      </c>
      <c r="V144" s="106">
        <v>4.7362431119690102E-2</v>
      </c>
      <c r="W144" s="145">
        <v>0.85084941107893197</v>
      </c>
      <c r="X144" s="105">
        <v>0.28804879305452902</v>
      </c>
      <c r="Y144" s="106">
        <v>9.3998332546566907E-2</v>
      </c>
      <c r="Z144" s="106">
        <v>3.55153482335673E-2</v>
      </c>
      <c r="AA144" s="106">
        <v>1.55967161265243E-2</v>
      </c>
      <c r="AB144" s="106">
        <v>4.7362431119690102E-2</v>
      </c>
      <c r="AC144" s="107">
        <v>0.48052162108087698</v>
      </c>
      <c r="AD144" s="204">
        <v>-0.37032778999805499</v>
      </c>
      <c r="AE144" s="106">
        <v>0.54873168711956499</v>
      </c>
      <c r="AF144" s="205">
        <v>1.77067872443501</v>
      </c>
      <c r="AG144" s="147"/>
      <c r="AH144" s="147"/>
      <c r="AI144" s="147"/>
      <c r="AJ144" s="147"/>
      <c r="AK144" s="147"/>
      <c r="AL144" s="147"/>
      <c r="AM144" s="147"/>
      <c r="AN144" s="147"/>
      <c r="AO144" s="147"/>
      <c r="AP144" s="14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row>
    <row r="145" spans="1:144" ht="15" customHeight="1">
      <c r="A145" s="99" t="s">
        <v>12</v>
      </c>
      <c r="B145" s="100" t="s">
        <v>245</v>
      </c>
      <c r="C145" s="197">
        <v>82.2487299019608</v>
      </c>
      <c r="D145" s="199">
        <v>82.958536585365863</v>
      </c>
      <c r="E145" s="101">
        <v>0.96099999999999997</v>
      </c>
      <c r="F145" s="118">
        <v>63164</v>
      </c>
      <c r="G145" s="1" t="s">
        <v>171</v>
      </c>
      <c r="H145" s="148" t="s">
        <v>8</v>
      </c>
      <c r="I145" s="202">
        <v>5.3789999999999996</v>
      </c>
      <c r="J145" s="116">
        <v>0.24390786751427801</v>
      </c>
      <c r="K145" s="117">
        <v>8.1007731210311004E-2</v>
      </c>
      <c r="L145" s="117">
        <v>1.5387107377695599</v>
      </c>
      <c r="M145" s="117">
        <v>2.62054517238822</v>
      </c>
      <c r="N145" s="117">
        <v>4.1129942017233301</v>
      </c>
      <c r="O145" s="117">
        <v>0.14217517874959301</v>
      </c>
      <c r="P145" s="131">
        <v>8.7393408893552902</v>
      </c>
      <c r="Q145" s="116">
        <v>0.88577581652971704</v>
      </c>
      <c r="R145" s="117">
        <v>0.115118504505754</v>
      </c>
      <c r="S145" s="117">
        <v>0.89913906654529197</v>
      </c>
      <c r="T145" s="117">
        <v>2.55500091943872</v>
      </c>
      <c r="U145" s="117">
        <v>0.72697401870238398</v>
      </c>
      <c r="V145" s="117">
        <v>0.14217517874959301</v>
      </c>
      <c r="W145" s="145">
        <v>5.3241835044714598</v>
      </c>
      <c r="X145" s="116">
        <v>0.24390786751427801</v>
      </c>
      <c r="Y145" s="117">
        <v>8.1007731210311004E-2</v>
      </c>
      <c r="Z145" s="117">
        <v>3.4944164444383699</v>
      </c>
      <c r="AA145" s="117">
        <v>2.9255019155174402</v>
      </c>
      <c r="AB145" s="117">
        <v>0.14217517874959301</v>
      </c>
      <c r="AC145" s="107">
        <v>6.8870091374299998</v>
      </c>
      <c r="AD145" s="206">
        <v>1.5628256329585399</v>
      </c>
      <c r="AE145" s="117">
        <v>3.4336842206167502</v>
      </c>
      <c r="AF145" s="207">
        <v>0.77307629454638205</v>
      </c>
      <c r="AG145" s="147"/>
      <c r="AH145" s="147"/>
      <c r="AI145" s="147"/>
      <c r="AJ145" s="147"/>
      <c r="AK145" s="147"/>
      <c r="AL145" s="147"/>
      <c r="AM145" s="147"/>
      <c r="AN145" s="147"/>
      <c r="AO145" s="147"/>
      <c r="AP145" s="14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row>
    <row r="146" spans="1:144" ht="15" customHeight="1">
      <c r="A146" s="99" t="s">
        <v>190</v>
      </c>
      <c r="B146" s="100" t="s">
        <v>245</v>
      </c>
      <c r="C146" s="197">
        <v>68.897146913508479</v>
      </c>
      <c r="D146" s="199">
        <v>78.001999999999995</v>
      </c>
      <c r="E146" s="101">
        <v>0.83899999999999997</v>
      </c>
      <c r="F146" s="102">
        <v>29410.2</v>
      </c>
      <c r="G146" s="1" t="s">
        <v>169</v>
      </c>
      <c r="H146" s="148" t="s">
        <v>8</v>
      </c>
      <c r="I146" s="202">
        <v>4.9749999999999996</v>
      </c>
      <c r="J146" s="116">
        <v>5.6212499950879097E-2</v>
      </c>
      <c r="K146" s="117">
        <v>3.1359616536632003E-2</v>
      </c>
      <c r="L146" s="117">
        <v>4.1024970365590302E-3</v>
      </c>
      <c r="M146" s="117">
        <v>5.4161957763406097</v>
      </c>
      <c r="N146" s="117">
        <v>0.75183151087767097</v>
      </c>
      <c r="O146" s="117">
        <v>0.38660991429397101</v>
      </c>
      <c r="P146" s="131">
        <v>6.6463118150363298</v>
      </c>
      <c r="Q146" s="116">
        <v>0.64359718440846003</v>
      </c>
      <c r="R146" s="117">
        <v>0.31605266303204299</v>
      </c>
      <c r="S146" s="117">
        <v>9.9504543950631102E-2</v>
      </c>
      <c r="T146" s="117">
        <v>4.4567264002637597</v>
      </c>
      <c r="U146" s="117">
        <v>0.49916550651716801</v>
      </c>
      <c r="V146" s="117">
        <v>0.38660991429397101</v>
      </c>
      <c r="W146" s="145">
        <v>6.4016562124660403</v>
      </c>
      <c r="X146" s="116">
        <v>5.6212499950879097E-2</v>
      </c>
      <c r="Y146" s="117">
        <v>3.1359616536632003E-2</v>
      </c>
      <c r="Z146" s="117">
        <v>1.00050223661082E-3</v>
      </c>
      <c r="AA146" s="117">
        <v>1.1746211048176201</v>
      </c>
      <c r="AB146" s="117">
        <v>0.38660991429397101</v>
      </c>
      <c r="AC146" s="107">
        <v>1.6498036378357099</v>
      </c>
      <c r="AD146" s="206">
        <v>-4.7518525746303304</v>
      </c>
      <c r="AE146" s="117">
        <v>4.1285703064323496</v>
      </c>
      <c r="AF146" s="207">
        <v>3.8802534226824901</v>
      </c>
      <c r="AG146" s="147"/>
      <c r="AH146" s="147"/>
      <c r="AI146" s="147"/>
      <c r="AJ146" s="147"/>
      <c r="AK146" s="147"/>
      <c r="AL146" s="147"/>
      <c r="AM146" s="147"/>
      <c r="AN146" s="147"/>
      <c r="AO146" s="147"/>
      <c r="AP146" s="14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row>
    <row r="147" spans="1:144" ht="15" customHeight="1">
      <c r="A147" s="99" t="s">
        <v>69</v>
      </c>
      <c r="B147" s="100" t="s">
        <v>245</v>
      </c>
      <c r="C147" s="197">
        <v>59.151852240896375</v>
      </c>
      <c r="D147" s="199">
        <v>66.756</v>
      </c>
      <c r="E147" s="101">
        <v>0.54600000000000004</v>
      </c>
      <c r="F147" s="102">
        <v>5412.61</v>
      </c>
      <c r="G147" s="1" t="s">
        <v>168</v>
      </c>
      <c r="H147" s="148" t="s">
        <v>6</v>
      </c>
      <c r="I147" s="202">
        <v>216.565</v>
      </c>
      <c r="J147" s="105">
        <v>0.27730289598799601</v>
      </c>
      <c r="K147" s="106">
        <v>3.15259222724459E-3</v>
      </c>
      <c r="L147" s="106">
        <v>6.24410014307153E-2</v>
      </c>
      <c r="M147" s="106">
        <v>0.274716930614538</v>
      </c>
      <c r="N147" s="106">
        <v>3.3271711572805E-2</v>
      </c>
      <c r="O147" s="106">
        <v>3.9207611338723698E-2</v>
      </c>
      <c r="P147" s="131">
        <v>0.69009274317202296</v>
      </c>
      <c r="Q147" s="105">
        <v>0.244256992839433</v>
      </c>
      <c r="R147" s="106">
        <v>4.2847708516495697E-3</v>
      </c>
      <c r="S147" s="106">
        <v>7.2230811977766707E-2</v>
      </c>
      <c r="T147" s="106">
        <v>0.32855302554411903</v>
      </c>
      <c r="U147" s="106">
        <v>1.6767192180736499E-2</v>
      </c>
      <c r="V147" s="106">
        <v>3.9207611338723698E-2</v>
      </c>
      <c r="W147" s="145">
        <v>0.70530040473242805</v>
      </c>
      <c r="X147" s="105">
        <v>0.27730289598799601</v>
      </c>
      <c r="Y147" s="106">
        <v>3.15259222724459E-3</v>
      </c>
      <c r="Z147" s="106">
        <v>1.7703140598988702E-2</v>
      </c>
      <c r="AA147" s="106">
        <v>2.9025182977797801E-2</v>
      </c>
      <c r="AB147" s="106">
        <v>3.9207611338723698E-2</v>
      </c>
      <c r="AC147" s="107">
        <v>0.36639142313075101</v>
      </c>
      <c r="AD147" s="204">
        <v>-0.33890898160167698</v>
      </c>
      <c r="AE147" s="106">
        <v>0.45486389950504902</v>
      </c>
      <c r="AF147" s="205">
        <v>1.9249915806045801</v>
      </c>
      <c r="AG147" s="147"/>
      <c r="AH147" s="147"/>
      <c r="AI147" s="147"/>
      <c r="AJ147" s="147"/>
      <c r="AK147" s="147"/>
      <c r="AL147" s="147"/>
      <c r="AM147" s="147"/>
      <c r="AN147" s="147"/>
      <c r="AO147" s="147"/>
      <c r="AP147" s="14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row>
    <row r="148" spans="1:144" ht="15" customHeight="1">
      <c r="A148" s="108" t="s">
        <v>44</v>
      </c>
      <c r="B148" s="109" t="s">
        <v>245</v>
      </c>
      <c r="C148" s="198">
        <v>65.457069817927163</v>
      </c>
      <c r="D148" s="200">
        <v>77.81</v>
      </c>
      <c r="E148" s="110">
        <v>0.81699999999999995</v>
      </c>
      <c r="F148" s="111">
        <v>31646.2</v>
      </c>
      <c r="G148" s="112" t="s">
        <v>269</v>
      </c>
      <c r="H148" s="113" t="s">
        <v>10</v>
      </c>
      <c r="I148" s="175">
        <v>4.2460000000000004</v>
      </c>
      <c r="J148" s="114">
        <v>0.32515038768293802</v>
      </c>
      <c r="K148" s="115">
        <v>0.39231522989650103</v>
      </c>
      <c r="L148" s="115">
        <v>0.15483105050248999</v>
      </c>
      <c r="M148" s="115">
        <v>1.02087267301769</v>
      </c>
      <c r="N148" s="115">
        <v>0.57178809840261202</v>
      </c>
      <c r="O148" s="115">
        <v>7.9618557346628802E-2</v>
      </c>
      <c r="P148" s="131">
        <v>2.5445759968488599</v>
      </c>
      <c r="Q148" s="114">
        <v>0.55349898793055896</v>
      </c>
      <c r="R148" s="115">
        <v>0.39940226457310002</v>
      </c>
      <c r="S148" s="115">
        <v>0.17607688781443301</v>
      </c>
      <c r="T148" s="115">
        <v>1.1267601287365101</v>
      </c>
      <c r="U148" s="115">
        <v>0.40332140443374398</v>
      </c>
      <c r="V148" s="115">
        <v>7.9618557346628802E-2</v>
      </c>
      <c r="W148" s="145">
        <v>2.73867823083497</v>
      </c>
      <c r="X148" s="114">
        <v>0.32515038768293802</v>
      </c>
      <c r="Y148" s="115">
        <v>0.39231522989650103</v>
      </c>
      <c r="Z148" s="115">
        <v>1.3782910428122701</v>
      </c>
      <c r="AA148" s="115">
        <v>0.55056328233929097</v>
      </c>
      <c r="AB148" s="115">
        <v>7.9618557346628802E-2</v>
      </c>
      <c r="AC148" s="107">
        <v>2.72593850007762</v>
      </c>
      <c r="AD148" s="130">
        <v>-1.273973075735E-2</v>
      </c>
      <c r="AE148" s="115">
        <v>1.7662344317522001</v>
      </c>
      <c r="AF148" s="120">
        <v>1.00467352097524</v>
      </c>
      <c r="AG148" s="147"/>
      <c r="AH148" s="147"/>
      <c r="AI148" s="147"/>
      <c r="AJ148" s="147"/>
      <c r="AK148" s="147"/>
      <c r="AL148" s="147"/>
      <c r="AM148" s="147"/>
      <c r="AN148" s="147"/>
      <c r="AO148" s="147"/>
      <c r="AP148" s="14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row>
    <row r="149" spans="1:144" ht="15" customHeight="1">
      <c r="A149" s="99" t="s">
        <v>68</v>
      </c>
      <c r="B149" s="100" t="s">
        <v>248</v>
      </c>
      <c r="C149" s="197">
        <v>53.58985203619909</v>
      </c>
      <c r="D149" s="199">
        <v>65.474000000000004</v>
      </c>
      <c r="E149" s="101">
        <v>0.56000000000000005</v>
      </c>
      <c r="F149" s="118">
        <v>3808.51</v>
      </c>
      <c r="G149" s="1" t="s">
        <v>168</v>
      </c>
      <c r="H149" s="148" t="s">
        <v>6</v>
      </c>
      <c r="I149" s="202">
        <v>8.7759999999999998</v>
      </c>
      <c r="J149" s="116">
        <v>0.246017981459735</v>
      </c>
      <c r="K149" s="117">
        <v>1.4426740712083301E-4</v>
      </c>
      <c r="L149" s="117">
        <v>0.51431812460467197</v>
      </c>
      <c r="M149" s="117">
        <v>0.23773546751657301</v>
      </c>
      <c r="N149" s="117">
        <v>0.69198418815819995</v>
      </c>
      <c r="O149" s="117">
        <v>0.16772236280373901</v>
      </c>
      <c r="P149" s="131">
        <v>1.8579223919500401</v>
      </c>
      <c r="Q149" s="116">
        <v>0.23971929303484399</v>
      </c>
      <c r="R149" s="117">
        <v>2.16238316885408E-2</v>
      </c>
      <c r="S149" s="117">
        <v>0.236771616719744</v>
      </c>
      <c r="T149" s="117">
        <v>0.23497282508209499</v>
      </c>
      <c r="U149" s="117">
        <v>0.421635941989223</v>
      </c>
      <c r="V149" s="117">
        <v>0.16772236280373901</v>
      </c>
      <c r="W149" s="145">
        <v>1.3224458713181899</v>
      </c>
      <c r="X149" s="116">
        <v>0.246017981459735</v>
      </c>
      <c r="Y149" s="117">
        <v>2.8416295697606099E-2</v>
      </c>
      <c r="Z149" s="117">
        <v>2.0770726159698101</v>
      </c>
      <c r="AA149" s="117">
        <v>0.55181166605985799</v>
      </c>
      <c r="AB149" s="117">
        <v>0.16772236280373901</v>
      </c>
      <c r="AC149" s="107">
        <v>3.07104092199075</v>
      </c>
      <c r="AD149" s="206">
        <v>1.74859505067256</v>
      </c>
      <c r="AE149" s="117">
        <v>0.85287472100678796</v>
      </c>
      <c r="AF149" s="207">
        <v>0.43061812099232299</v>
      </c>
      <c r="AG149" s="147"/>
      <c r="AH149" s="147"/>
      <c r="AI149" s="147"/>
      <c r="AJ149" s="147"/>
      <c r="AK149" s="147"/>
      <c r="AL149" s="147"/>
      <c r="AM149" s="147"/>
      <c r="AN149" s="147"/>
      <c r="AO149" s="147"/>
      <c r="AP149" s="14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row>
    <row r="150" spans="1:144" ht="15" customHeight="1">
      <c r="A150" s="99" t="s">
        <v>57</v>
      </c>
      <c r="B150" s="100" t="s">
        <v>248</v>
      </c>
      <c r="C150" s="197">
        <v>67.588938182181096</v>
      </c>
      <c r="D150" s="199">
        <v>73.620999999999995</v>
      </c>
      <c r="E150" s="101">
        <v>0.73199999999999998</v>
      </c>
      <c r="F150" s="102">
        <v>12424.9</v>
      </c>
      <c r="G150" s="1" t="s">
        <v>270</v>
      </c>
      <c r="H150" s="148" t="s">
        <v>6</v>
      </c>
      <c r="I150" s="202">
        <v>7.0449999999999999</v>
      </c>
      <c r="J150" s="116">
        <v>1.6781089907679201</v>
      </c>
      <c r="K150" s="117">
        <v>1.98808912889721</v>
      </c>
      <c r="L150" s="117">
        <v>0.86694399348487095</v>
      </c>
      <c r="M150" s="117">
        <v>0.42381111279809203</v>
      </c>
      <c r="N150" s="117">
        <v>5.3258107342231704E-3</v>
      </c>
      <c r="O150" s="117">
        <v>9.4528769812948998E-2</v>
      </c>
      <c r="P150" s="131">
        <v>5.0568078064952697</v>
      </c>
      <c r="Q150" s="116">
        <v>0.263351847442308</v>
      </c>
      <c r="R150" s="117">
        <v>0.95683078173327396</v>
      </c>
      <c r="S150" s="117">
        <v>0.87950510833816198</v>
      </c>
      <c r="T150" s="117">
        <v>0.69621158055538201</v>
      </c>
      <c r="U150" s="117">
        <v>7.7464305174711704E-3</v>
      </c>
      <c r="V150" s="117">
        <v>9.4528769812948998E-2</v>
      </c>
      <c r="W150" s="145">
        <v>2.89817451839955</v>
      </c>
      <c r="X150" s="116">
        <v>1.6781089907679201</v>
      </c>
      <c r="Y150" s="117">
        <v>2.3631383690179302</v>
      </c>
      <c r="Z150" s="117">
        <v>5.5417851429316496</v>
      </c>
      <c r="AA150" s="117">
        <v>5.34060632149993E-2</v>
      </c>
      <c r="AB150" s="117">
        <v>9.4528769812948998E-2</v>
      </c>
      <c r="AC150" s="107">
        <v>9.7309673357454507</v>
      </c>
      <c r="AD150" s="206">
        <v>6.8327928173458998</v>
      </c>
      <c r="AE150" s="117">
        <v>1.86909713086795</v>
      </c>
      <c r="AF150" s="207">
        <v>0.29783005310823302</v>
      </c>
      <c r="AG150" s="147"/>
      <c r="AH150" s="147"/>
      <c r="AI150" s="147"/>
      <c r="AJ150" s="147"/>
      <c r="AK150" s="147"/>
      <c r="AL150" s="147"/>
      <c r="AM150" s="147"/>
      <c r="AN150" s="147"/>
      <c r="AO150" s="147"/>
      <c r="AP150" s="14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row>
    <row r="151" spans="1:144" ht="15" customHeight="1">
      <c r="A151" s="99" t="s">
        <v>56</v>
      </c>
      <c r="B151" s="100" t="s">
        <v>245</v>
      </c>
      <c r="C151" s="197">
        <v>72.126791666666676</v>
      </c>
      <c r="D151" s="199">
        <v>76.156000000000006</v>
      </c>
      <c r="E151" s="101">
        <v>0.78</v>
      </c>
      <c r="F151" s="102">
        <v>12783.1</v>
      </c>
      <c r="G151" s="1" t="s">
        <v>270</v>
      </c>
      <c r="H151" s="148" t="s">
        <v>10</v>
      </c>
      <c r="I151" s="202">
        <v>32.51</v>
      </c>
      <c r="J151" s="105">
        <v>0.45750808660590703</v>
      </c>
      <c r="K151" s="106">
        <v>0.47617503122180899</v>
      </c>
      <c r="L151" s="106">
        <v>0.110804247985072</v>
      </c>
      <c r="M151" s="106">
        <v>0.55952281976662899</v>
      </c>
      <c r="N151" s="106">
        <v>0.523114133332097</v>
      </c>
      <c r="O151" s="106">
        <v>9.4219465246341894E-2</v>
      </c>
      <c r="P151" s="131">
        <v>2.22134378415786</v>
      </c>
      <c r="Q151" s="105">
        <v>0.61794978067666395</v>
      </c>
      <c r="R151" s="106">
        <v>0.46754949991216199</v>
      </c>
      <c r="S151" s="106">
        <v>0.173855850022961</v>
      </c>
      <c r="T151" s="106">
        <v>0.64605054291689701</v>
      </c>
      <c r="U151" s="106">
        <v>0.347347763082057</v>
      </c>
      <c r="V151" s="106">
        <v>9.4219465246341894E-2</v>
      </c>
      <c r="W151" s="145">
        <v>2.3469729018570802</v>
      </c>
      <c r="X151" s="105">
        <v>0.45750808660590703</v>
      </c>
      <c r="Y151" s="106">
        <v>0.47617503122180899</v>
      </c>
      <c r="Z151" s="106">
        <v>2.4396769169342498</v>
      </c>
      <c r="AA151" s="106">
        <v>0.18767788101958199</v>
      </c>
      <c r="AB151" s="106">
        <v>9.4219465246341894E-2</v>
      </c>
      <c r="AC151" s="107">
        <v>3.6552573810278899</v>
      </c>
      <c r="AD151" s="204">
        <v>1.3082844791707999</v>
      </c>
      <c r="AE151" s="106">
        <v>1.5136149632246301</v>
      </c>
      <c r="AF151" s="205">
        <v>0.64208143427566</v>
      </c>
      <c r="AG151" s="147"/>
      <c r="AH151" s="147"/>
      <c r="AI151" s="147"/>
      <c r="AJ151" s="147"/>
      <c r="AK151" s="147"/>
      <c r="AL151" s="147"/>
      <c r="AM151" s="147"/>
      <c r="AN151" s="147"/>
      <c r="AO151" s="147"/>
      <c r="AP151" s="14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row>
    <row r="152" spans="1:144" ht="15" customHeight="1">
      <c r="A152" s="99" t="s">
        <v>67</v>
      </c>
      <c r="B152" s="100" t="s">
        <v>245</v>
      </c>
      <c r="C152" s="197">
        <v>66.663520401493912</v>
      </c>
      <c r="D152" s="199">
        <v>71.864999999999995</v>
      </c>
      <c r="E152" s="101">
        <v>0.71799999999999997</v>
      </c>
      <c r="F152" s="102">
        <v>8983.41</v>
      </c>
      <c r="G152" s="1" t="s">
        <v>168</v>
      </c>
      <c r="H152" s="148" t="s">
        <v>6</v>
      </c>
      <c r="I152" s="202">
        <v>108.117</v>
      </c>
      <c r="J152" s="105">
        <v>0.20170832586655099</v>
      </c>
      <c r="K152" s="106">
        <v>4.4173864369053198E-3</v>
      </c>
      <c r="L152" s="106">
        <v>6.3857152113674195E-2</v>
      </c>
      <c r="M152" s="106">
        <v>0.43384522395845099</v>
      </c>
      <c r="N152" s="106">
        <v>0.178387430206397</v>
      </c>
      <c r="O152" s="106">
        <v>6.4709892723361695E-2</v>
      </c>
      <c r="P152" s="131">
        <v>0.94692541130534102</v>
      </c>
      <c r="Q152" s="105">
        <v>0.33812101919451598</v>
      </c>
      <c r="R152" s="106">
        <v>3.9347880252746603E-2</v>
      </c>
      <c r="S152" s="106">
        <v>0.1018877322681</v>
      </c>
      <c r="T152" s="106">
        <v>0.54267191807415904</v>
      </c>
      <c r="U152" s="106">
        <v>0.19702635258301901</v>
      </c>
      <c r="V152" s="106">
        <v>6.4709892723361695E-2</v>
      </c>
      <c r="W152" s="145">
        <v>1.2837647950958999</v>
      </c>
      <c r="X152" s="105">
        <v>0.20170832586655099</v>
      </c>
      <c r="Y152" s="106">
        <v>1.4124406500800799E-2</v>
      </c>
      <c r="Z152" s="106">
        <v>7.5163021729626994E-2</v>
      </c>
      <c r="AA152" s="106">
        <v>5.9880857101188401E-2</v>
      </c>
      <c r="AB152" s="106">
        <v>6.4709892723361695E-2</v>
      </c>
      <c r="AC152" s="107">
        <v>0.41558650392152902</v>
      </c>
      <c r="AD152" s="204">
        <v>-0.86817829117437095</v>
      </c>
      <c r="AE152" s="106">
        <v>0.82792843563750895</v>
      </c>
      <c r="AF152" s="205">
        <v>3.0890435155668499</v>
      </c>
      <c r="AG152" s="147"/>
      <c r="AH152" s="147"/>
      <c r="AI152" s="147"/>
      <c r="AJ152" s="147"/>
      <c r="AK152" s="147"/>
      <c r="AL152" s="147"/>
      <c r="AM152" s="147"/>
      <c r="AN152" s="147"/>
      <c r="AO152" s="147"/>
      <c r="AP152" s="14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row>
    <row r="153" spans="1:144" ht="15" customHeight="1">
      <c r="A153" s="108" t="s">
        <v>24</v>
      </c>
      <c r="B153" s="109" t="s">
        <v>245</v>
      </c>
      <c r="C153" s="198">
        <v>80.568577731092432</v>
      </c>
      <c r="D153" s="200">
        <v>77.904878048780489</v>
      </c>
      <c r="E153" s="110">
        <v>0.88100000000000001</v>
      </c>
      <c r="F153" s="111">
        <v>33284.199999999997</v>
      </c>
      <c r="G153" s="112" t="s">
        <v>257</v>
      </c>
      <c r="H153" s="113" t="s">
        <v>8</v>
      </c>
      <c r="I153" s="175">
        <v>37.887999999999998</v>
      </c>
      <c r="J153" s="114">
        <v>0.83129335356078504</v>
      </c>
      <c r="K153" s="115">
        <v>7.85792741998039E-2</v>
      </c>
      <c r="L153" s="115">
        <v>0.73760472516514797</v>
      </c>
      <c r="M153" s="115">
        <v>2.5649804627999502</v>
      </c>
      <c r="N153" s="115">
        <v>4.4196889625846197E-2</v>
      </c>
      <c r="O153" s="115">
        <v>0.110996936148827</v>
      </c>
      <c r="P153" s="131">
        <v>4.3676516415003599</v>
      </c>
      <c r="Q153" s="114">
        <v>0.77458145916852095</v>
      </c>
      <c r="R153" s="115">
        <v>3.7083058889256497E-2</v>
      </c>
      <c r="S153" s="115">
        <v>0.85417048462530198</v>
      </c>
      <c r="T153" s="115">
        <v>2.6494049288293802</v>
      </c>
      <c r="U153" s="115">
        <v>0.104136081153743</v>
      </c>
      <c r="V153" s="115">
        <v>0.110996936148827</v>
      </c>
      <c r="W153" s="145">
        <v>4.5303729488150299</v>
      </c>
      <c r="X153" s="114">
        <v>0.83129335356078504</v>
      </c>
      <c r="Y153" s="115">
        <v>7.85792741998039E-2</v>
      </c>
      <c r="Z153" s="115">
        <v>0.709055338775469</v>
      </c>
      <c r="AA153" s="115">
        <v>0.109689678086003</v>
      </c>
      <c r="AB153" s="115">
        <v>0.110996936148827</v>
      </c>
      <c r="AC153" s="107">
        <v>1.8396145807708899</v>
      </c>
      <c r="AD153" s="130">
        <v>-2.6907583680441398</v>
      </c>
      <c r="AE153" s="115">
        <v>2.92173815849711</v>
      </c>
      <c r="AF153" s="120">
        <v>2.4626750604012799</v>
      </c>
      <c r="AG153" s="147"/>
      <c r="AH153" s="147"/>
      <c r="AI153" s="147"/>
      <c r="AJ153" s="147"/>
      <c r="AK153" s="147"/>
      <c r="AL153" s="147"/>
      <c r="AM153" s="147"/>
      <c r="AN153" s="147"/>
      <c r="AO153" s="147"/>
      <c r="AP153" s="14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row>
    <row r="154" spans="1:144" ht="15" customHeight="1">
      <c r="A154" s="99" t="s">
        <v>23</v>
      </c>
      <c r="B154" s="100" t="s">
        <v>245</v>
      </c>
      <c r="C154" s="197">
        <v>78.689725910364132</v>
      </c>
      <c r="D154" s="199">
        <v>81.675609756097572</v>
      </c>
      <c r="E154" s="101">
        <v>0.86699999999999999</v>
      </c>
      <c r="F154" s="102">
        <v>34989.199999999997</v>
      </c>
      <c r="G154" s="1" t="s">
        <v>257</v>
      </c>
      <c r="H154" s="148" t="s">
        <v>8</v>
      </c>
      <c r="I154" s="202">
        <v>10.226000000000001</v>
      </c>
      <c r="J154" s="105">
        <v>0.38458457899471599</v>
      </c>
      <c r="K154" s="106">
        <v>0.16546199393129199</v>
      </c>
      <c r="L154" s="106">
        <v>0.87253041662702802</v>
      </c>
      <c r="M154" s="106">
        <v>1.4546285388509099</v>
      </c>
      <c r="N154" s="106">
        <v>0.27209348855029902</v>
      </c>
      <c r="O154" s="106">
        <v>6.5563121132115099E-2</v>
      </c>
      <c r="P154" s="131">
        <v>3.21486213808635</v>
      </c>
      <c r="Q154" s="105">
        <v>0.95680214851241097</v>
      </c>
      <c r="R154" s="106">
        <v>0.42118005007203202</v>
      </c>
      <c r="S154" s="106">
        <v>0.32852814211079301</v>
      </c>
      <c r="T154" s="106">
        <v>1.9831987924116099</v>
      </c>
      <c r="U154" s="106">
        <v>0.42967184761518201</v>
      </c>
      <c r="V154" s="106">
        <v>6.5563121132115099E-2</v>
      </c>
      <c r="W154" s="145">
        <v>4.18494410185414</v>
      </c>
      <c r="X154" s="105">
        <v>0.38458457899471599</v>
      </c>
      <c r="Y154" s="106">
        <v>0.16546199393129199</v>
      </c>
      <c r="Z154" s="106">
        <v>0.833531463583149</v>
      </c>
      <c r="AA154" s="106">
        <v>7.4967556541668506E-2</v>
      </c>
      <c r="AB154" s="106">
        <v>6.5563121132115099E-2</v>
      </c>
      <c r="AC154" s="107">
        <v>1.5241087141829399</v>
      </c>
      <c r="AD154" s="204">
        <v>-2.6608353876712001</v>
      </c>
      <c r="AE154" s="106">
        <v>2.6989634212703901</v>
      </c>
      <c r="AF154" s="205">
        <v>2.74583044038144</v>
      </c>
      <c r="AG154" s="147"/>
      <c r="AH154" s="147"/>
      <c r="AI154" s="147"/>
      <c r="AJ154" s="147"/>
      <c r="AK154" s="147"/>
      <c r="AL154" s="147"/>
      <c r="AM154" s="147"/>
      <c r="AN154" s="147"/>
      <c r="AO154" s="147"/>
      <c r="AP154" s="14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row>
    <row r="155" spans="1:144" ht="15" customHeight="1">
      <c r="A155" s="99" t="s">
        <v>90</v>
      </c>
      <c r="B155" s="100" t="s">
        <v>245</v>
      </c>
      <c r="C155" s="197">
        <v>66.526414070371231</v>
      </c>
      <c r="D155" s="199">
        <v>80.989999999999995</v>
      </c>
      <c r="E155" s="101">
        <v>0.85899999999999999</v>
      </c>
      <c r="F155" s="102">
        <v>91022.9</v>
      </c>
      <c r="G155" s="1" t="s">
        <v>169</v>
      </c>
      <c r="H155" s="148" t="s">
        <v>8</v>
      </c>
      <c r="I155" s="202">
        <v>2.8319999999999999</v>
      </c>
      <c r="J155" s="105">
        <v>1.9016353198580301E-2</v>
      </c>
      <c r="K155" s="106">
        <v>6.5990249520880205E-5</v>
      </c>
      <c r="L155" s="106">
        <v>6.8640588554105895E-4</v>
      </c>
      <c r="M155" s="106">
        <v>11.633221859963101</v>
      </c>
      <c r="N155" s="106">
        <v>7.4791436317957899E-2</v>
      </c>
      <c r="O155" s="106">
        <v>9.5781319925356295E-2</v>
      </c>
      <c r="P155" s="131">
        <v>11.82356336554</v>
      </c>
      <c r="Q155" s="105">
        <v>0.75262659446795699</v>
      </c>
      <c r="R155" s="106">
        <v>0.33642558133766998</v>
      </c>
      <c r="S155" s="106">
        <v>0.17911060375635299</v>
      </c>
      <c r="T155" s="106">
        <v>10.4697104218927</v>
      </c>
      <c r="U155" s="106">
        <v>0.15618458457501799</v>
      </c>
      <c r="V155" s="106">
        <v>9.5781319925356295E-2</v>
      </c>
      <c r="W155" s="145">
        <v>11.989839105954999</v>
      </c>
      <c r="X155" s="105">
        <v>1.9016353198580301E-2</v>
      </c>
      <c r="Y155" s="106">
        <v>6.5990249520880205E-5</v>
      </c>
      <c r="Z155" s="106">
        <v>0</v>
      </c>
      <c r="AA155" s="106">
        <v>0.86668654642944298</v>
      </c>
      <c r="AB155" s="106">
        <v>9.5781319925356295E-2</v>
      </c>
      <c r="AC155" s="107">
        <v>0.98155020980289998</v>
      </c>
      <c r="AD155" s="204">
        <v>-11.008288896151999</v>
      </c>
      <c r="AE155" s="106">
        <v>7.7325135978644797</v>
      </c>
      <c r="AF155" s="205">
        <v>12.215207114430299</v>
      </c>
      <c r="AG155" s="147"/>
      <c r="AH155" s="147"/>
      <c r="AI155" s="147"/>
      <c r="AJ155" s="147"/>
      <c r="AK155" s="147"/>
      <c r="AL155" s="147"/>
      <c r="AM155" s="147"/>
      <c r="AN155" s="147"/>
      <c r="AO155" s="147"/>
      <c r="AP155" s="14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row>
    <row r="156" spans="1:144" ht="15" customHeight="1">
      <c r="A156" s="99" t="s">
        <v>279</v>
      </c>
      <c r="B156" s="100" t="s">
        <v>246</v>
      </c>
      <c r="C156" s="197">
        <v>73.487862217194561</v>
      </c>
      <c r="D156" s="199">
        <v>70.935000000000002</v>
      </c>
      <c r="E156" s="101">
        <v>0.77400000000000002</v>
      </c>
      <c r="F156" s="102">
        <v>12947</v>
      </c>
      <c r="G156" s="1" t="s">
        <v>171</v>
      </c>
      <c r="H156" s="148" t="s">
        <v>6</v>
      </c>
      <c r="I156" s="202">
        <v>4.0430000000000001</v>
      </c>
      <c r="J156" s="105"/>
      <c r="K156" s="106"/>
      <c r="L156" s="106"/>
      <c r="M156" s="106"/>
      <c r="N156" s="106"/>
      <c r="O156" s="106"/>
      <c r="P156" s="131">
        <v>2.5645633300341899</v>
      </c>
      <c r="Q156" s="105"/>
      <c r="R156" s="106"/>
      <c r="S156" s="106"/>
      <c r="T156" s="106"/>
      <c r="U156" s="106"/>
      <c r="V156" s="106"/>
      <c r="W156" s="145">
        <v>2.2043037959953198</v>
      </c>
      <c r="X156" s="105"/>
      <c r="Y156" s="106"/>
      <c r="Z156" s="106"/>
      <c r="AA156" s="106"/>
      <c r="AB156" s="106"/>
      <c r="AC156" s="107">
        <v>1.61542426915946</v>
      </c>
      <c r="AD156" s="204">
        <v>-0.58887952683585898</v>
      </c>
      <c r="AE156" s="106">
        <v>1.4216044874107101</v>
      </c>
      <c r="AF156" s="205">
        <v>1.36453552053063</v>
      </c>
      <c r="AG156" s="147"/>
      <c r="AH156" s="147"/>
      <c r="AI156" s="147"/>
      <c r="AJ156" s="147"/>
      <c r="AK156" s="147"/>
      <c r="AL156" s="147"/>
      <c r="AM156" s="147"/>
      <c r="AN156" s="147"/>
      <c r="AO156" s="147"/>
      <c r="AP156" s="14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row>
    <row r="157" spans="1:144" ht="15" customHeight="1">
      <c r="A157" s="99" t="s">
        <v>281</v>
      </c>
      <c r="B157" s="100" t="s">
        <v>245</v>
      </c>
      <c r="C157" s="197">
        <v>72.056410816634354</v>
      </c>
      <c r="D157" s="199">
        <v>76.60243902439025</v>
      </c>
      <c r="E157" s="101">
        <v>0.78400000000000003</v>
      </c>
      <c r="F157" s="102">
        <v>16712.3</v>
      </c>
      <c r="G157" s="1" t="s">
        <v>171</v>
      </c>
      <c r="H157" s="148" t="s">
        <v>10</v>
      </c>
      <c r="I157" s="202">
        <v>2.0830000000000002</v>
      </c>
      <c r="J157" s="105">
        <v>0.48843391957124799</v>
      </c>
      <c r="K157" s="106">
        <v>0.16266600916084301</v>
      </c>
      <c r="L157" s="106">
        <v>0.15173700816063501</v>
      </c>
      <c r="M157" s="106">
        <v>1.36071067856587</v>
      </c>
      <c r="N157" s="106">
        <v>2.9240008192585498E-3</v>
      </c>
      <c r="O157" s="106">
        <v>4.1225274674193298E-2</v>
      </c>
      <c r="P157" s="131">
        <v>2.2076968909520498</v>
      </c>
      <c r="Q157" s="105">
        <v>0.71156671694343199</v>
      </c>
      <c r="R157" s="106">
        <v>0.28112720562825</v>
      </c>
      <c r="S157" s="106">
        <v>0.28147127139251799</v>
      </c>
      <c r="T157" s="106">
        <v>1.6412590322867799</v>
      </c>
      <c r="U157" s="106">
        <v>2.8029584047739E-2</v>
      </c>
      <c r="V157" s="106">
        <v>4.1225274674193298E-2</v>
      </c>
      <c r="W157" s="145">
        <v>2.9846790849729099</v>
      </c>
      <c r="X157" s="105">
        <v>0.48843391957124799</v>
      </c>
      <c r="Y157" s="106">
        <v>0.28270986265609399</v>
      </c>
      <c r="Z157" s="106">
        <v>0.69170423756965504</v>
      </c>
      <c r="AA157" s="106">
        <v>8.5513788768948606E-3</v>
      </c>
      <c r="AB157" s="106">
        <v>4.1225274674193298E-2</v>
      </c>
      <c r="AC157" s="107">
        <v>1.5126246733480899</v>
      </c>
      <c r="AD157" s="204">
        <v>-1.47205441162482</v>
      </c>
      <c r="AE157" s="106">
        <v>1.9248858475800601</v>
      </c>
      <c r="AF157" s="205">
        <v>1.9731788972915001</v>
      </c>
      <c r="AG157" s="147"/>
      <c r="AH157" s="147"/>
      <c r="AI157" s="147"/>
      <c r="AJ157" s="147"/>
      <c r="AK157" s="147"/>
      <c r="AL157" s="147"/>
      <c r="AM157" s="147"/>
      <c r="AN157" s="147"/>
      <c r="AO157" s="147"/>
      <c r="AP157" s="14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row>
    <row r="158" spans="1:144" ht="15" customHeight="1">
      <c r="A158" s="108" t="s">
        <v>249</v>
      </c>
      <c r="B158" s="109" t="s">
        <v>246</v>
      </c>
      <c r="C158" s="198"/>
      <c r="D158" s="200"/>
      <c r="E158" s="110"/>
      <c r="F158" s="111"/>
      <c r="G158" s="112" t="s">
        <v>167</v>
      </c>
      <c r="H158" s="113"/>
      <c r="I158" s="175">
        <v>0.88900000000000001</v>
      </c>
      <c r="J158" s="114"/>
      <c r="K158" s="115"/>
      <c r="L158" s="115"/>
      <c r="M158" s="115"/>
      <c r="N158" s="115"/>
      <c r="O158" s="115"/>
      <c r="P158" s="131">
        <v>1.84605953276194</v>
      </c>
      <c r="Q158" s="114"/>
      <c r="R158" s="115"/>
      <c r="S158" s="115"/>
      <c r="T158" s="115"/>
      <c r="U158" s="115"/>
      <c r="V158" s="115"/>
      <c r="W158" s="145">
        <v>4.20827099783578</v>
      </c>
      <c r="X158" s="114"/>
      <c r="Y158" s="115"/>
      <c r="Z158" s="115"/>
      <c r="AA158" s="115"/>
      <c r="AB158" s="115"/>
      <c r="AC158" s="107">
        <v>0.12580672261432799</v>
      </c>
      <c r="AD158" s="130">
        <v>-4.0824642752214499</v>
      </c>
      <c r="AE158" s="115">
        <v>2.7140074547040398</v>
      </c>
      <c r="AF158" s="120">
        <v>33.450287157838297</v>
      </c>
      <c r="AG158" s="147"/>
      <c r="AH158" s="147"/>
      <c r="AI158" s="147"/>
      <c r="AJ158" s="147"/>
      <c r="AK158" s="147"/>
      <c r="AL158" s="147"/>
      <c r="AM158" s="147"/>
      <c r="AN158" s="147"/>
      <c r="AO158" s="147"/>
      <c r="AP158" s="14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row>
    <row r="159" spans="1:144" ht="15" customHeight="1">
      <c r="A159" s="99" t="s">
        <v>22</v>
      </c>
      <c r="B159" s="100" t="s">
        <v>245</v>
      </c>
      <c r="C159" s="197"/>
      <c r="D159" s="199"/>
      <c r="E159" s="101"/>
      <c r="F159" s="102"/>
      <c r="G159" s="1" t="s">
        <v>257</v>
      </c>
      <c r="H159" s="148" t="s">
        <v>10</v>
      </c>
      <c r="I159" s="177">
        <v>19.364999999999998</v>
      </c>
      <c r="J159" s="103">
        <v>1.3762943467213999</v>
      </c>
      <c r="K159" s="104">
        <v>0.15892104204917001</v>
      </c>
      <c r="L159" s="104">
        <v>0.47056625324031098</v>
      </c>
      <c r="M159" s="104">
        <v>1.2805862042132401</v>
      </c>
      <c r="N159" s="104">
        <v>1.45196170775324E-3</v>
      </c>
      <c r="O159" s="104">
        <v>0.14716381955112601</v>
      </c>
      <c r="P159" s="131">
        <v>3.4349836274829899</v>
      </c>
      <c r="Q159" s="105">
        <v>1.0724684159308899</v>
      </c>
      <c r="R159" s="106">
        <v>0.128359045390432</v>
      </c>
      <c r="S159" s="106">
        <v>0.515637743970495</v>
      </c>
      <c r="T159" s="106">
        <v>1.4226561359815899</v>
      </c>
      <c r="U159" s="106">
        <v>4.3011854636455703E-2</v>
      </c>
      <c r="V159" s="106">
        <v>0.14716381955112601</v>
      </c>
      <c r="W159" s="145">
        <v>3.329297015461</v>
      </c>
      <c r="X159" s="105">
        <v>1.3762943467213999</v>
      </c>
      <c r="Y159" s="106">
        <v>0.22351464821324701</v>
      </c>
      <c r="Z159" s="106">
        <v>1.0859878369184901</v>
      </c>
      <c r="AA159" s="106">
        <v>0.102254388959151</v>
      </c>
      <c r="AB159" s="106">
        <v>0.14716381955112601</v>
      </c>
      <c r="AC159" s="107">
        <v>2.9352150403634099</v>
      </c>
      <c r="AD159" s="204">
        <v>-0.39408197509759002</v>
      </c>
      <c r="AE159" s="106">
        <v>2.1471376067586698</v>
      </c>
      <c r="AF159" s="205">
        <v>1.1342600012872599</v>
      </c>
      <c r="AG159" s="147"/>
      <c r="AH159" s="147"/>
      <c r="AI159" s="147"/>
      <c r="AJ159" s="147"/>
      <c r="AK159" s="147"/>
      <c r="AL159" s="147"/>
      <c r="AM159" s="147"/>
      <c r="AN159" s="147"/>
      <c r="AO159" s="147"/>
      <c r="AP159" s="14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row>
    <row r="160" spans="1:144" ht="15" customHeight="1">
      <c r="A160" s="99" t="s">
        <v>11</v>
      </c>
      <c r="B160" s="100" t="s">
        <v>245</v>
      </c>
      <c r="C160" s="197">
        <v>73.696451587301596</v>
      </c>
      <c r="D160" s="199">
        <v>73.083902439024399</v>
      </c>
      <c r="E160" s="101">
        <v>0.84499999999999997</v>
      </c>
      <c r="F160" s="118">
        <v>27341.1</v>
      </c>
      <c r="G160" s="1" t="s">
        <v>171</v>
      </c>
      <c r="H160" s="148" t="s">
        <v>10</v>
      </c>
      <c r="I160" s="202">
        <v>145.87200000000001</v>
      </c>
      <c r="J160" s="116">
        <v>1.8212851044082199</v>
      </c>
      <c r="K160" s="117">
        <v>2.0439517414403901E-2</v>
      </c>
      <c r="L160" s="117">
        <v>1.00590603730387</v>
      </c>
      <c r="M160" s="117">
        <v>3.9027889306403898</v>
      </c>
      <c r="N160" s="117">
        <v>0.36690939591622301</v>
      </c>
      <c r="O160" s="117">
        <v>2.74190643209502E-2</v>
      </c>
      <c r="P160" s="131">
        <v>7.1447480500040603</v>
      </c>
      <c r="Q160" s="116">
        <v>1.16568978185255</v>
      </c>
      <c r="R160" s="117">
        <v>9.0127290122227505E-2</v>
      </c>
      <c r="S160" s="117">
        <v>0.67544384253467304</v>
      </c>
      <c r="T160" s="117">
        <v>3.6073803578465</v>
      </c>
      <c r="U160" s="117">
        <v>0.250476644232493</v>
      </c>
      <c r="V160" s="117">
        <v>2.74190643209502E-2</v>
      </c>
      <c r="W160" s="145">
        <v>5.8165369809093903</v>
      </c>
      <c r="X160" s="116">
        <v>1.8212851044082199</v>
      </c>
      <c r="Y160" s="117">
        <v>0.33650901081119</v>
      </c>
      <c r="Z160" s="117">
        <v>4.1810985694739404</v>
      </c>
      <c r="AA160" s="117">
        <v>1.1793995688861301</v>
      </c>
      <c r="AB160" s="117">
        <v>2.74190643209502E-2</v>
      </c>
      <c r="AC160" s="107">
        <v>7.5457113179004303</v>
      </c>
      <c r="AD160" s="206">
        <v>1.72917433699104</v>
      </c>
      <c r="AE160" s="117">
        <v>3.7512139153748101</v>
      </c>
      <c r="AF160" s="207">
        <v>0.77084011511426598</v>
      </c>
      <c r="AG160" s="147"/>
      <c r="AH160" s="147"/>
      <c r="AI160" s="147"/>
      <c r="AJ160" s="147"/>
      <c r="AK160" s="147"/>
      <c r="AL160" s="147"/>
      <c r="AM160" s="147"/>
      <c r="AN160" s="147"/>
      <c r="AO160" s="147"/>
      <c r="AP160" s="14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row>
    <row r="161" spans="1:144" ht="15" customHeight="1">
      <c r="A161" s="99" t="s">
        <v>112</v>
      </c>
      <c r="B161" s="100" t="s">
        <v>245</v>
      </c>
      <c r="C161" s="197">
        <v>59.455575138303018</v>
      </c>
      <c r="D161" s="199">
        <v>66.436999999999998</v>
      </c>
      <c r="E161" s="101">
        <v>0.53400000000000003</v>
      </c>
      <c r="F161" s="102">
        <v>2268.35</v>
      </c>
      <c r="G161" s="1" t="s">
        <v>167</v>
      </c>
      <c r="H161" s="148" t="s">
        <v>47</v>
      </c>
      <c r="I161" s="202">
        <v>12.627000000000001</v>
      </c>
      <c r="J161" s="116">
        <v>0.17428829799620399</v>
      </c>
      <c r="K161" s="117">
        <v>4.6086448189422799E-2</v>
      </c>
      <c r="L161" s="117">
        <v>0.21224590011963601</v>
      </c>
      <c r="M161" s="117">
        <v>3.3107347112496299E-2</v>
      </c>
      <c r="N161" s="117">
        <v>1.5390812447132599E-3</v>
      </c>
      <c r="O161" s="117">
        <v>3.8100991248610397E-2</v>
      </c>
      <c r="P161" s="131">
        <v>0.50536806591108296</v>
      </c>
      <c r="Q161" s="116">
        <v>0.20798757172874799</v>
      </c>
      <c r="R161" s="117">
        <v>4.2984130634110697E-2</v>
      </c>
      <c r="S161" s="117">
        <v>0.21832002507465401</v>
      </c>
      <c r="T161" s="117">
        <v>8.5652374108285106E-2</v>
      </c>
      <c r="U161" s="117">
        <v>1.22058737969195E-2</v>
      </c>
      <c r="V161" s="117">
        <v>3.8100991248610397E-2</v>
      </c>
      <c r="W161" s="145">
        <v>0.60525096659132704</v>
      </c>
      <c r="X161" s="116">
        <v>0.17428829799620399</v>
      </c>
      <c r="Y161" s="117">
        <v>4.6086448189422799E-2</v>
      </c>
      <c r="Z161" s="117">
        <v>7.2260106668957302E-3</v>
      </c>
      <c r="AA161" s="117">
        <v>4.8006783949620701E-3</v>
      </c>
      <c r="AB161" s="117">
        <v>3.8100991248610397E-2</v>
      </c>
      <c r="AC161" s="107">
        <v>0.27050242649609502</v>
      </c>
      <c r="AD161" s="206">
        <v>-0.33474854009523197</v>
      </c>
      <c r="AE161" s="117">
        <v>0.39033979421488502</v>
      </c>
      <c r="AF161" s="207">
        <v>2.2375066073577798</v>
      </c>
      <c r="AG161" s="147"/>
      <c r="AH161" s="147"/>
      <c r="AI161" s="147"/>
      <c r="AJ161" s="147"/>
      <c r="AK161" s="147"/>
      <c r="AL161" s="147"/>
      <c r="AM161" s="147"/>
      <c r="AN161" s="147"/>
      <c r="AO161" s="147"/>
      <c r="AP161" s="14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row>
    <row r="162" spans="1:144" ht="15" customHeight="1">
      <c r="A162" s="99" t="s">
        <v>191</v>
      </c>
      <c r="B162" s="100" t="s">
        <v>245</v>
      </c>
      <c r="C162" s="197" t="s">
        <v>0</v>
      </c>
      <c r="D162" s="199">
        <v>73.444999999999993</v>
      </c>
      <c r="E162" s="101">
        <v>0.73499999999999999</v>
      </c>
      <c r="F162" s="102">
        <v>15452.2</v>
      </c>
      <c r="G162" s="1" t="s">
        <v>269</v>
      </c>
      <c r="H162" s="148" t="s">
        <v>10</v>
      </c>
      <c r="I162" s="202">
        <v>0.183</v>
      </c>
      <c r="J162" s="105">
        <v>0.13816481801434199</v>
      </c>
      <c r="K162" s="106">
        <v>1.54106553185467E-3</v>
      </c>
      <c r="L162" s="106">
        <v>1.9752785946620999E-2</v>
      </c>
      <c r="M162" s="106">
        <v>0.551704599316577</v>
      </c>
      <c r="N162" s="106">
        <v>0.12994326979825399</v>
      </c>
      <c r="O162" s="106">
        <v>2.5147793236745598E-3</v>
      </c>
      <c r="P162" s="131">
        <v>0.843621317931324</v>
      </c>
      <c r="Q162" s="105">
        <v>0.49672369317065102</v>
      </c>
      <c r="R162" s="106">
        <v>0.17724067463609899</v>
      </c>
      <c r="S162" s="106">
        <v>0.14310781466942599</v>
      </c>
      <c r="T162" s="106">
        <v>0.92700845586466496</v>
      </c>
      <c r="U162" s="106">
        <v>0.19352304189148301</v>
      </c>
      <c r="V162" s="106">
        <v>2.5147793236745598E-3</v>
      </c>
      <c r="W162" s="145">
        <v>1.9401184595559999</v>
      </c>
      <c r="X162" s="105">
        <v>0.13816481801434199</v>
      </c>
      <c r="Y162" s="106">
        <v>1.54106553185467E-3</v>
      </c>
      <c r="Z162" s="106">
        <v>9.6604578455649903E-2</v>
      </c>
      <c r="AA162" s="106">
        <v>0.14506795938622899</v>
      </c>
      <c r="AB162" s="106">
        <v>2.5147793236745598E-3</v>
      </c>
      <c r="AC162" s="107">
        <v>0.38389320071174998</v>
      </c>
      <c r="AD162" s="204">
        <v>-1.55622525884425</v>
      </c>
      <c r="AE162" s="106">
        <v>1.25122549497212</v>
      </c>
      <c r="AF162" s="205">
        <v>5.0537973997949397</v>
      </c>
      <c r="AG162" s="147"/>
      <c r="AH162" s="147"/>
      <c r="AI162" s="147"/>
      <c r="AJ162" s="147"/>
      <c r="AK162" s="147"/>
      <c r="AL162" s="147"/>
      <c r="AM162" s="147"/>
      <c r="AN162" s="147"/>
      <c r="AO162" s="147"/>
      <c r="AP162" s="14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row>
    <row r="163" spans="1:144" ht="15" customHeight="1">
      <c r="A163" s="108" t="s">
        <v>278</v>
      </c>
      <c r="B163" s="109" t="s">
        <v>313</v>
      </c>
      <c r="C163" s="198"/>
      <c r="D163" s="200">
        <v>72.834999999999994</v>
      </c>
      <c r="E163" s="110">
        <v>0.76900000000000002</v>
      </c>
      <c r="F163" s="111">
        <v>13460.8</v>
      </c>
      <c r="G163" s="112" t="s">
        <v>269</v>
      </c>
      <c r="H163" s="113" t="s">
        <v>10</v>
      </c>
      <c r="I163" s="175">
        <v>0.111</v>
      </c>
      <c r="J163" s="114"/>
      <c r="K163" s="115"/>
      <c r="L163" s="115"/>
      <c r="M163" s="115"/>
      <c r="N163" s="115"/>
      <c r="O163" s="115"/>
      <c r="P163" s="131">
        <v>0.86335859429381701</v>
      </c>
      <c r="Q163" s="114"/>
      <c r="R163" s="115"/>
      <c r="S163" s="115"/>
      <c r="T163" s="115"/>
      <c r="U163" s="115"/>
      <c r="V163" s="115"/>
      <c r="W163" s="145">
        <v>2.1931784990713399</v>
      </c>
      <c r="X163" s="114"/>
      <c r="Y163" s="115"/>
      <c r="Z163" s="115"/>
      <c r="AA163" s="115"/>
      <c r="AB163" s="115"/>
      <c r="AC163" s="107">
        <v>1.14712789742618</v>
      </c>
      <c r="AD163" s="130">
        <v>-1.0460506016451501</v>
      </c>
      <c r="AE163" s="115">
        <v>1.41442953627211</v>
      </c>
      <c r="AF163" s="120">
        <v>1.91188663791735</v>
      </c>
      <c r="AG163" s="147"/>
      <c r="AH163" s="147"/>
      <c r="AI163" s="147"/>
      <c r="AJ163" s="147"/>
      <c r="AK163" s="147"/>
      <c r="AL163" s="147"/>
      <c r="AM163" s="147"/>
      <c r="AN163" s="147"/>
      <c r="AO163" s="147"/>
      <c r="AP163" s="14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row>
    <row r="164" spans="1:144" ht="15" customHeight="1">
      <c r="A164" s="99" t="s">
        <v>192</v>
      </c>
      <c r="B164" s="100" t="s">
        <v>246</v>
      </c>
      <c r="C164" s="197"/>
      <c r="D164" s="199">
        <v>72.156999999999996</v>
      </c>
      <c r="E164" s="101">
        <v>0.71499999999999997</v>
      </c>
      <c r="F164" s="118">
        <v>5791.78</v>
      </c>
      <c r="G164" s="1" t="s">
        <v>168</v>
      </c>
      <c r="H164" s="148" t="s">
        <v>6</v>
      </c>
      <c r="I164" s="202">
        <v>0.19700000000000001</v>
      </c>
      <c r="J164" s="116"/>
      <c r="K164" s="117"/>
      <c r="L164" s="117"/>
      <c r="M164" s="117"/>
      <c r="N164" s="117"/>
      <c r="O164" s="117"/>
      <c r="P164" s="131">
        <v>1.82383921777444</v>
      </c>
      <c r="Q164" s="116"/>
      <c r="R164" s="117"/>
      <c r="S164" s="117"/>
      <c r="T164" s="117"/>
      <c r="U164" s="117"/>
      <c r="V164" s="117"/>
      <c r="W164" s="145">
        <v>2.7132859735789001</v>
      </c>
      <c r="X164" s="116"/>
      <c r="Y164" s="117"/>
      <c r="Z164" s="117"/>
      <c r="AA164" s="117"/>
      <c r="AB164" s="117"/>
      <c r="AC164" s="107">
        <v>1.76597019186244</v>
      </c>
      <c r="AD164" s="206">
        <v>-0.94731578171646003</v>
      </c>
      <c r="AE164" s="117">
        <v>1.74985840094996</v>
      </c>
      <c r="AF164" s="207">
        <v>1.5364279567580801</v>
      </c>
      <c r="AG164" s="147"/>
      <c r="AH164" s="147"/>
      <c r="AI164" s="147"/>
      <c r="AJ164" s="147"/>
      <c r="AK164" s="147"/>
      <c r="AL164" s="147"/>
      <c r="AM164" s="147"/>
      <c r="AN164" s="147"/>
      <c r="AO164" s="147"/>
      <c r="AP164" s="14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row>
    <row r="165" spans="1:144" ht="15" customHeight="1">
      <c r="A165" s="99" t="s">
        <v>175</v>
      </c>
      <c r="B165" s="100" t="s">
        <v>246</v>
      </c>
      <c r="C165" s="197">
        <v>59.188774132730011</v>
      </c>
      <c r="D165" s="199">
        <v>68.522999999999996</v>
      </c>
      <c r="E165" s="101">
        <v>0.622</v>
      </c>
      <c r="F165" s="102">
        <v>4009.05</v>
      </c>
      <c r="G165" s="1" t="s">
        <v>167</v>
      </c>
      <c r="H165" s="148" t="s">
        <v>6</v>
      </c>
      <c r="I165" s="202">
        <v>0.215</v>
      </c>
      <c r="J165" s="116"/>
      <c r="K165" s="117"/>
      <c r="L165" s="117"/>
      <c r="M165" s="117"/>
      <c r="N165" s="117"/>
      <c r="O165" s="117"/>
      <c r="P165" s="131">
        <v>0.89218414628736598</v>
      </c>
      <c r="Q165" s="116"/>
      <c r="R165" s="117"/>
      <c r="S165" s="117"/>
      <c r="T165" s="117"/>
      <c r="U165" s="117"/>
      <c r="V165" s="117"/>
      <c r="W165" s="145">
        <v>0.94162518730192302</v>
      </c>
      <c r="X165" s="116"/>
      <c r="Y165" s="117"/>
      <c r="Z165" s="117"/>
      <c r="AA165" s="117"/>
      <c r="AB165" s="117"/>
      <c r="AC165" s="107">
        <v>0.75287318132775705</v>
      </c>
      <c r="AD165" s="206">
        <v>-0.188752005974165</v>
      </c>
      <c r="AE165" s="117">
        <v>0.60727500182112404</v>
      </c>
      <c r="AF165" s="207">
        <v>1.25070889846452</v>
      </c>
      <c r="AG165" s="147"/>
      <c r="AH165" s="147"/>
      <c r="AI165" s="147"/>
      <c r="AJ165" s="147"/>
      <c r="AK165" s="147"/>
      <c r="AL165" s="147"/>
      <c r="AM165" s="147"/>
      <c r="AN165" s="147"/>
      <c r="AO165" s="147"/>
      <c r="AP165" s="14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row>
    <row r="166" spans="1:144" ht="15" customHeight="1">
      <c r="A166" s="99" t="s">
        <v>89</v>
      </c>
      <c r="B166" s="100" t="s">
        <v>245</v>
      </c>
      <c r="C166" s="197">
        <v>65.541433398102313</v>
      </c>
      <c r="D166" s="199">
        <v>77.304000000000002</v>
      </c>
      <c r="E166" s="101">
        <v>0.873</v>
      </c>
      <c r="F166" s="102">
        <v>47069.1</v>
      </c>
      <c r="G166" s="1" t="s">
        <v>169</v>
      </c>
      <c r="H166" s="148" t="s">
        <v>8</v>
      </c>
      <c r="I166" s="202">
        <v>34.268999999999998</v>
      </c>
      <c r="J166" s="105">
        <v>0.37534005178824897</v>
      </c>
      <c r="K166" s="106">
        <v>5.6914397432821402E-2</v>
      </c>
      <c r="L166" s="106">
        <v>3.23734088092622E-3</v>
      </c>
      <c r="M166" s="106">
        <v>5.1140574174802396</v>
      </c>
      <c r="N166" s="106">
        <v>2.7987599458680901E-2</v>
      </c>
      <c r="O166" s="106">
        <v>3.8536916352931598E-2</v>
      </c>
      <c r="P166" s="131">
        <v>5.6160737233938498</v>
      </c>
      <c r="Q166" s="105">
        <v>0.85882888821981196</v>
      </c>
      <c r="R166" s="106">
        <v>0.182705342602797</v>
      </c>
      <c r="S166" s="106">
        <v>0.14739322080414199</v>
      </c>
      <c r="T166" s="106">
        <v>4.4509477479170902</v>
      </c>
      <c r="U166" s="106">
        <v>7.2178976852476706E-2</v>
      </c>
      <c r="V166" s="106">
        <v>3.8536916352931598E-2</v>
      </c>
      <c r="W166" s="145">
        <v>5.7505910927492501</v>
      </c>
      <c r="X166" s="105">
        <v>0.37534005178824897</v>
      </c>
      <c r="Y166" s="106">
        <v>9.51670648048204E-2</v>
      </c>
      <c r="Z166" s="106">
        <v>5.0231554801999402E-2</v>
      </c>
      <c r="AA166" s="106">
        <v>0.142845211999065</v>
      </c>
      <c r="AB166" s="106">
        <v>3.8536916352931598E-2</v>
      </c>
      <c r="AC166" s="107">
        <v>0.70212079974706498</v>
      </c>
      <c r="AD166" s="204">
        <v>-5.0484702930021799</v>
      </c>
      <c r="AE166" s="106">
        <v>3.7086839470895598</v>
      </c>
      <c r="AF166" s="205">
        <v>8.1903158186182008</v>
      </c>
      <c r="AG166" s="147"/>
      <c r="AH166" s="147"/>
      <c r="AI166" s="147"/>
      <c r="AJ166" s="147"/>
      <c r="AK166" s="147"/>
      <c r="AL166" s="147"/>
      <c r="AM166" s="147"/>
      <c r="AN166" s="147"/>
      <c r="AO166" s="147"/>
      <c r="AP166" s="14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row>
    <row r="167" spans="1:144" ht="15" customHeight="1">
      <c r="A167" s="99" t="s">
        <v>111</v>
      </c>
      <c r="B167" s="100" t="s">
        <v>248</v>
      </c>
      <c r="C167" s="197">
        <v>58.625397899159665</v>
      </c>
      <c r="D167" s="199">
        <v>68.525999999999996</v>
      </c>
      <c r="E167" s="101">
        <v>0.51300000000000001</v>
      </c>
      <c r="F167" s="102">
        <v>3368.27</v>
      </c>
      <c r="G167" s="1" t="s">
        <v>167</v>
      </c>
      <c r="H167" s="148" t="s">
        <v>6</v>
      </c>
      <c r="I167" s="202">
        <v>16.295999999999999</v>
      </c>
      <c r="J167" s="105">
        <v>0.313066552027564</v>
      </c>
      <c r="K167" s="106">
        <v>0.151971886732616</v>
      </c>
      <c r="L167" s="106">
        <v>0.16751216257868901</v>
      </c>
      <c r="M167" s="106">
        <v>0.237613507750433</v>
      </c>
      <c r="N167" s="106">
        <v>0.42403060271284199</v>
      </c>
      <c r="O167" s="106">
        <v>3.64728727386349E-2</v>
      </c>
      <c r="P167" s="131">
        <v>1.33066758454078</v>
      </c>
      <c r="Q167" s="105">
        <v>0.40072172562943598</v>
      </c>
      <c r="R167" s="106">
        <v>0.183663549421407</v>
      </c>
      <c r="S167" s="106">
        <v>0.18284607485563401</v>
      </c>
      <c r="T167" s="106">
        <v>0.31048768188050202</v>
      </c>
      <c r="U167" s="106">
        <v>0.17035879020992201</v>
      </c>
      <c r="V167" s="106">
        <v>3.64728727386349E-2</v>
      </c>
      <c r="W167" s="145">
        <v>1.2845506947355401</v>
      </c>
      <c r="X167" s="105">
        <v>0.313066552027564</v>
      </c>
      <c r="Y167" s="106">
        <v>0.151971886732616</v>
      </c>
      <c r="Z167" s="106">
        <v>0.37362612765894998</v>
      </c>
      <c r="AA167" s="106">
        <v>0.14914358055566199</v>
      </c>
      <c r="AB167" s="106">
        <v>3.64728727386349E-2</v>
      </c>
      <c r="AC167" s="107">
        <v>1.02428101971343</v>
      </c>
      <c r="AD167" s="204">
        <v>-0.26026967502211001</v>
      </c>
      <c r="AE167" s="106">
        <v>0.82843527977414599</v>
      </c>
      <c r="AF167" s="205">
        <v>1.2540998710441</v>
      </c>
      <c r="AG167" s="147"/>
      <c r="AH167" s="147"/>
      <c r="AI167" s="147"/>
      <c r="AJ167" s="147"/>
      <c r="AK167" s="147"/>
      <c r="AL167" s="147"/>
      <c r="AM167" s="147"/>
      <c r="AN167" s="147"/>
      <c r="AO167" s="147"/>
      <c r="AP167" s="14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row>
    <row r="168" spans="1:144" ht="15" customHeight="1">
      <c r="A168" s="108" t="s">
        <v>156</v>
      </c>
      <c r="B168" s="109" t="s">
        <v>245</v>
      </c>
      <c r="C168" s="198">
        <v>75.504183155569933</v>
      </c>
      <c r="D168" s="200">
        <v>75.936585365853674</v>
      </c>
      <c r="E168" s="110">
        <v>0.81100000000000005</v>
      </c>
      <c r="F168" s="111">
        <v>18269.599999999999</v>
      </c>
      <c r="G168" s="112" t="s">
        <v>171</v>
      </c>
      <c r="H168" s="113" t="s">
        <v>10</v>
      </c>
      <c r="I168" s="175">
        <v>8.7720000000000002</v>
      </c>
      <c r="J168" s="114">
        <v>1.2248416215929301</v>
      </c>
      <c r="K168" s="115">
        <v>4.1833075768717601E-2</v>
      </c>
      <c r="L168" s="115">
        <v>0.488429606585086</v>
      </c>
      <c r="M168" s="115">
        <v>1.9904351528744</v>
      </c>
      <c r="N168" s="115">
        <v>2.4372803314588699E-3</v>
      </c>
      <c r="O168" s="115">
        <v>0.104603239082105</v>
      </c>
      <c r="P168" s="131">
        <v>3.8525799762347002</v>
      </c>
      <c r="Q168" s="114">
        <v>0.89181680040892597</v>
      </c>
      <c r="R168" s="115">
        <v>5.4185247559983302E-2</v>
      </c>
      <c r="S168" s="115">
        <v>0.60137746252336599</v>
      </c>
      <c r="T168" s="115">
        <v>1.9212147565494699</v>
      </c>
      <c r="U168" s="115">
        <v>3.0785590972791901E-2</v>
      </c>
      <c r="V168" s="115">
        <v>0.104603239082105</v>
      </c>
      <c r="W168" s="145">
        <v>3.60398309709664</v>
      </c>
      <c r="X168" s="114">
        <v>1.2248416215929301</v>
      </c>
      <c r="Y168" s="115">
        <v>4.1833075768717601E-2</v>
      </c>
      <c r="Z168" s="115">
        <v>0.53708751517128805</v>
      </c>
      <c r="AA168" s="115">
        <v>4.4867368197808602E-3</v>
      </c>
      <c r="AB168" s="115">
        <v>0.104603239082105</v>
      </c>
      <c r="AC168" s="107">
        <v>1.91285218843482</v>
      </c>
      <c r="AD168" s="130">
        <v>-1.69113090866182</v>
      </c>
      <c r="AE168" s="115">
        <v>2.3242887630520701</v>
      </c>
      <c r="AF168" s="120">
        <v>1.8840886498635201</v>
      </c>
      <c r="AG168" s="147"/>
      <c r="AH168" s="147"/>
      <c r="AI168" s="147"/>
      <c r="AJ168" s="147"/>
      <c r="AK168" s="147"/>
      <c r="AL168" s="147"/>
      <c r="AM168" s="147"/>
      <c r="AN168" s="147"/>
      <c r="AO168" s="147"/>
      <c r="AP168" s="14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row>
    <row r="169" spans="1:144" ht="15" customHeight="1">
      <c r="A169" s="99" t="s">
        <v>110</v>
      </c>
      <c r="B169" s="100" t="s">
        <v>245</v>
      </c>
      <c r="C169" s="197">
        <v>52.625264075630255</v>
      </c>
      <c r="D169" s="199">
        <v>60.255000000000003</v>
      </c>
      <c r="E169" s="101">
        <v>0.48</v>
      </c>
      <c r="F169" s="102">
        <v>1705.19</v>
      </c>
      <c r="G169" s="1" t="s">
        <v>167</v>
      </c>
      <c r="H169" s="148" t="s">
        <v>47</v>
      </c>
      <c r="I169" s="202">
        <v>7.8129999999999997</v>
      </c>
      <c r="J169" s="105">
        <v>0.27504795323798897</v>
      </c>
      <c r="K169" s="106">
        <v>0.10786175727504201</v>
      </c>
      <c r="L169" s="106">
        <v>0.30818377452465001</v>
      </c>
      <c r="M169" s="106">
        <v>4.8559841062857399E-2</v>
      </c>
      <c r="N169" s="106">
        <v>0.100707938322787</v>
      </c>
      <c r="O169" s="106">
        <v>2.4879307649049501E-2</v>
      </c>
      <c r="P169" s="131">
        <v>0.86524057207237504</v>
      </c>
      <c r="Q169" s="105">
        <v>0.35734736764305097</v>
      </c>
      <c r="R169" s="106">
        <v>0.12535339572663201</v>
      </c>
      <c r="S169" s="106">
        <v>0.29638513769609798</v>
      </c>
      <c r="T169" s="106">
        <v>8.0267888579758598E-2</v>
      </c>
      <c r="U169" s="106">
        <v>0.10260982808331399</v>
      </c>
      <c r="V169" s="106">
        <v>2.4879307649049501E-2</v>
      </c>
      <c r="W169" s="145">
        <v>0.98684292537790297</v>
      </c>
      <c r="X169" s="105">
        <v>0.27504795323798897</v>
      </c>
      <c r="Y169" s="106">
        <v>0.26600014912491698</v>
      </c>
      <c r="Z169" s="106">
        <v>0.122728762395496</v>
      </c>
      <c r="AA169" s="106">
        <v>0.16869862597575599</v>
      </c>
      <c r="AB169" s="106">
        <v>2.4879307649049501E-2</v>
      </c>
      <c r="AC169" s="107">
        <v>0.85735479838320705</v>
      </c>
      <c r="AD169" s="204">
        <v>-0.129488126994695</v>
      </c>
      <c r="AE169" s="106">
        <v>0.63643692563405696</v>
      </c>
      <c r="AF169" s="205">
        <v>1.1510321365657199</v>
      </c>
      <c r="AG169" s="147"/>
      <c r="AH169" s="147"/>
      <c r="AI169" s="147"/>
      <c r="AJ169" s="147"/>
      <c r="AK169" s="147"/>
      <c r="AL169" s="147"/>
      <c r="AM169" s="147"/>
      <c r="AN169" s="147"/>
      <c r="AO169" s="147"/>
      <c r="AP169" s="14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row>
    <row r="170" spans="1:144" ht="15" customHeight="1">
      <c r="A170" s="99" t="s">
        <v>155</v>
      </c>
      <c r="B170" s="100" t="s">
        <v>308</v>
      </c>
      <c r="C170" s="197">
        <v>71.927719335492071</v>
      </c>
      <c r="D170" s="199">
        <v>83.595121951219525</v>
      </c>
      <c r="E170" s="101">
        <v>0.94299999999999995</v>
      </c>
      <c r="F170" s="102">
        <v>98283.3</v>
      </c>
      <c r="G170" s="1" t="s">
        <v>168</v>
      </c>
      <c r="H170" s="148" t="s">
        <v>8</v>
      </c>
      <c r="I170" s="202">
        <v>5.8040000000000003</v>
      </c>
      <c r="J170" s="105">
        <v>3.3971049483305199E-4</v>
      </c>
      <c r="K170" s="106">
        <v>0</v>
      </c>
      <c r="L170" s="106">
        <v>1.81580548142409E-3</v>
      </c>
      <c r="M170" s="106">
        <v>2.8774755421747802</v>
      </c>
      <c r="N170" s="106">
        <v>4.4427155112946202E-3</v>
      </c>
      <c r="O170" s="106">
        <v>9.4274086352020503E-2</v>
      </c>
      <c r="P170" s="131">
        <v>2.9783478600143498</v>
      </c>
      <c r="Q170" s="105">
        <v>0.61582443143922305</v>
      </c>
      <c r="R170" s="106">
        <v>0.23167805090795099</v>
      </c>
      <c r="S170" s="106">
        <v>0.20087712428972199</v>
      </c>
      <c r="T170" s="106">
        <v>5.2099228739207701</v>
      </c>
      <c r="U170" s="106">
        <v>0.44320677830663102</v>
      </c>
      <c r="V170" s="106">
        <v>9.4274086352020503E-2</v>
      </c>
      <c r="W170" s="145">
        <v>6.7957833452163197</v>
      </c>
      <c r="X170" s="105">
        <v>3.3971049483305199E-4</v>
      </c>
      <c r="Y170" s="106">
        <v>0</v>
      </c>
      <c r="Z170" s="106">
        <v>2.1135129091862802E-3</v>
      </c>
      <c r="AA170" s="106">
        <v>1.2362699565597501E-2</v>
      </c>
      <c r="AB170" s="106">
        <v>9.4274086352020503E-2</v>
      </c>
      <c r="AC170" s="107">
        <v>0.109090009321637</v>
      </c>
      <c r="AD170" s="204">
        <v>-6.6866933358946801</v>
      </c>
      <c r="AE170" s="106">
        <v>4.3827516500139598</v>
      </c>
      <c r="AF170" s="205">
        <v>62.295194468082499</v>
      </c>
      <c r="AG170" s="147"/>
      <c r="AH170" s="147"/>
      <c r="AI170" s="147"/>
      <c r="AJ170" s="147"/>
      <c r="AK170" s="147"/>
      <c r="AL170" s="147"/>
      <c r="AM170" s="147"/>
      <c r="AN170" s="147"/>
      <c r="AO170" s="147"/>
      <c r="AP170" s="147"/>
      <c r="AQ170" s="7"/>
      <c r="AR170" s="7"/>
    </row>
    <row r="171" spans="1:144" ht="15" customHeight="1">
      <c r="A171" s="99" t="s">
        <v>21</v>
      </c>
      <c r="B171" s="100" t="s">
        <v>245</v>
      </c>
      <c r="C171" s="197">
        <v>78.012148416377428</v>
      </c>
      <c r="D171" s="199">
        <v>77.665853658536591</v>
      </c>
      <c r="E171" s="101">
        <v>0.86199999999999999</v>
      </c>
      <c r="F171" s="102">
        <v>32817.9</v>
      </c>
      <c r="G171" s="1" t="s">
        <v>257</v>
      </c>
      <c r="H171" s="148" t="s">
        <v>8</v>
      </c>
      <c r="I171" s="202">
        <v>5.4569999999999999</v>
      </c>
      <c r="J171" s="105">
        <v>0.83984982037709399</v>
      </c>
      <c r="K171" s="106">
        <v>8.0281614426361003E-2</v>
      </c>
      <c r="L171" s="106">
        <v>1.1037862493620501</v>
      </c>
      <c r="M171" s="106">
        <v>2.03370142663666</v>
      </c>
      <c r="N171" s="106">
        <v>1.29724100517002E-3</v>
      </c>
      <c r="O171" s="106">
        <v>0.11218104757175699</v>
      </c>
      <c r="P171" s="131">
        <v>4.1710973993790903</v>
      </c>
      <c r="Q171" s="105">
        <v>0.79247317865129996</v>
      </c>
      <c r="R171" s="106">
        <v>0.20123523586129599</v>
      </c>
      <c r="S171" s="106">
        <v>0.88224898628656501</v>
      </c>
      <c r="T171" s="106">
        <v>2.5250922498349699</v>
      </c>
      <c r="U171" s="106">
        <v>4.0639151562841397E-2</v>
      </c>
      <c r="V171" s="106">
        <v>0.11218104757175699</v>
      </c>
      <c r="W171" s="145">
        <v>4.5538698497687298</v>
      </c>
      <c r="X171" s="105">
        <v>0.83984982037709399</v>
      </c>
      <c r="Y171" s="106">
        <v>9.9534424870963895E-2</v>
      </c>
      <c r="Z171" s="106">
        <v>1.57995132446314</v>
      </c>
      <c r="AA171" s="106">
        <v>6.4268307502113597E-3</v>
      </c>
      <c r="AB171" s="106">
        <v>0.11218104757175699</v>
      </c>
      <c r="AC171" s="107">
        <v>2.63794344803317</v>
      </c>
      <c r="AD171" s="204">
        <v>-1.91592640173555</v>
      </c>
      <c r="AE171" s="106">
        <v>2.9368918319139499</v>
      </c>
      <c r="AF171" s="205">
        <v>1.72629547959569</v>
      </c>
      <c r="AG171" s="147"/>
      <c r="AH171" s="147"/>
      <c r="AI171" s="147"/>
      <c r="AJ171" s="147"/>
      <c r="AK171" s="147"/>
      <c r="AL171" s="147"/>
      <c r="AM171" s="147"/>
      <c r="AN171" s="147"/>
      <c r="AO171" s="147"/>
      <c r="AP171" s="14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row>
    <row r="172" spans="1:144" ht="15" customHeight="1">
      <c r="A172" s="99" t="s">
        <v>20</v>
      </c>
      <c r="B172" s="100" t="s">
        <v>245</v>
      </c>
      <c r="C172" s="197">
        <v>79.811749509803931</v>
      </c>
      <c r="D172" s="199">
        <v>81.529268292682929</v>
      </c>
      <c r="E172" s="101">
        <v>0.92100000000000004</v>
      </c>
      <c r="F172" s="102">
        <v>39262.199999999997</v>
      </c>
      <c r="G172" s="1" t="s">
        <v>257</v>
      </c>
      <c r="H172" s="148" t="s">
        <v>8</v>
      </c>
      <c r="I172" s="202">
        <v>2.0790000000000002</v>
      </c>
      <c r="J172" s="105">
        <v>0.345167133071211</v>
      </c>
      <c r="K172" s="106">
        <v>0.16401389923729301</v>
      </c>
      <c r="L172" s="106">
        <v>1.3480230068369601</v>
      </c>
      <c r="M172" s="106">
        <v>2.1600278527482799</v>
      </c>
      <c r="N172" s="106">
        <v>1.7295447564707499E-3</v>
      </c>
      <c r="O172" s="106">
        <v>6.8390502089789904E-2</v>
      </c>
      <c r="P172" s="131">
        <v>4.0873519387400004</v>
      </c>
      <c r="Q172" s="105">
        <v>0.71413568775942304</v>
      </c>
      <c r="R172" s="106">
        <v>0.23854052162469599</v>
      </c>
      <c r="S172" s="106">
        <v>1.2049504679679299</v>
      </c>
      <c r="T172" s="106">
        <v>2.9326631465373101</v>
      </c>
      <c r="U172" s="106">
        <v>6.8587583620949202E-2</v>
      </c>
      <c r="V172" s="106">
        <v>6.8390502089789904E-2</v>
      </c>
      <c r="W172" s="145">
        <v>5.2272679096000898</v>
      </c>
      <c r="X172" s="105">
        <v>0.345167133071211</v>
      </c>
      <c r="Y172" s="106">
        <v>0.16401389923729301</v>
      </c>
      <c r="Z172" s="106">
        <v>1.8582844333070601</v>
      </c>
      <c r="AA172" s="106">
        <v>5.1502265837930303E-3</v>
      </c>
      <c r="AB172" s="106">
        <v>6.8390502089789904E-2</v>
      </c>
      <c r="AC172" s="107">
        <v>2.4410061942891401</v>
      </c>
      <c r="AD172" s="204">
        <v>-2.7862617153109399</v>
      </c>
      <c r="AE172" s="106">
        <v>3.3711812004706498</v>
      </c>
      <c r="AF172" s="205">
        <v>2.1414398381411499</v>
      </c>
      <c r="AG172" s="147"/>
      <c r="AH172" s="147"/>
      <c r="AI172" s="147"/>
      <c r="AJ172" s="147"/>
      <c r="AK172" s="147"/>
      <c r="AL172" s="147"/>
      <c r="AM172" s="147"/>
      <c r="AN172" s="147"/>
      <c r="AO172" s="147"/>
      <c r="AP172" s="14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row>
    <row r="173" spans="1:144" ht="15" customHeight="1">
      <c r="A173" s="108" t="s">
        <v>259</v>
      </c>
      <c r="B173" s="109" t="s">
        <v>246</v>
      </c>
      <c r="C173" s="198"/>
      <c r="D173" s="200">
        <v>70.382000000000005</v>
      </c>
      <c r="E173" s="110">
        <v>0.56699999999999995</v>
      </c>
      <c r="F173" s="111">
        <v>2378.38</v>
      </c>
      <c r="G173" s="112" t="s">
        <v>168</v>
      </c>
      <c r="H173" s="113" t="s">
        <v>47</v>
      </c>
      <c r="I173" s="175">
        <v>0.67</v>
      </c>
      <c r="J173" s="114"/>
      <c r="K173" s="115"/>
      <c r="L173" s="115"/>
      <c r="M173" s="115"/>
      <c r="N173" s="115"/>
      <c r="O173" s="115"/>
      <c r="P173" s="131">
        <v>7.1904442030049198</v>
      </c>
      <c r="Q173" s="114"/>
      <c r="R173" s="115"/>
      <c r="S173" s="115"/>
      <c r="T173" s="115"/>
      <c r="U173" s="115"/>
      <c r="V173" s="115"/>
      <c r="W173" s="145">
        <v>1.6718702482993799</v>
      </c>
      <c r="X173" s="114"/>
      <c r="Y173" s="115"/>
      <c r="Z173" s="115"/>
      <c r="AA173" s="115"/>
      <c r="AB173" s="115"/>
      <c r="AC173" s="107">
        <v>3.5848268849055902</v>
      </c>
      <c r="AD173" s="130">
        <v>1.9129566366062101</v>
      </c>
      <c r="AE173" s="115">
        <v>1.0782262643056799</v>
      </c>
      <c r="AF173" s="120">
        <v>0.46637405430622603</v>
      </c>
      <c r="AG173" s="147"/>
      <c r="AH173" s="147"/>
      <c r="AI173" s="147"/>
      <c r="AJ173" s="147"/>
      <c r="AK173" s="147"/>
      <c r="AL173" s="147"/>
      <c r="AM173" s="147"/>
      <c r="AN173" s="147"/>
      <c r="AO173" s="147"/>
      <c r="AP173" s="14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row>
    <row r="174" spans="1:144" ht="15" customHeight="1">
      <c r="A174" s="99" t="s">
        <v>176</v>
      </c>
      <c r="B174" s="100" t="s">
        <v>245</v>
      </c>
      <c r="C174" s="197">
        <v>45.100800365870988</v>
      </c>
      <c r="D174" s="199">
        <v>57.078000000000003</v>
      </c>
      <c r="E174" s="101"/>
      <c r="F174" s="102">
        <v>1174.9100000000001</v>
      </c>
      <c r="G174" s="1" t="s">
        <v>167</v>
      </c>
      <c r="H174" s="148" t="s">
        <v>47</v>
      </c>
      <c r="I174" s="202">
        <v>15.443</v>
      </c>
      <c r="J174" s="105">
        <v>5.8144186944010301E-2</v>
      </c>
      <c r="K174" s="106">
        <v>0.364860417099444</v>
      </c>
      <c r="L174" s="106">
        <v>0.38230740152597797</v>
      </c>
      <c r="M174" s="106">
        <v>1.4790073652231501E-2</v>
      </c>
      <c r="N174" s="106">
        <v>4.3393121436071502E-3</v>
      </c>
      <c r="O174" s="106">
        <v>1.8060836469454E-2</v>
      </c>
      <c r="P174" s="131">
        <v>0.84250222783472495</v>
      </c>
      <c r="Q174" s="105">
        <v>0.185343133618768</v>
      </c>
      <c r="R174" s="106">
        <v>0.34288196403306997</v>
      </c>
      <c r="S174" s="106">
        <v>0.39154279076576798</v>
      </c>
      <c r="T174" s="106">
        <v>3.0447221142101102E-2</v>
      </c>
      <c r="U174" s="106">
        <v>5.4090827273947997E-3</v>
      </c>
      <c r="V174" s="106">
        <v>1.8060836469454E-2</v>
      </c>
      <c r="W174" s="145">
        <v>0.97368502875655605</v>
      </c>
      <c r="X174" s="105">
        <v>5.8144186944010301E-2</v>
      </c>
      <c r="Y174" s="106">
        <v>0.364860417099444</v>
      </c>
      <c r="Z174" s="106">
        <v>0.12781720798340901</v>
      </c>
      <c r="AA174" s="106">
        <v>0.215844501251231</v>
      </c>
      <c r="AB174" s="106">
        <v>1.8060836469454E-2</v>
      </c>
      <c r="AC174" s="107">
        <v>0.78472714974754798</v>
      </c>
      <c r="AD174" s="204">
        <v>-0.18895787900900801</v>
      </c>
      <c r="AE174" s="106">
        <v>0.627951105795714</v>
      </c>
      <c r="AF174" s="205">
        <v>1.2407943691890799</v>
      </c>
      <c r="AG174" s="147"/>
      <c r="AH174" s="147"/>
      <c r="AI174" s="147"/>
      <c r="AJ174" s="147"/>
      <c r="AK174" s="147"/>
      <c r="AL174" s="147"/>
      <c r="AM174" s="147"/>
      <c r="AN174" s="147"/>
      <c r="AO174" s="147"/>
      <c r="AP174" s="14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row>
    <row r="175" spans="1:144" ht="15" customHeight="1">
      <c r="A175" s="99" t="s">
        <v>109</v>
      </c>
      <c r="B175" s="100" t="s">
        <v>245</v>
      </c>
      <c r="C175" s="197">
        <v>63.385293277310922</v>
      </c>
      <c r="D175" s="199">
        <v>66.174999999999997</v>
      </c>
      <c r="E175" s="101">
        <v>0.73599999999999999</v>
      </c>
      <c r="F175" s="102">
        <v>13659.4</v>
      </c>
      <c r="G175" s="1" t="s">
        <v>167</v>
      </c>
      <c r="H175" s="148" t="s">
        <v>10</v>
      </c>
      <c r="I175" s="202">
        <v>58.558</v>
      </c>
      <c r="J175" s="105">
        <v>0.45860034779624398</v>
      </c>
      <c r="K175" s="106">
        <v>0.157693597829733</v>
      </c>
      <c r="L175" s="106">
        <v>0.27252026418532899</v>
      </c>
      <c r="M175" s="106">
        <v>2.5664437209129698</v>
      </c>
      <c r="N175" s="106">
        <v>6.4959406943700296E-2</v>
      </c>
      <c r="O175" s="106">
        <v>4.5275287995750001E-2</v>
      </c>
      <c r="P175" s="131">
        <v>3.5654926256637198</v>
      </c>
      <c r="Q175" s="105">
        <v>0.49677338789819298</v>
      </c>
      <c r="R175" s="106">
        <v>9.3859019682349595E-2</v>
      </c>
      <c r="S175" s="106">
        <v>0.23160181942571301</v>
      </c>
      <c r="T175" s="106">
        <v>2.4278809563610202</v>
      </c>
      <c r="U175" s="106">
        <v>7.1083052046266804E-2</v>
      </c>
      <c r="V175" s="106">
        <v>4.5275287995750001E-2</v>
      </c>
      <c r="W175" s="145">
        <v>3.3664735234092902</v>
      </c>
      <c r="X175" s="105">
        <v>0.45860034779624298</v>
      </c>
      <c r="Y175" s="106">
        <v>0.52581026386755003</v>
      </c>
      <c r="Z175" s="106">
        <v>3.2577158239166397E-2</v>
      </c>
      <c r="AA175" s="106">
        <v>0.15486389844953999</v>
      </c>
      <c r="AB175" s="106">
        <v>4.5275287995750001E-2</v>
      </c>
      <c r="AC175" s="107">
        <v>1.2171269563482501</v>
      </c>
      <c r="AD175" s="204">
        <v>-2.1493465670610399</v>
      </c>
      <c r="AE175" s="106">
        <v>2.1711135626235398</v>
      </c>
      <c r="AF175" s="205">
        <v>2.7659181368472199</v>
      </c>
      <c r="AG175" s="147"/>
      <c r="AH175" s="147"/>
      <c r="AI175" s="147"/>
      <c r="AJ175" s="147"/>
      <c r="AK175" s="147"/>
      <c r="AL175" s="147"/>
      <c r="AM175" s="147"/>
      <c r="AN175" s="147"/>
      <c r="AO175" s="147"/>
      <c r="AP175" s="14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row>
    <row r="176" spans="1:144" ht="15" customHeight="1">
      <c r="A176" s="99" t="s">
        <v>233</v>
      </c>
      <c r="B176" s="100" t="s">
        <v>245</v>
      </c>
      <c r="C176" s="197">
        <v>39.038149648106931</v>
      </c>
      <c r="D176" s="199">
        <v>55.911999999999999</v>
      </c>
      <c r="E176" s="101">
        <v>0.39300000000000002</v>
      </c>
      <c r="F176" s="102">
        <v>827.10699999999997</v>
      </c>
      <c r="G176" s="1" t="s">
        <v>167</v>
      </c>
      <c r="H176" s="148" t="s">
        <v>6</v>
      </c>
      <c r="I176" s="202">
        <v>11.061999999999999</v>
      </c>
      <c r="J176" s="105">
        <v>0.31643914092647502</v>
      </c>
      <c r="K176" s="106">
        <v>1.13150791178777</v>
      </c>
      <c r="L176" s="106">
        <v>0.171306059345219</v>
      </c>
      <c r="M176" s="106">
        <v>5.7010052120721598E-2</v>
      </c>
      <c r="N176" s="106">
        <v>3.7228545373328798E-3</v>
      </c>
      <c r="O176" s="106">
        <v>2.1662387203655101E-2</v>
      </c>
      <c r="P176" s="131">
        <v>1.7016484059211801</v>
      </c>
      <c r="Q176" s="105">
        <v>0.33990479752783898</v>
      </c>
      <c r="R176" s="106">
        <v>1.13345850949122</v>
      </c>
      <c r="S176" s="106">
        <v>0.170417929371765</v>
      </c>
      <c r="T176" s="106">
        <v>5.7010052120721598E-2</v>
      </c>
      <c r="U176" s="106">
        <v>3.9910516301041301E-3</v>
      </c>
      <c r="V176" s="106">
        <v>2.1662387203655101E-2</v>
      </c>
      <c r="W176" s="145">
        <v>1.7264447273453001</v>
      </c>
      <c r="X176" s="105">
        <v>0.31643914092647502</v>
      </c>
      <c r="Y176" s="106">
        <v>1.13150791178777</v>
      </c>
      <c r="Z176" s="106">
        <v>0.37933277310279501</v>
      </c>
      <c r="AA176" s="106">
        <v>6.9869405935609396E-3</v>
      </c>
      <c r="AB176" s="106">
        <v>2.1662387203655101E-2</v>
      </c>
      <c r="AC176" s="107">
        <v>1.8559291536142599</v>
      </c>
      <c r="AD176" s="204">
        <v>0.12948442626895901</v>
      </c>
      <c r="AE176" s="106">
        <v>1.1134225582333701</v>
      </c>
      <c r="AF176" s="205">
        <v>0.93023202097084301</v>
      </c>
      <c r="AG176" s="147"/>
      <c r="AH176" s="147"/>
      <c r="AI176" s="147"/>
      <c r="AJ176" s="147"/>
      <c r="AK176" s="147"/>
      <c r="AL176" s="147"/>
      <c r="AM176" s="147"/>
      <c r="AN176" s="147"/>
      <c r="AO176" s="147"/>
      <c r="AP176" s="14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row>
    <row r="177" spans="1:144" ht="15" customHeight="1">
      <c r="A177" s="99" t="s">
        <v>19</v>
      </c>
      <c r="B177" s="100" t="s">
        <v>245</v>
      </c>
      <c r="C177" s="197">
        <v>79.428907541478125</v>
      </c>
      <c r="D177" s="199">
        <v>83.831707317073182</v>
      </c>
      <c r="E177" s="101">
        <v>0.90800000000000003</v>
      </c>
      <c r="F177" s="102">
        <v>40875.300000000003</v>
      </c>
      <c r="G177" s="1" t="s">
        <v>257</v>
      </c>
      <c r="H177" s="148" t="s">
        <v>8</v>
      </c>
      <c r="I177" s="202">
        <v>46.737000000000002</v>
      </c>
      <c r="J177" s="105">
        <v>0.81990550129864503</v>
      </c>
      <c r="K177" s="106">
        <v>0.12540307621587499</v>
      </c>
      <c r="L177" s="106">
        <v>0.25019361074874702</v>
      </c>
      <c r="M177" s="106">
        <v>1.7124468230780501</v>
      </c>
      <c r="N177" s="106">
        <v>0.49446494993666301</v>
      </c>
      <c r="O177" s="106">
        <v>5.0692359132951198E-2</v>
      </c>
      <c r="P177" s="131">
        <v>3.4531063204109298</v>
      </c>
      <c r="Q177" s="105">
        <v>0.94285589317066298</v>
      </c>
      <c r="R177" s="106">
        <v>0.173172845711765</v>
      </c>
      <c r="S177" s="106">
        <v>0.255475388870058</v>
      </c>
      <c r="T177" s="106">
        <v>2.1075654874329102</v>
      </c>
      <c r="U177" s="106">
        <v>0.49673497352316298</v>
      </c>
      <c r="V177" s="106">
        <v>5.0692359132951198E-2</v>
      </c>
      <c r="W177" s="145">
        <v>4.02649694784151</v>
      </c>
      <c r="X177" s="105">
        <v>0.81990550129864403</v>
      </c>
      <c r="Y177" s="106">
        <v>0.12540307621587499</v>
      </c>
      <c r="Z177" s="106">
        <v>0.41507469082232901</v>
      </c>
      <c r="AA177" s="106">
        <v>6.1220870609912999E-2</v>
      </c>
      <c r="AB177" s="106">
        <v>5.0692359132951198E-2</v>
      </c>
      <c r="AC177" s="107">
        <v>1.47229649807971</v>
      </c>
      <c r="AD177" s="204">
        <v>-2.5542004497618001</v>
      </c>
      <c r="AE177" s="106">
        <v>2.5967773316891698</v>
      </c>
      <c r="AF177" s="205">
        <v>2.7348410820056901</v>
      </c>
      <c r="AG177" s="147"/>
      <c r="AH177" s="147"/>
      <c r="AI177" s="147"/>
      <c r="AJ177" s="147"/>
      <c r="AK177" s="147"/>
      <c r="AL177" s="147"/>
      <c r="AM177" s="147"/>
      <c r="AN177" s="147"/>
      <c r="AO177" s="147"/>
      <c r="AP177" s="14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row>
    <row r="178" spans="1:144" ht="15" customHeight="1">
      <c r="A178" s="108" t="s">
        <v>108</v>
      </c>
      <c r="B178" s="109" t="s">
        <v>245</v>
      </c>
      <c r="C178" s="198">
        <v>49.731580812324928</v>
      </c>
      <c r="D178" s="200">
        <v>65.876000000000005</v>
      </c>
      <c r="E178" s="110">
        <v>0.51400000000000001</v>
      </c>
      <c r="F178" s="111">
        <v>4229.53</v>
      </c>
      <c r="G178" s="112" t="s">
        <v>167</v>
      </c>
      <c r="H178" s="113" t="s">
        <v>6</v>
      </c>
      <c r="I178" s="175">
        <v>42.813000000000002</v>
      </c>
      <c r="J178" s="114">
        <v>0.42677451707504099</v>
      </c>
      <c r="K178" s="115">
        <v>0.511335081657325</v>
      </c>
      <c r="L178" s="115">
        <v>0.154371789417239</v>
      </c>
      <c r="M178" s="115">
        <v>0.16154219847242099</v>
      </c>
      <c r="N178" s="115">
        <v>6.83658430990168E-4</v>
      </c>
      <c r="O178" s="115">
        <v>2.0978059992110502E-2</v>
      </c>
      <c r="P178" s="131">
        <v>1.27568530504513</v>
      </c>
      <c r="Q178" s="114">
        <v>0.372804658576189</v>
      </c>
      <c r="R178" s="115">
        <v>0.50376581557258004</v>
      </c>
      <c r="S178" s="115">
        <v>0.160573973745813</v>
      </c>
      <c r="T178" s="115">
        <v>0.17413450946419001</v>
      </c>
      <c r="U178" s="115">
        <v>8.8552984808114798E-4</v>
      </c>
      <c r="V178" s="115">
        <v>2.0978059992110502E-2</v>
      </c>
      <c r="W178" s="145">
        <v>1.2331425471989601</v>
      </c>
      <c r="X178" s="114">
        <v>0.42677451707504099</v>
      </c>
      <c r="Y178" s="115">
        <v>0.511335081657325</v>
      </c>
      <c r="Z178" s="115">
        <v>0.23736637543004399</v>
      </c>
      <c r="AA178" s="115">
        <v>2.05781964453884E-2</v>
      </c>
      <c r="AB178" s="115">
        <v>2.0978059992110502E-2</v>
      </c>
      <c r="AC178" s="107">
        <v>1.2170322305999099</v>
      </c>
      <c r="AD178" s="130">
        <v>-1.6110316599050101E-2</v>
      </c>
      <c r="AE178" s="115">
        <v>0.79528102337797801</v>
      </c>
      <c r="AF178" s="120">
        <v>1.0132373787595601</v>
      </c>
      <c r="AG178" s="147"/>
      <c r="AH178" s="147"/>
      <c r="AI178" s="147"/>
      <c r="AJ178" s="147"/>
      <c r="AK178" s="147"/>
      <c r="AL178" s="147"/>
      <c r="AM178" s="147"/>
      <c r="AN178" s="147"/>
      <c r="AO178" s="147"/>
      <c r="AP178" s="14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row>
    <row r="179" spans="1:144" ht="15" customHeight="1">
      <c r="A179" s="99" t="s">
        <v>193</v>
      </c>
      <c r="B179" s="100" t="s">
        <v>248</v>
      </c>
      <c r="C179" s="197">
        <v>72.482943449883507</v>
      </c>
      <c r="D179" s="199">
        <v>72.242000000000004</v>
      </c>
      <c r="E179" s="101">
        <v>0.755</v>
      </c>
      <c r="F179" s="102">
        <v>18507.2</v>
      </c>
      <c r="G179" s="1" t="s">
        <v>270</v>
      </c>
      <c r="H179" s="148" t="s">
        <v>10</v>
      </c>
      <c r="I179" s="177">
        <v>0.58099999999999996</v>
      </c>
      <c r="J179" s="103">
        <v>0.28553291445121098</v>
      </c>
      <c r="K179" s="104">
        <v>2.40951720626916E-2</v>
      </c>
      <c r="L179" s="104">
        <v>1.29641783588785</v>
      </c>
      <c r="M179" s="104">
        <v>1.4824167552252301</v>
      </c>
      <c r="N179" s="104">
        <v>9.7395345484864906E-2</v>
      </c>
      <c r="O179" s="104">
        <v>0.10254686630146399</v>
      </c>
      <c r="P179" s="131">
        <v>3.2884048894133202</v>
      </c>
      <c r="Q179" s="105">
        <v>0.311282960989962</v>
      </c>
      <c r="R179" s="106">
        <v>2.6543644973419302E-2</v>
      </c>
      <c r="S179" s="106">
        <v>0.81063486783386596</v>
      </c>
      <c r="T179" s="106">
        <v>2.0873592648175601</v>
      </c>
      <c r="U179" s="106">
        <v>7.3365390237023403E-2</v>
      </c>
      <c r="V179" s="106">
        <v>0.10254686630146399</v>
      </c>
      <c r="W179" s="145">
        <v>3.4117329951533</v>
      </c>
      <c r="X179" s="105">
        <v>0.28553291445121098</v>
      </c>
      <c r="Y179" s="106">
        <v>2.40951720626916E-2</v>
      </c>
      <c r="Z179" s="106">
        <v>69.957888917536394</v>
      </c>
      <c r="AA179" s="106">
        <v>6.67073160741844</v>
      </c>
      <c r="AB179" s="106">
        <v>0.10254686630146399</v>
      </c>
      <c r="AC179" s="107">
        <v>77.040795477770203</v>
      </c>
      <c r="AD179" s="204">
        <v>73.629062482616902</v>
      </c>
      <c r="AE179" s="106">
        <v>2.2003024014061201</v>
      </c>
      <c r="AF179" s="205">
        <v>4.42847581465814E-2</v>
      </c>
      <c r="AG179" s="147"/>
      <c r="AH179" s="147"/>
      <c r="AI179" s="147"/>
      <c r="AJ179" s="147"/>
      <c r="AK179" s="147"/>
      <c r="AL179" s="147"/>
      <c r="AM179" s="147"/>
      <c r="AN179" s="147"/>
      <c r="AO179" s="147"/>
      <c r="AP179" s="14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row>
    <row r="180" spans="1:144" ht="15" customHeight="1">
      <c r="A180" s="99" t="s">
        <v>18</v>
      </c>
      <c r="B180" s="100" t="s">
        <v>245</v>
      </c>
      <c r="C180" s="197">
        <v>85.119111414565836</v>
      </c>
      <c r="D180" s="199">
        <v>83.109756097560989</v>
      </c>
      <c r="E180" s="101">
        <v>0.94699999999999995</v>
      </c>
      <c r="F180" s="118">
        <v>53402.400000000001</v>
      </c>
      <c r="G180" s="1" t="s">
        <v>257</v>
      </c>
      <c r="H180" s="148" t="s">
        <v>8</v>
      </c>
      <c r="I180" s="202">
        <v>10.036</v>
      </c>
      <c r="J180" s="116">
        <v>0.73106419022385405</v>
      </c>
      <c r="K180" s="117">
        <v>0.111777157762999</v>
      </c>
      <c r="L180" s="117">
        <v>4.9276088867852099</v>
      </c>
      <c r="M180" s="117">
        <v>1.20472157138216</v>
      </c>
      <c r="N180" s="117">
        <v>5.07561396826832E-2</v>
      </c>
      <c r="O180" s="117">
        <v>0.19392568458103801</v>
      </c>
      <c r="P180" s="131">
        <v>7.2198536304179397</v>
      </c>
      <c r="Q180" s="116">
        <v>1.09012078949893</v>
      </c>
      <c r="R180" s="117">
        <v>0.32843119416279698</v>
      </c>
      <c r="S180" s="117">
        <v>1.55158506145577</v>
      </c>
      <c r="T180" s="117">
        <v>2.2764523510345001</v>
      </c>
      <c r="U180" s="117">
        <v>0.10546239201238899</v>
      </c>
      <c r="V180" s="117">
        <v>0.19392568458103801</v>
      </c>
      <c r="W180" s="145">
        <v>5.5459774727454301</v>
      </c>
      <c r="X180" s="116">
        <v>0.73106419022385405</v>
      </c>
      <c r="Y180" s="117">
        <v>0.111777157762999</v>
      </c>
      <c r="Z180" s="117">
        <v>5.6744275080857003</v>
      </c>
      <c r="AA180" s="117">
        <v>2.0668625968635701</v>
      </c>
      <c r="AB180" s="117">
        <v>0.19392568458103801</v>
      </c>
      <c r="AC180" s="107">
        <v>8.7780571375171608</v>
      </c>
      <c r="AD180" s="206">
        <v>3.2320796647717298</v>
      </c>
      <c r="AE180" s="117">
        <v>3.5767240779865599</v>
      </c>
      <c r="AF180" s="207">
        <v>0.63180011087443</v>
      </c>
      <c r="AG180" s="147"/>
      <c r="AH180" s="147"/>
      <c r="AI180" s="147"/>
      <c r="AJ180" s="147"/>
      <c r="AK180" s="147"/>
      <c r="AL180" s="147"/>
      <c r="AM180" s="147"/>
      <c r="AN180" s="147"/>
      <c r="AO180" s="147"/>
      <c r="AP180" s="14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row>
    <row r="181" spans="1:144" ht="15" customHeight="1">
      <c r="A181" s="99" t="s">
        <v>9</v>
      </c>
      <c r="B181" s="100" t="s">
        <v>245</v>
      </c>
      <c r="C181" s="197">
        <v>80.543698299664072</v>
      </c>
      <c r="D181" s="199">
        <v>83.904878048780489</v>
      </c>
      <c r="E181" s="101">
        <v>0.96199999999999997</v>
      </c>
      <c r="F181" s="102">
        <v>71729.100000000006</v>
      </c>
      <c r="G181" s="1" t="s">
        <v>171</v>
      </c>
      <c r="H181" s="148" t="s">
        <v>8</v>
      </c>
      <c r="I181" s="202">
        <v>8.5909999999999993</v>
      </c>
      <c r="J181" s="116">
        <v>0.150585376005028</v>
      </c>
      <c r="K181" s="117">
        <v>0.14314410903247199</v>
      </c>
      <c r="L181" s="117">
        <v>0.29115021023612903</v>
      </c>
      <c r="M181" s="117">
        <v>1.43795620101473</v>
      </c>
      <c r="N181" s="117">
        <v>1.7385860843273399E-3</v>
      </c>
      <c r="O181" s="117">
        <v>0.16983556174224201</v>
      </c>
      <c r="P181" s="131">
        <v>2.1944100441149299</v>
      </c>
      <c r="Q181" s="116">
        <v>0.58633327644066902</v>
      </c>
      <c r="R181" s="117">
        <v>0.226054879381232</v>
      </c>
      <c r="S181" s="117">
        <v>0.28483561745314001</v>
      </c>
      <c r="T181" s="117">
        <v>2.6614216804247999</v>
      </c>
      <c r="U181" s="117">
        <v>5.1805696314568599E-2</v>
      </c>
      <c r="V181" s="117">
        <v>0.16983556174224201</v>
      </c>
      <c r="W181" s="145">
        <v>3.9802867117566501</v>
      </c>
      <c r="X181" s="116">
        <v>0.150585376005028</v>
      </c>
      <c r="Y181" s="117">
        <v>0.14314410903247199</v>
      </c>
      <c r="Z181" s="117">
        <v>0.662024803004438</v>
      </c>
      <c r="AA181" s="117">
        <v>7.63413352884786E-3</v>
      </c>
      <c r="AB181" s="117">
        <v>0.16983556174224201</v>
      </c>
      <c r="AC181" s="107">
        <v>1.13322398331303</v>
      </c>
      <c r="AD181" s="206">
        <v>-2.8470627284436199</v>
      </c>
      <c r="AE181" s="117">
        <v>2.56697532386162</v>
      </c>
      <c r="AF181" s="207">
        <v>3.5123565776644599</v>
      </c>
      <c r="AG181" s="147"/>
      <c r="AH181" s="147"/>
      <c r="AI181" s="147"/>
      <c r="AJ181" s="147"/>
      <c r="AK181" s="147"/>
      <c r="AL181" s="147"/>
      <c r="AM181" s="147"/>
      <c r="AN181" s="147"/>
      <c r="AO181" s="147"/>
      <c r="AP181" s="14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row>
    <row r="182" spans="1:144" ht="15" customHeight="1">
      <c r="A182" s="99" t="s">
        <v>88</v>
      </c>
      <c r="B182" s="100" t="s">
        <v>245</v>
      </c>
      <c r="C182" s="197">
        <v>57.524559475094378</v>
      </c>
      <c r="D182" s="199">
        <v>71.822000000000003</v>
      </c>
      <c r="E182" s="101">
        <v>0.58399999999999996</v>
      </c>
      <c r="F182" s="102"/>
      <c r="G182" s="1" t="s">
        <v>169</v>
      </c>
      <c r="H182" s="148" t="s">
        <v>6</v>
      </c>
      <c r="I182" s="202">
        <v>17.07</v>
      </c>
      <c r="J182" s="105">
        <v>0.512879303590413</v>
      </c>
      <c r="K182" s="106">
        <v>0.105106044369896</v>
      </c>
      <c r="L182" s="106">
        <v>2.03943323157888E-3</v>
      </c>
      <c r="M182" s="106">
        <v>0.41442804502323999</v>
      </c>
      <c r="N182" s="106">
        <v>1.28568013287169E-3</v>
      </c>
      <c r="O182" s="106">
        <v>2.3276108358523399E-2</v>
      </c>
      <c r="P182" s="131">
        <v>1.05901461470652</v>
      </c>
      <c r="Q182" s="105">
        <v>0.57835564139737605</v>
      </c>
      <c r="R182" s="106">
        <v>6.4625553518382894E-2</v>
      </c>
      <c r="S182" s="106">
        <v>3.2829319521407899E-2</v>
      </c>
      <c r="T182" s="106">
        <v>0.59443057295046298</v>
      </c>
      <c r="U182" s="106">
        <v>1.42031504473075E-2</v>
      </c>
      <c r="V182" s="106">
        <v>2.3276108358523399E-2</v>
      </c>
      <c r="W182" s="145">
        <v>1.3077203461934599</v>
      </c>
      <c r="X182" s="105">
        <v>0.512879303590413</v>
      </c>
      <c r="Y182" s="106">
        <v>0.108979546996195</v>
      </c>
      <c r="Z182" s="106">
        <v>4.7849240185184203E-2</v>
      </c>
      <c r="AA182" s="106">
        <v>4.1376973288915703E-3</v>
      </c>
      <c r="AB182" s="106">
        <v>2.3276108358523399E-2</v>
      </c>
      <c r="AC182" s="107">
        <v>0.69712189645920697</v>
      </c>
      <c r="AD182" s="204">
        <v>-0.61059844973425204</v>
      </c>
      <c r="AE182" s="106">
        <v>0.84337790272120094</v>
      </c>
      <c r="AF182" s="205">
        <v>1.87588476683285</v>
      </c>
      <c r="AG182" s="147"/>
      <c r="AH182" s="147"/>
      <c r="AI182" s="147"/>
      <c r="AJ182" s="147"/>
      <c r="AK182" s="147"/>
      <c r="AL182" s="147"/>
      <c r="AM182" s="147"/>
      <c r="AN182" s="147"/>
      <c r="AO182" s="147"/>
      <c r="AP182" s="14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row>
    <row r="183" spans="1:144" ht="15" customHeight="1">
      <c r="A183" s="108" t="s">
        <v>87</v>
      </c>
      <c r="B183" s="109" t="s">
        <v>248</v>
      </c>
      <c r="C183" s="198">
        <v>69.2525910687352</v>
      </c>
      <c r="D183" s="200">
        <v>70.867000000000004</v>
      </c>
      <c r="E183" s="110">
        <v>0.67600000000000005</v>
      </c>
      <c r="F183" s="111">
        <v>3592.58</v>
      </c>
      <c r="G183" s="112" t="s">
        <v>169</v>
      </c>
      <c r="H183" s="113" t="s">
        <v>47</v>
      </c>
      <c r="I183" s="175">
        <v>9.3209999999999997</v>
      </c>
      <c r="J183" s="114">
        <v>0.24274243304101201</v>
      </c>
      <c r="K183" s="115">
        <v>0.120243167805752</v>
      </c>
      <c r="L183" s="115">
        <v>0.148262599408614</v>
      </c>
      <c r="M183" s="115">
        <v>0.28042096851901299</v>
      </c>
      <c r="N183" s="115">
        <v>2.7476904400620299E-4</v>
      </c>
      <c r="O183" s="115">
        <v>0.10298318328435099</v>
      </c>
      <c r="P183" s="131">
        <v>0.89492712110274697</v>
      </c>
      <c r="Q183" s="114">
        <v>0.37883813300206898</v>
      </c>
      <c r="R183" s="115">
        <v>0.122917368927454</v>
      </c>
      <c r="S183" s="115">
        <v>0.169898310060865</v>
      </c>
      <c r="T183" s="115">
        <v>0.25559881749486701</v>
      </c>
      <c r="U183" s="115">
        <v>2.4470361705890699E-3</v>
      </c>
      <c r="V183" s="115">
        <v>0.10298318328435099</v>
      </c>
      <c r="W183" s="145">
        <v>1.03268284894019</v>
      </c>
      <c r="X183" s="114">
        <v>0.24274243304101201</v>
      </c>
      <c r="Y183" s="115">
        <v>0.120243167805752</v>
      </c>
      <c r="Z183" s="115">
        <v>5.6509018596416502E-3</v>
      </c>
      <c r="AA183" s="115">
        <v>1.02346835714639E-2</v>
      </c>
      <c r="AB183" s="115">
        <v>0.10298318328435099</v>
      </c>
      <c r="AC183" s="107">
        <v>0.481854369562219</v>
      </c>
      <c r="AD183" s="130">
        <v>-0.55082847937797097</v>
      </c>
      <c r="AE183" s="115">
        <v>0.66600011068917697</v>
      </c>
      <c r="AF183" s="120">
        <v>2.14314306183093</v>
      </c>
      <c r="AG183" s="147"/>
      <c r="AH183" s="147"/>
      <c r="AI183" s="147"/>
      <c r="AJ183" s="147"/>
      <c r="AK183" s="147"/>
      <c r="AL183" s="147"/>
      <c r="AM183" s="147"/>
      <c r="AN183" s="147"/>
      <c r="AO183" s="147"/>
      <c r="AP183" s="14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row>
    <row r="184" spans="1:144" ht="15" customHeight="1">
      <c r="A184" s="99" t="s">
        <v>107</v>
      </c>
      <c r="B184" s="100" t="s">
        <v>245</v>
      </c>
      <c r="C184" s="197">
        <v>57.509983963585434</v>
      </c>
      <c r="D184" s="199">
        <v>66.989000000000004</v>
      </c>
      <c r="E184" s="101">
        <v>0.54800000000000004</v>
      </c>
      <c r="F184" s="118">
        <v>2725.39</v>
      </c>
      <c r="G184" s="1" t="s">
        <v>167</v>
      </c>
      <c r="H184" s="148" t="s">
        <v>47</v>
      </c>
      <c r="I184" s="202">
        <v>58.005000000000003</v>
      </c>
      <c r="J184" s="116">
        <v>0.38710667491488499</v>
      </c>
      <c r="K184" s="117">
        <v>0.27178376475315702</v>
      </c>
      <c r="L184" s="117">
        <v>0.19064857908647301</v>
      </c>
      <c r="M184" s="117">
        <v>7.3613619058369203E-2</v>
      </c>
      <c r="N184" s="117">
        <v>9.4072695612076707E-2</v>
      </c>
      <c r="O184" s="117">
        <v>4.2508613470151897E-2</v>
      </c>
      <c r="P184" s="131">
        <v>1.0597339468951099</v>
      </c>
      <c r="Q184" s="116">
        <v>0.29963325648831601</v>
      </c>
      <c r="R184" s="117">
        <v>0.27036390001734401</v>
      </c>
      <c r="S184" s="117">
        <v>0.19492712713631599</v>
      </c>
      <c r="T184" s="117">
        <v>0.127696155551387</v>
      </c>
      <c r="U184" s="117">
        <v>8.4313134653346E-2</v>
      </c>
      <c r="V184" s="117">
        <v>4.2508613470151897E-2</v>
      </c>
      <c r="W184" s="145">
        <v>1.01944218731686</v>
      </c>
      <c r="X184" s="116">
        <v>0.38710667491488499</v>
      </c>
      <c r="Y184" s="117">
        <v>0.27178376475315702</v>
      </c>
      <c r="Z184" s="117">
        <v>0.12788370878170799</v>
      </c>
      <c r="AA184" s="117">
        <v>4.9225279969393299E-2</v>
      </c>
      <c r="AB184" s="117">
        <v>4.2508613470151897E-2</v>
      </c>
      <c r="AC184" s="107">
        <v>0.87850804188929499</v>
      </c>
      <c r="AD184" s="206">
        <v>-0.14093414542756499</v>
      </c>
      <c r="AE184" s="117">
        <v>0.65746091386240102</v>
      </c>
      <c r="AF184" s="207">
        <v>1.1604244226660401</v>
      </c>
      <c r="AG184" s="147"/>
      <c r="AH184" s="147"/>
      <c r="AI184" s="147"/>
      <c r="AJ184" s="147"/>
      <c r="AK184" s="147"/>
      <c r="AL184" s="147"/>
      <c r="AM184" s="147"/>
      <c r="AN184" s="147"/>
      <c r="AO184" s="147"/>
      <c r="AP184" s="14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row>
    <row r="185" spans="1:144" ht="15" customHeight="1">
      <c r="A185" s="99" t="s">
        <v>66</v>
      </c>
      <c r="B185" s="100" t="s">
        <v>245</v>
      </c>
      <c r="C185" s="197">
        <v>74.168834500466872</v>
      </c>
      <c r="D185" s="199">
        <v>78.974999999999994</v>
      </c>
      <c r="E185" s="101">
        <v>0.80400000000000005</v>
      </c>
      <c r="F185" s="102">
        <v>18438.7</v>
      </c>
      <c r="G185" s="1" t="s">
        <v>168</v>
      </c>
      <c r="H185" s="148" t="s">
        <v>10</v>
      </c>
      <c r="I185" s="202">
        <v>69.626000000000005</v>
      </c>
      <c r="J185" s="116">
        <v>0.69174869149906104</v>
      </c>
      <c r="K185" s="117">
        <v>9.0537486809968201E-4</v>
      </c>
      <c r="L185" s="117">
        <v>0.239348285304221</v>
      </c>
      <c r="M185" s="117">
        <v>1.24855666374154</v>
      </c>
      <c r="N185" s="117">
        <v>0.128967683965199</v>
      </c>
      <c r="O185" s="117">
        <v>0.11946254525596001</v>
      </c>
      <c r="P185" s="131">
        <v>2.4289892446340802</v>
      </c>
      <c r="Q185" s="116">
        <v>0.44304675957844197</v>
      </c>
      <c r="R185" s="117">
        <v>1.9160494271456201E-2</v>
      </c>
      <c r="S185" s="117">
        <v>0.16704388809954401</v>
      </c>
      <c r="T185" s="117">
        <v>1.4623982874118</v>
      </c>
      <c r="U185" s="117">
        <v>0.20663860887552599</v>
      </c>
      <c r="V185" s="117">
        <v>0.11946254525596001</v>
      </c>
      <c r="W185" s="145">
        <v>2.41775058349273</v>
      </c>
      <c r="X185" s="116">
        <v>0.69174869149906004</v>
      </c>
      <c r="Y185" s="117">
        <v>1.01089453105738E-2</v>
      </c>
      <c r="Z185" s="117">
        <v>0.219790258269808</v>
      </c>
      <c r="AA185" s="117">
        <v>0.18487329273825501</v>
      </c>
      <c r="AB185" s="117">
        <v>0.11946254525596001</v>
      </c>
      <c r="AC185" s="107">
        <v>1.22598373307366</v>
      </c>
      <c r="AD185" s="206">
        <v>-1.1917668504190699</v>
      </c>
      <c r="AE185" s="117">
        <v>1.5592610624622001</v>
      </c>
      <c r="AF185" s="207">
        <v>1.97209026373555</v>
      </c>
      <c r="AG185" s="147"/>
      <c r="AH185" s="147"/>
      <c r="AI185" s="147"/>
      <c r="AJ185" s="147"/>
      <c r="AK185" s="147"/>
      <c r="AL185" s="147"/>
      <c r="AM185" s="147"/>
      <c r="AN185" s="147"/>
      <c r="AO185" s="147"/>
      <c r="AP185" s="14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row>
    <row r="186" spans="1:144" ht="15" customHeight="1">
      <c r="A186" s="99" t="s">
        <v>194</v>
      </c>
      <c r="B186" s="100" t="s">
        <v>248</v>
      </c>
      <c r="C186" s="197"/>
      <c r="D186" s="199">
        <v>68.268000000000001</v>
      </c>
      <c r="E186" s="101">
        <v>0.61399999999999999</v>
      </c>
      <c r="F186" s="102">
        <v>3626.67</v>
      </c>
      <c r="G186" s="1" t="s">
        <v>168</v>
      </c>
      <c r="H186" s="148" t="s">
        <v>6</v>
      </c>
      <c r="I186" s="202">
        <v>1.2929999999999999</v>
      </c>
      <c r="J186" s="105">
        <v>0.19993115760680899</v>
      </c>
      <c r="K186" s="106">
        <v>5.3733112639733599E-2</v>
      </c>
      <c r="L186" s="106">
        <v>2.3904432768165899E-2</v>
      </c>
      <c r="M186" s="106">
        <v>8.6899837909112598E-2</v>
      </c>
      <c r="N186" s="106">
        <v>2.47528073756101E-2</v>
      </c>
      <c r="O186" s="106">
        <v>2.2159739842983198E-2</v>
      </c>
      <c r="P186" s="131">
        <v>0.41138108814241398</v>
      </c>
      <c r="Q186" s="105">
        <v>0.25692342362825299</v>
      </c>
      <c r="R186" s="106">
        <v>5.8006799545976699E-2</v>
      </c>
      <c r="S186" s="106">
        <v>3.10710859741E-2</v>
      </c>
      <c r="T186" s="106">
        <v>8.6899837909112598E-2</v>
      </c>
      <c r="U186" s="106">
        <v>4.8635573129762903E-2</v>
      </c>
      <c r="V186" s="106">
        <v>2.2159739842983198E-2</v>
      </c>
      <c r="W186" s="145">
        <v>0.50369646003018897</v>
      </c>
      <c r="X186" s="105">
        <v>0.19993115760680899</v>
      </c>
      <c r="Y186" s="106">
        <v>5.3733112639733599E-2</v>
      </c>
      <c r="Z186" s="106">
        <v>0.56702377358697198</v>
      </c>
      <c r="AA186" s="106">
        <v>0.83190080285550405</v>
      </c>
      <c r="AB186" s="106">
        <v>2.2159739842983198E-2</v>
      </c>
      <c r="AC186" s="107">
        <v>1.674748586532</v>
      </c>
      <c r="AD186" s="204">
        <v>1.1710521265018099</v>
      </c>
      <c r="AE186" s="106">
        <v>0.32484503686502197</v>
      </c>
      <c r="AF186" s="205">
        <v>0.30075944776476699</v>
      </c>
      <c r="AG186" s="147"/>
      <c r="AH186" s="147"/>
      <c r="AI186" s="147"/>
      <c r="AJ186" s="147"/>
      <c r="AK186" s="147"/>
      <c r="AL186" s="147"/>
      <c r="AM186" s="147"/>
      <c r="AN186" s="147"/>
      <c r="AO186" s="147"/>
      <c r="AP186" s="14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row>
    <row r="187" spans="1:144" ht="15" customHeight="1">
      <c r="A187" s="99" t="s">
        <v>106</v>
      </c>
      <c r="B187" s="100" t="s">
        <v>245</v>
      </c>
      <c r="C187" s="197">
        <v>55.37355490196078</v>
      </c>
      <c r="D187" s="199">
        <v>60.901000000000003</v>
      </c>
      <c r="E187" s="101">
        <v>0.53500000000000003</v>
      </c>
      <c r="F187" s="102">
        <v>2121.25</v>
      </c>
      <c r="G187" s="1" t="s">
        <v>167</v>
      </c>
      <c r="H187" s="148" t="s">
        <v>47</v>
      </c>
      <c r="I187" s="202">
        <v>8.0820000000000007</v>
      </c>
      <c r="J187" s="105">
        <v>0.34947735736834501</v>
      </c>
      <c r="K187" s="106">
        <v>9.7175092872952895E-2</v>
      </c>
      <c r="L187" s="106">
        <v>0.21802508828502801</v>
      </c>
      <c r="M187" s="106">
        <v>8.4703786726951696E-2</v>
      </c>
      <c r="N187" s="106">
        <v>1.24068349204156E-2</v>
      </c>
      <c r="O187" s="106">
        <v>1.8938733380564201E-2</v>
      </c>
      <c r="P187" s="131">
        <v>0.78072689355425695</v>
      </c>
      <c r="Q187" s="105">
        <v>0.30723217271377601</v>
      </c>
      <c r="R187" s="106">
        <v>9.49306083322419E-2</v>
      </c>
      <c r="S187" s="106">
        <v>0.220224531001981</v>
      </c>
      <c r="T187" s="106">
        <v>0.18066616320898199</v>
      </c>
      <c r="U187" s="106">
        <v>8.0299318090027605E-2</v>
      </c>
      <c r="V187" s="106">
        <v>1.8938733380564201E-2</v>
      </c>
      <c r="W187" s="145">
        <v>0.90229152672757296</v>
      </c>
      <c r="X187" s="105">
        <v>0.34947735736834501</v>
      </c>
      <c r="Y187" s="106">
        <v>9.7175092872952895E-2</v>
      </c>
      <c r="Z187" s="106">
        <v>0.10843053846617599</v>
      </c>
      <c r="AA187" s="106">
        <v>1.75296586134473E-2</v>
      </c>
      <c r="AB187" s="106">
        <v>1.8938733380564201E-2</v>
      </c>
      <c r="AC187" s="107">
        <v>0.59155138070148505</v>
      </c>
      <c r="AD187" s="204">
        <v>-0.31074014602608702</v>
      </c>
      <c r="AE187" s="106">
        <v>0.58190785030581405</v>
      </c>
      <c r="AF187" s="205">
        <v>1.5252969668629599</v>
      </c>
      <c r="AG187" s="147"/>
      <c r="AH187" s="147"/>
      <c r="AI187" s="147"/>
      <c r="AJ187" s="147"/>
      <c r="AK187" s="147"/>
      <c r="AL187" s="147"/>
      <c r="AM187" s="147"/>
      <c r="AN187" s="147"/>
      <c r="AO187" s="147"/>
      <c r="AP187" s="14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row>
    <row r="188" spans="1:144" ht="15" customHeight="1">
      <c r="A188" s="108" t="s">
        <v>195</v>
      </c>
      <c r="B188" s="109" t="s">
        <v>246</v>
      </c>
      <c r="C188" s="198"/>
      <c r="D188" s="200">
        <v>70.870999999999995</v>
      </c>
      <c r="E188" s="110">
        <v>0.74399999999999999</v>
      </c>
      <c r="F188" s="111">
        <v>5888.07</v>
      </c>
      <c r="G188" s="112" t="s">
        <v>168</v>
      </c>
      <c r="H188" s="113" t="s">
        <v>6</v>
      </c>
      <c r="I188" s="175">
        <v>0.104</v>
      </c>
      <c r="J188" s="114"/>
      <c r="K188" s="115"/>
      <c r="L188" s="115"/>
      <c r="M188" s="115"/>
      <c r="N188" s="115"/>
      <c r="O188" s="115"/>
      <c r="P188" s="131">
        <v>1.6755942646542199</v>
      </c>
      <c r="Q188" s="114"/>
      <c r="R188" s="115"/>
      <c r="S188" s="115"/>
      <c r="T188" s="115"/>
      <c r="U188" s="115"/>
      <c r="V188" s="115"/>
      <c r="W188" s="145">
        <v>3.4278811698547802</v>
      </c>
      <c r="X188" s="114"/>
      <c r="Y188" s="115"/>
      <c r="Z188" s="115"/>
      <c r="AA188" s="115"/>
      <c r="AB188" s="115"/>
      <c r="AC188" s="107">
        <v>1.28769310955915</v>
      </c>
      <c r="AD188" s="130">
        <v>-2.14018806029563</v>
      </c>
      <c r="AE188" s="115">
        <v>2.2107167180084</v>
      </c>
      <c r="AF188" s="120">
        <v>2.6620327036061702</v>
      </c>
      <c r="AG188" s="147"/>
      <c r="AH188" s="147"/>
      <c r="AI188" s="147"/>
      <c r="AJ188" s="147"/>
      <c r="AK188" s="147"/>
      <c r="AL188" s="147"/>
      <c r="AM188" s="147"/>
      <c r="AN188" s="147"/>
      <c r="AO188" s="147"/>
      <c r="AP188" s="14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row>
    <row r="189" spans="1:144" ht="15" customHeight="1">
      <c r="A189" s="99" t="s">
        <v>161</v>
      </c>
      <c r="B189" s="100" t="s">
        <v>248</v>
      </c>
      <c r="C189" s="197">
        <v>65.448803020378378</v>
      </c>
      <c r="D189" s="199">
        <v>74.227999999999994</v>
      </c>
      <c r="E189" s="101">
        <v>0.82099999999999995</v>
      </c>
      <c r="F189" s="102">
        <v>26827.3</v>
      </c>
      <c r="G189" s="1" t="s">
        <v>269</v>
      </c>
      <c r="H189" s="148" t="s">
        <v>8</v>
      </c>
      <c r="I189" s="202">
        <v>1.395</v>
      </c>
      <c r="J189" s="105">
        <v>4.0549745771845003E-2</v>
      </c>
      <c r="K189" s="106">
        <v>5.4465430797292396E-3</v>
      </c>
      <c r="L189" s="106">
        <v>8.3561473812926196E-2</v>
      </c>
      <c r="M189" s="106">
        <v>6.6256347109028404</v>
      </c>
      <c r="N189" s="106">
        <v>5.9446045222414597E-2</v>
      </c>
      <c r="O189" s="106">
        <v>9.4166722196317503E-4</v>
      </c>
      <c r="P189" s="131">
        <v>6.8155801860117204</v>
      </c>
      <c r="Q189" s="105">
        <v>0.359812385025781</v>
      </c>
      <c r="R189" s="106">
        <v>0.15182771209191001</v>
      </c>
      <c r="S189" s="106">
        <v>0.26560137144384599</v>
      </c>
      <c r="T189" s="106">
        <v>5.2076290835440604</v>
      </c>
      <c r="U189" s="106">
        <v>0.100992338999572</v>
      </c>
      <c r="V189" s="106">
        <v>9.4166722196317503E-4</v>
      </c>
      <c r="W189" s="145">
        <v>6.0868045583271302</v>
      </c>
      <c r="X189" s="105">
        <v>4.0549745771845003E-2</v>
      </c>
      <c r="Y189" s="106">
        <v>5.4465430797292396E-3</v>
      </c>
      <c r="Z189" s="106">
        <v>0.12493014538464001</v>
      </c>
      <c r="AA189" s="106">
        <v>1.21689757255496</v>
      </c>
      <c r="AB189" s="106">
        <v>9.4166722196317503E-4</v>
      </c>
      <c r="AC189" s="107">
        <v>1.38876567401314</v>
      </c>
      <c r="AD189" s="204">
        <v>-4.6980388843139904</v>
      </c>
      <c r="AE189" s="106">
        <v>3.92551548013948</v>
      </c>
      <c r="AF189" s="205">
        <v>4.3828881086454103</v>
      </c>
      <c r="AG189" s="147"/>
      <c r="AH189" s="147"/>
      <c r="AI189" s="147"/>
      <c r="AJ189" s="147"/>
      <c r="AK189" s="147"/>
      <c r="AL189" s="147"/>
      <c r="AM189" s="147"/>
      <c r="AN189" s="147"/>
      <c r="AO189" s="147"/>
      <c r="AP189" s="14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row>
    <row r="190" spans="1:144" ht="15" customHeight="1">
      <c r="A190" s="99" t="s">
        <v>105</v>
      </c>
      <c r="B190" s="100" t="s">
        <v>248</v>
      </c>
      <c r="C190" s="197">
        <v>70.021721568627441</v>
      </c>
      <c r="D190" s="199">
        <v>75.992999999999995</v>
      </c>
      <c r="E190" s="101">
        <v>0.745</v>
      </c>
      <c r="F190" s="102">
        <v>11347.7</v>
      </c>
      <c r="G190" s="1" t="s">
        <v>167</v>
      </c>
      <c r="H190" s="148" t="s">
        <v>10</v>
      </c>
      <c r="I190" s="202">
        <v>11.695</v>
      </c>
      <c r="J190" s="105">
        <v>0.47880629920592599</v>
      </c>
      <c r="K190" s="106">
        <v>7.2736173518208699E-2</v>
      </c>
      <c r="L190" s="106">
        <v>0.13037892686206701</v>
      </c>
      <c r="M190" s="106">
        <v>0.80231572796653405</v>
      </c>
      <c r="N190" s="106">
        <v>5.7563500910851002E-2</v>
      </c>
      <c r="O190" s="106">
        <v>2.5735274635879501E-2</v>
      </c>
      <c r="P190" s="131">
        <v>1.56753590309947</v>
      </c>
      <c r="Q190" s="105">
        <v>0.46888104990711899</v>
      </c>
      <c r="R190" s="106">
        <v>7.5247481555210993E-2</v>
      </c>
      <c r="S190" s="106">
        <v>0.229684404067203</v>
      </c>
      <c r="T190" s="106">
        <v>0.954362571400177</v>
      </c>
      <c r="U190" s="106">
        <v>8.1834581020668304E-2</v>
      </c>
      <c r="V190" s="106">
        <v>2.5735274635879501E-2</v>
      </c>
      <c r="W190" s="145">
        <v>1.8357453625862601</v>
      </c>
      <c r="X190" s="105">
        <v>0.47880629920592599</v>
      </c>
      <c r="Y190" s="106">
        <v>7.2736173518208699E-2</v>
      </c>
      <c r="Z190" s="106">
        <v>3.2224793826771798E-2</v>
      </c>
      <c r="AA190" s="106">
        <v>0.215514889852567</v>
      </c>
      <c r="AB190" s="106">
        <v>2.5735274635879501E-2</v>
      </c>
      <c r="AC190" s="107">
        <v>0.82501743103935299</v>
      </c>
      <c r="AD190" s="204">
        <v>-1.0107279315469</v>
      </c>
      <c r="AE190" s="106">
        <v>1.18391296605178</v>
      </c>
      <c r="AF190" s="205">
        <v>2.2250988809698198</v>
      </c>
      <c r="AG190" s="147"/>
      <c r="AH190" s="147"/>
      <c r="AI190" s="147"/>
      <c r="AJ190" s="147"/>
      <c r="AK190" s="147"/>
      <c r="AL190" s="147"/>
      <c r="AM190" s="147"/>
      <c r="AN190" s="147"/>
      <c r="AO190" s="147"/>
      <c r="AP190" s="14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row>
    <row r="191" spans="1:144" ht="15" customHeight="1">
      <c r="A191" s="99" t="s">
        <v>299</v>
      </c>
      <c r="B191" s="100" t="s">
        <v>245</v>
      </c>
      <c r="C191" s="197">
        <v>70.39907469654527</v>
      </c>
      <c r="D191" s="199">
        <v>77.831999999999994</v>
      </c>
      <c r="E191" s="101">
        <v>0.84199999999999997</v>
      </c>
      <c r="F191" s="102">
        <v>28515.7</v>
      </c>
      <c r="G191" s="1" t="s">
        <v>169</v>
      </c>
      <c r="H191" s="148" t="s">
        <v>10</v>
      </c>
      <c r="I191" s="202">
        <v>83.43</v>
      </c>
      <c r="J191" s="105">
        <v>0.74703146303728996</v>
      </c>
      <c r="K191" s="106">
        <v>0.106389826961249</v>
      </c>
      <c r="L191" s="106">
        <v>0.214470058151463</v>
      </c>
      <c r="M191" s="106">
        <v>1.6163169853503401</v>
      </c>
      <c r="N191" s="106">
        <v>2.1883560351194899E-2</v>
      </c>
      <c r="O191" s="106">
        <v>4.0775290781179301E-2</v>
      </c>
      <c r="P191" s="131">
        <v>2.7468671846327202</v>
      </c>
      <c r="Q191" s="105">
        <v>0.91205252411835802</v>
      </c>
      <c r="R191" s="106">
        <v>0.13439732188990999</v>
      </c>
      <c r="S191" s="106">
        <v>0.29813787960438198</v>
      </c>
      <c r="T191" s="106">
        <v>1.8597480026737501</v>
      </c>
      <c r="U191" s="106">
        <v>3.9148161200764697E-2</v>
      </c>
      <c r="V191" s="106">
        <v>4.0775290781179301E-2</v>
      </c>
      <c r="W191" s="145">
        <v>3.2842591802683399</v>
      </c>
      <c r="X191" s="105">
        <v>0.74703146303728996</v>
      </c>
      <c r="Y191" s="106">
        <v>0.106389826961249</v>
      </c>
      <c r="Z191" s="106">
        <v>0.54396509283458605</v>
      </c>
      <c r="AA191" s="106">
        <v>4.0202143472971102E-2</v>
      </c>
      <c r="AB191" s="106">
        <v>4.0775290781179301E-2</v>
      </c>
      <c r="AC191" s="107">
        <v>1.4783638170872799</v>
      </c>
      <c r="AD191" s="204">
        <v>-1.8058953631810599</v>
      </c>
      <c r="AE191" s="106">
        <v>2.1180917063117999</v>
      </c>
      <c r="AF191" s="205">
        <v>2.2215500286925902</v>
      </c>
      <c r="AG191" s="147"/>
      <c r="AH191" s="147"/>
      <c r="AI191" s="147"/>
      <c r="AJ191" s="147"/>
      <c r="AK191" s="147"/>
      <c r="AL191" s="147"/>
      <c r="AM191" s="147"/>
      <c r="AN191" s="147"/>
      <c r="AO191" s="147"/>
      <c r="AP191" s="14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row>
    <row r="192" spans="1:144" ht="15" customHeight="1">
      <c r="A192" s="99" t="s">
        <v>86</v>
      </c>
      <c r="B192" s="100" t="s">
        <v>248</v>
      </c>
      <c r="C192" s="197">
        <v>64.729487833238082</v>
      </c>
      <c r="D192" s="199">
        <v>69.001999999999995</v>
      </c>
      <c r="E192" s="101">
        <v>0.74199999999999999</v>
      </c>
      <c r="F192" s="102">
        <v>16409.2</v>
      </c>
      <c r="G192" s="1" t="s">
        <v>169</v>
      </c>
      <c r="H192" s="148" t="s">
        <v>6</v>
      </c>
      <c r="I192" s="202">
        <v>5.9420000000000002</v>
      </c>
      <c r="J192" s="105">
        <v>0.42394734647715099</v>
      </c>
      <c r="K192" s="106">
        <v>0.51832135053552297</v>
      </c>
      <c r="L192" s="106">
        <v>6.1182964816637803E-4</v>
      </c>
      <c r="M192" s="106">
        <v>3.2808402230827598</v>
      </c>
      <c r="N192" s="106">
        <v>2.57089752043008E-3</v>
      </c>
      <c r="O192" s="106">
        <v>4.7557990372419499E-2</v>
      </c>
      <c r="P192" s="131">
        <v>4.2738496376364496</v>
      </c>
      <c r="Q192" s="105">
        <v>0.45371629977309902</v>
      </c>
      <c r="R192" s="106">
        <v>0.45449862323593199</v>
      </c>
      <c r="S192" s="106">
        <v>2.5427636252375398E-2</v>
      </c>
      <c r="T192" s="106">
        <v>3.1645160926691198</v>
      </c>
      <c r="U192" s="106">
        <v>3.3891899635640202E-3</v>
      </c>
      <c r="V192" s="106">
        <v>4.7557990372419499E-2</v>
      </c>
      <c r="W192" s="145">
        <v>4.1491058322665104</v>
      </c>
      <c r="X192" s="105">
        <v>0.42394734647715099</v>
      </c>
      <c r="Y192" s="106">
        <v>1.66642219179749</v>
      </c>
      <c r="Z192" s="106">
        <v>1.23609166143191E-2</v>
      </c>
      <c r="AA192" s="106">
        <v>0.10885982789842499</v>
      </c>
      <c r="AB192" s="106">
        <v>4.7557990372419499E-2</v>
      </c>
      <c r="AC192" s="107">
        <v>2.2591482731597998</v>
      </c>
      <c r="AD192" s="204">
        <v>-1.8899575591067099</v>
      </c>
      <c r="AE192" s="106">
        <v>2.6758505250537401</v>
      </c>
      <c r="AF192" s="205">
        <v>1.8365796887086501</v>
      </c>
      <c r="AG192" s="147"/>
      <c r="AH192" s="147"/>
      <c r="AI192" s="147"/>
      <c r="AJ192" s="147"/>
      <c r="AK192" s="147"/>
      <c r="AL192" s="147"/>
      <c r="AM192" s="147"/>
      <c r="AN192" s="147"/>
      <c r="AO192" s="147"/>
      <c r="AP192" s="14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row>
    <row r="193" spans="1:144" ht="15" customHeight="1">
      <c r="A193" s="108" t="s">
        <v>104</v>
      </c>
      <c r="B193" s="109" t="s">
        <v>245</v>
      </c>
      <c r="C193" s="198">
        <v>54.674068275557914</v>
      </c>
      <c r="D193" s="200">
        <v>62.991</v>
      </c>
      <c r="E193" s="110">
        <v>0.52500000000000002</v>
      </c>
      <c r="F193" s="111">
        <v>2563.79</v>
      </c>
      <c r="G193" s="112" t="s">
        <v>167</v>
      </c>
      <c r="H193" s="113" t="s">
        <v>47</v>
      </c>
      <c r="I193" s="175">
        <v>44.27</v>
      </c>
      <c r="J193" s="114">
        <v>0.30902321811827099</v>
      </c>
      <c r="K193" s="115">
        <v>0.12883824889654499</v>
      </c>
      <c r="L193" s="115">
        <v>0.47360165122939402</v>
      </c>
      <c r="M193" s="115">
        <v>4.1672795388475799E-2</v>
      </c>
      <c r="N193" s="115">
        <v>9.1888593484395098E-2</v>
      </c>
      <c r="O193" s="115">
        <v>3.8635980735157699E-2</v>
      </c>
      <c r="P193" s="131">
        <v>1.08366048785224</v>
      </c>
      <c r="Q193" s="114">
        <v>0.27918493624673202</v>
      </c>
      <c r="R193" s="115">
        <v>0.12736940454648399</v>
      </c>
      <c r="S193" s="115">
        <v>0.477544899918943</v>
      </c>
      <c r="T193" s="115">
        <v>9.3871080728293907E-2</v>
      </c>
      <c r="U193" s="115">
        <v>8.8623120050123599E-2</v>
      </c>
      <c r="V193" s="115">
        <v>3.8635980735157699E-2</v>
      </c>
      <c r="W193" s="145">
        <v>1.10522942222573</v>
      </c>
      <c r="X193" s="114">
        <v>0.30902321811827099</v>
      </c>
      <c r="Y193" s="115">
        <v>0.12883824889654499</v>
      </c>
      <c r="Z193" s="115">
        <v>9.1777776740779703E-3</v>
      </c>
      <c r="AA193" s="115">
        <v>3.5247591636910901E-2</v>
      </c>
      <c r="AB193" s="115">
        <v>3.8635980735157699E-2</v>
      </c>
      <c r="AC193" s="107">
        <v>0.520922817060962</v>
      </c>
      <c r="AD193" s="130">
        <v>-0.58430660516476796</v>
      </c>
      <c r="AE193" s="115">
        <v>0.71278700744830803</v>
      </c>
      <c r="AF193" s="120">
        <v>2.12167596816245</v>
      </c>
      <c r="AG193" s="147"/>
      <c r="AH193" s="147"/>
      <c r="AI193" s="147"/>
      <c r="AJ193" s="147"/>
      <c r="AK193" s="147"/>
      <c r="AL193" s="147"/>
      <c r="AM193" s="147"/>
      <c r="AN193" s="147"/>
      <c r="AO193" s="147"/>
      <c r="AP193" s="14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row>
    <row r="194" spans="1:144" ht="15" customHeight="1">
      <c r="A194" s="99" t="s">
        <v>7</v>
      </c>
      <c r="B194" s="100" t="s">
        <v>300</v>
      </c>
      <c r="C194" s="197">
        <v>74.97057303921568</v>
      </c>
      <c r="D194" s="199">
        <v>71.827317073170747</v>
      </c>
      <c r="E194" s="101">
        <v>0.78600000000000003</v>
      </c>
      <c r="F194" s="102">
        <v>12902.8</v>
      </c>
      <c r="G194" s="1" t="s">
        <v>171</v>
      </c>
      <c r="H194" s="148" t="s">
        <v>6</v>
      </c>
      <c r="I194" s="202">
        <v>43.994</v>
      </c>
      <c r="J194" s="105"/>
      <c r="K194" s="106"/>
      <c r="L194" s="106"/>
      <c r="M194" s="106"/>
      <c r="N194" s="106"/>
      <c r="O194" s="106"/>
      <c r="P194" s="131">
        <v>3.9219749395372299</v>
      </c>
      <c r="Q194" s="105"/>
      <c r="R194" s="106"/>
      <c r="S194" s="106"/>
      <c r="T194" s="106"/>
      <c r="U194" s="106"/>
      <c r="V194" s="106"/>
      <c r="W194" s="145">
        <v>2.7967071312365999</v>
      </c>
      <c r="X194" s="105"/>
      <c r="Y194" s="106"/>
      <c r="Z194" s="106"/>
      <c r="AA194" s="106"/>
      <c r="AB194" s="106"/>
      <c r="AC194" s="107">
        <v>3.0155794921191399</v>
      </c>
      <c r="AD194" s="204">
        <v>0.21887236088254</v>
      </c>
      <c r="AE194" s="106">
        <v>1.80365855875336</v>
      </c>
      <c r="AF194" s="205">
        <v>0.92741946897618199</v>
      </c>
      <c r="AG194" s="147"/>
      <c r="AH194" s="147"/>
      <c r="AI194" s="147"/>
      <c r="AJ194" s="147"/>
      <c r="AK194" s="147"/>
      <c r="AL194" s="147"/>
      <c r="AM194" s="147"/>
      <c r="AN194" s="147"/>
      <c r="AO194" s="147"/>
      <c r="AP194" s="14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row>
    <row r="195" spans="1:144" ht="15" customHeight="1">
      <c r="A195" s="99" t="s">
        <v>271</v>
      </c>
      <c r="B195" s="100" t="s">
        <v>248</v>
      </c>
      <c r="C195" s="197">
        <v>68.982977731092447</v>
      </c>
      <c r="D195" s="199">
        <v>79.725999999999999</v>
      </c>
      <c r="E195" s="101">
        <v>0.92</v>
      </c>
      <c r="F195" s="102">
        <v>70180</v>
      </c>
      <c r="G195" s="1" t="s">
        <v>169</v>
      </c>
      <c r="H195" s="148" t="s">
        <v>8</v>
      </c>
      <c r="I195" s="202">
        <v>9.7710000000000008</v>
      </c>
      <c r="J195" s="105">
        <v>3.2368860793821501E-2</v>
      </c>
      <c r="K195" s="106">
        <v>1.2066259345979199E-3</v>
      </c>
      <c r="L195" s="106">
        <v>7.7258786737533598E-4</v>
      </c>
      <c r="M195" s="106">
        <v>6.8062693774141101</v>
      </c>
      <c r="N195" s="106">
        <v>0.119333768966943</v>
      </c>
      <c r="O195" s="106">
        <v>0</v>
      </c>
      <c r="P195" s="131">
        <v>6.9599512209768504</v>
      </c>
      <c r="Q195" s="105">
        <v>0.85455159513142598</v>
      </c>
      <c r="R195" s="106">
        <v>0.77073045342642099</v>
      </c>
      <c r="S195" s="106">
        <v>0.59498634691950802</v>
      </c>
      <c r="T195" s="106">
        <v>6.37924218380941</v>
      </c>
      <c r="U195" s="106">
        <v>0.27328266712558702</v>
      </c>
      <c r="V195" s="106">
        <v>0</v>
      </c>
      <c r="W195" s="145">
        <v>8.8727932464123498</v>
      </c>
      <c r="X195" s="105">
        <v>3.2368860793821501E-2</v>
      </c>
      <c r="Y195" s="106">
        <v>1.2066259345979199E-3</v>
      </c>
      <c r="Z195" s="106">
        <v>6.3449688692551201E-2</v>
      </c>
      <c r="AA195" s="106">
        <v>0.46121786577616403</v>
      </c>
      <c r="AB195" s="106">
        <v>0</v>
      </c>
      <c r="AC195" s="107">
        <v>0.55824304119713497</v>
      </c>
      <c r="AD195" s="204">
        <v>-8.3145502052152107</v>
      </c>
      <c r="AE195" s="106">
        <v>5.7222614767905897</v>
      </c>
      <c r="AF195" s="205">
        <v>15.8941403503838</v>
      </c>
      <c r="AG195" s="147"/>
      <c r="AH195" s="147"/>
      <c r="AI195" s="147"/>
      <c r="AJ195" s="147"/>
      <c r="AK195" s="147"/>
      <c r="AL195" s="147"/>
      <c r="AM195" s="147"/>
      <c r="AN195" s="147"/>
      <c r="AO195" s="147"/>
      <c r="AP195" s="14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row>
    <row r="196" spans="1:144" ht="15" customHeight="1">
      <c r="A196" s="99" t="s">
        <v>17</v>
      </c>
      <c r="B196" s="100" t="s">
        <v>245</v>
      </c>
      <c r="C196" s="197">
        <v>80.871058850463271</v>
      </c>
      <c r="D196" s="199">
        <v>81.404878048780489</v>
      </c>
      <c r="E196" s="101">
        <v>0.93500000000000005</v>
      </c>
      <c r="F196" s="102">
        <v>47568</v>
      </c>
      <c r="G196" s="1" t="s">
        <v>257</v>
      </c>
      <c r="H196" s="148" t="s">
        <v>8</v>
      </c>
      <c r="I196" s="202">
        <v>67.53</v>
      </c>
      <c r="J196" s="105">
        <v>0.44703950456646202</v>
      </c>
      <c r="K196" s="106">
        <v>0.12985375678738301</v>
      </c>
      <c r="L196" s="106">
        <v>0.100202411148239</v>
      </c>
      <c r="M196" s="106">
        <v>1.7022120287887801</v>
      </c>
      <c r="N196" s="106">
        <v>7.2248317634251602E-2</v>
      </c>
      <c r="O196" s="106">
        <v>0.123621116992415</v>
      </c>
      <c r="P196" s="131">
        <v>2.5751771359175302</v>
      </c>
      <c r="Q196" s="105">
        <v>0.76781009439078995</v>
      </c>
      <c r="R196" s="106">
        <v>0.253334368798521</v>
      </c>
      <c r="S196" s="106">
        <v>0.40767515658966502</v>
      </c>
      <c r="T196" s="106">
        <v>2.2512393900193799</v>
      </c>
      <c r="U196" s="106">
        <v>7.0193945508157898E-2</v>
      </c>
      <c r="V196" s="106">
        <v>0.123621116992415</v>
      </c>
      <c r="W196" s="145">
        <v>3.87387407229892</v>
      </c>
      <c r="X196" s="105">
        <v>0.44703950456646202</v>
      </c>
      <c r="Y196" s="106">
        <v>0.12985375678738301</v>
      </c>
      <c r="Z196" s="106">
        <v>0.15236213279525301</v>
      </c>
      <c r="AA196" s="106">
        <v>0.28920575542258797</v>
      </c>
      <c r="AB196" s="106">
        <v>0.123621116992415</v>
      </c>
      <c r="AC196" s="107">
        <v>1.1420822665640999</v>
      </c>
      <c r="AD196" s="204">
        <v>-2.7317918057348201</v>
      </c>
      <c r="AE196" s="106">
        <v>2.4983474486816402</v>
      </c>
      <c r="AF196" s="205">
        <v>3.3919396051505801</v>
      </c>
      <c r="AG196" s="147"/>
      <c r="AH196" s="147"/>
      <c r="AI196" s="147"/>
      <c r="AJ196" s="147"/>
      <c r="AK196" s="147"/>
      <c r="AL196" s="147"/>
      <c r="AM196" s="147"/>
      <c r="AN196" s="147"/>
      <c r="AO196" s="147"/>
      <c r="AP196" s="14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row>
    <row r="197" spans="1:144" ht="15" customHeight="1">
      <c r="A197" s="99" t="s">
        <v>41</v>
      </c>
      <c r="B197" s="100" t="s">
        <v>245</v>
      </c>
      <c r="C197" s="197">
        <v>74.402210854341732</v>
      </c>
      <c r="D197" s="199">
        <v>78.787804878048775</v>
      </c>
      <c r="E197" s="101">
        <v>0.93</v>
      </c>
      <c r="F197" s="102">
        <v>62417.599999999999</v>
      </c>
      <c r="G197" s="1" t="s">
        <v>170</v>
      </c>
      <c r="H197" s="148" t="s">
        <v>8</v>
      </c>
      <c r="I197" s="202">
        <v>329.065</v>
      </c>
      <c r="J197" s="105">
        <v>1.6568185406816001</v>
      </c>
      <c r="K197" s="106">
        <v>0.24920397185661</v>
      </c>
      <c r="L197" s="106">
        <v>0.88449560944349304</v>
      </c>
      <c r="M197" s="106">
        <v>4.72683210988711</v>
      </c>
      <c r="N197" s="106">
        <v>0.100657660413061</v>
      </c>
      <c r="O197" s="106">
        <v>4.84857099977688E-2</v>
      </c>
      <c r="P197" s="131">
        <v>7.6664936022796404</v>
      </c>
      <c r="Q197" s="105">
        <v>1.3467167008283301</v>
      </c>
      <c r="R197" s="106">
        <v>0.29839416354255699</v>
      </c>
      <c r="S197" s="106">
        <v>0.89112628747587996</v>
      </c>
      <c r="T197" s="106">
        <v>5.0632359449874098</v>
      </c>
      <c r="U197" s="106">
        <v>0.12822356619828701</v>
      </c>
      <c r="V197" s="106">
        <v>4.84857099977688E-2</v>
      </c>
      <c r="W197" s="145">
        <v>7.7761823730302302</v>
      </c>
      <c r="X197" s="105">
        <v>1.6568185406816001</v>
      </c>
      <c r="Y197" s="106">
        <v>0.24920397185661</v>
      </c>
      <c r="Z197" s="106">
        <v>1.4509313915997999</v>
      </c>
      <c r="AA197" s="106">
        <v>0.317009524930772</v>
      </c>
      <c r="AB197" s="106">
        <v>4.84857099977688E-2</v>
      </c>
      <c r="AC197" s="107">
        <v>3.72244913906655</v>
      </c>
      <c r="AD197" s="204">
        <v>-4.0537332339636798</v>
      </c>
      <c r="AE197" s="106">
        <v>5.0150327629555704</v>
      </c>
      <c r="AF197" s="205">
        <v>2.08899627168047</v>
      </c>
      <c r="AG197" s="147"/>
      <c r="AH197" s="147"/>
      <c r="AI197" s="147"/>
      <c r="AJ197" s="147"/>
      <c r="AK197" s="147"/>
      <c r="AL197" s="147"/>
      <c r="AM197" s="147"/>
      <c r="AN197" s="147"/>
      <c r="AO197" s="147"/>
      <c r="AP197" s="14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row>
    <row r="198" spans="1:144" ht="15" customHeight="1">
      <c r="A198" s="108" t="s">
        <v>55</v>
      </c>
      <c r="B198" s="109" t="s">
        <v>314</v>
      </c>
      <c r="C198" s="198">
        <v>76.655704901960789</v>
      </c>
      <c r="D198" s="200">
        <v>77.507999999999996</v>
      </c>
      <c r="E198" s="110">
        <v>0.82099999999999995</v>
      </c>
      <c r="F198" s="111">
        <v>22660.799999999999</v>
      </c>
      <c r="G198" s="112" t="s">
        <v>270</v>
      </c>
      <c r="H198" s="113" t="s">
        <v>10</v>
      </c>
      <c r="I198" s="175">
        <v>3.4620000000000002</v>
      </c>
      <c r="J198" s="114">
        <v>1.2727879129945501</v>
      </c>
      <c r="K198" s="115">
        <v>4.2047555596102697</v>
      </c>
      <c r="L198" s="115">
        <v>2.9996771625159901</v>
      </c>
      <c r="M198" s="115">
        <v>0.64808723007312397</v>
      </c>
      <c r="N198" s="115">
        <v>0.18049741680991199</v>
      </c>
      <c r="O198" s="115">
        <v>9.2346867635751201E-2</v>
      </c>
      <c r="P198" s="131">
        <v>9.3981521496395892</v>
      </c>
      <c r="Q198" s="114">
        <v>0.413777060834776</v>
      </c>
      <c r="R198" s="115">
        <v>0.48507207225893401</v>
      </c>
      <c r="S198" s="115">
        <v>0.18348247319491801</v>
      </c>
      <c r="T198" s="115">
        <v>0.79694466738706404</v>
      </c>
      <c r="U198" s="115">
        <v>5.7487739993184898E-2</v>
      </c>
      <c r="V198" s="115">
        <v>9.2346867635751201E-2</v>
      </c>
      <c r="W198" s="145">
        <v>2.0291108813046299</v>
      </c>
      <c r="X198" s="114">
        <v>1.2727879129945501</v>
      </c>
      <c r="Y198" s="115">
        <v>4.8650639255024704</v>
      </c>
      <c r="Z198" s="115">
        <v>1.3275354925293801</v>
      </c>
      <c r="AA198" s="115">
        <v>2.1869981394380398</v>
      </c>
      <c r="AB198" s="115">
        <v>9.2346867635751201E-2</v>
      </c>
      <c r="AC198" s="107">
        <v>9.7447323381001905</v>
      </c>
      <c r="AD198" s="130">
        <v>7.7156214567955601</v>
      </c>
      <c r="AE198" s="115">
        <v>1.3086186847553201</v>
      </c>
      <c r="AF198" s="120">
        <v>0.20822643566834101</v>
      </c>
      <c r="AG198" s="147"/>
      <c r="AH198" s="147"/>
      <c r="AI198" s="147"/>
      <c r="AJ198" s="147"/>
      <c r="AK198" s="147"/>
      <c r="AL198" s="147"/>
      <c r="AM198" s="147"/>
      <c r="AN198" s="147"/>
      <c r="AO198" s="147"/>
      <c r="AP198" s="14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row>
    <row r="199" spans="1:144" ht="15" customHeight="1">
      <c r="A199" s="99" t="s">
        <v>85</v>
      </c>
      <c r="B199" s="100" t="s">
        <v>245</v>
      </c>
      <c r="C199" s="197">
        <v>68.580961236802409</v>
      </c>
      <c r="D199" s="199">
        <v>71.343999999999994</v>
      </c>
      <c r="E199" s="101">
        <v>0.72599999999999998</v>
      </c>
      <c r="F199" s="102">
        <v>7419.93</v>
      </c>
      <c r="G199" s="1" t="s">
        <v>169</v>
      </c>
      <c r="H199" s="148" t="s">
        <v>6</v>
      </c>
      <c r="I199" s="177">
        <v>32.981999999999999</v>
      </c>
      <c r="J199" s="103">
        <v>0.47243802291257803</v>
      </c>
      <c r="K199" s="104">
        <v>0.164186854009579</v>
      </c>
      <c r="L199" s="104">
        <v>3.0260325093778702E-4</v>
      </c>
      <c r="M199" s="104">
        <v>1.15694546231576</v>
      </c>
      <c r="N199" s="104">
        <v>4.83524142354961E-3</v>
      </c>
      <c r="O199" s="104">
        <v>6.5177438951756705E-2</v>
      </c>
      <c r="P199" s="131">
        <v>1.86388562286416</v>
      </c>
      <c r="Q199" s="105">
        <v>0.55549504858887599</v>
      </c>
      <c r="R199" s="106">
        <v>0.178540812453956</v>
      </c>
      <c r="S199" s="106">
        <v>0.117790799713882</v>
      </c>
      <c r="T199" s="106">
        <v>1.1924194413801901</v>
      </c>
      <c r="U199" s="106">
        <v>6.4339544439588701E-3</v>
      </c>
      <c r="V199" s="106">
        <v>6.5177438951756705E-2</v>
      </c>
      <c r="W199" s="145">
        <v>2.1158574955326199</v>
      </c>
      <c r="X199" s="105">
        <v>0.47243802291257803</v>
      </c>
      <c r="Y199" s="106">
        <v>0.164186854009579</v>
      </c>
      <c r="Z199" s="106">
        <v>5.5896330098398797E-2</v>
      </c>
      <c r="AA199" s="106">
        <v>9.3636630196493997E-3</v>
      </c>
      <c r="AB199" s="106">
        <v>6.5177438951756705E-2</v>
      </c>
      <c r="AC199" s="107">
        <v>0.76706230899196204</v>
      </c>
      <c r="AD199" s="204">
        <v>-1.34879518654065</v>
      </c>
      <c r="AE199" s="106">
        <v>1.36456350337708</v>
      </c>
      <c r="AF199" s="205">
        <v>2.7583906427538798</v>
      </c>
      <c r="AG199" s="147"/>
      <c r="AH199" s="147"/>
      <c r="AI199" s="147"/>
      <c r="AJ199" s="147"/>
      <c r="AK199" s="147"/>
      <c r="AL199" s="147"/>
      <c r="AM199" s="147"/>
      <c r="AN199" s="147"/>
      <c r="AO199" s="147"/>
      <c r="AP199" s="14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row>
    <row r="200" spans="1:144" ht="15" customHeight="1">
      <c r="A200" s="99" t="s">
        <v>277</v>
      </c>
      <c r="B200" s="100" t="s">
        <v>301</v>
      </c>
      <c r="C200" s="197"/>
      <c r="D200" s="199">
        <v>69.876999999999995</v>
      </c>
      <c r="E200" s="101">
        <v>0.61099999999999999</v>
      </c>
      <c r="F200" s="118">
        <v>2780.45</v>
      </c>
      <c r="G200" s="1" t="s">
        <v>168</v>
      </c>
      <c r="H200" s="148" t="s">
        <v>6</v>
      </c>
      <c r="I200" s="202">
        <v>0.3</v>
      </c>
      <c r="J200" s="116"/>
      <c r="K200" s="117"/>
      <c r="L200" s="117"/>
      <c r="M200" s="117"/>
      <c r="N200" s="117"/>
      <c r="O200" s="117"/>
      <c r="P200" s="131">
        <v>4.6453877305890598</v>
      </c>
      <c r="Q200" s="116"/>
      <c r="R200" s="117"/>
      <c r="S200" s="117"/>
      <c r="T200" s="117"/>
      <c r="U200" s="117"/>
      <c r="V200" s="117"/>
      <c r="W200" s="145">
        <v>1.9686031023725199</v>
      </c>
      <c r="X200" s="116"/>
      <c r="Y200" s="117"/>
      <c r="Z200" s="117"/>
      <c r="AA200" s="117"/>
      <c r="AB200" s="117"/>
      <c r="AC200" s="107">
        <v>1.9770688328353601</v>
      </c>
      <c r="AD200" s="206">
        <v>8.4657304628401597E-3</v>
      </c>
      <c r="AE200" s="117">
        <v>1.26959587392071</v>
      </c>
      <c r="AF200" s="207">
        <v>0.99571803959364402</v>
      </c>
      <c r="AG200" s="147"/>
      <c r="AH200" s="147"/>
      <c r="AI200" s="147"/>
      <c r="AJ200" s="147"/>
      <c r="AK200" s="147"/>
      <c r="AL200" s="147"/>
      <c r="AM200" s="147"/>
      <c r="AN200" s="147"/>
      <c r="AO200" s="147"/>
      <c r="AP200" s="14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row>
    <row r="201" spans="1:144" ht="15" customHeight="1">
      <c r="A201" s="99" t="s">
        <v>54</v>
      </c>
      <c r="B201" s="100" t="s">
        <v>245</v>
      </c>
      <c r="C201" s="197">
        <v>61.2755485060691</v>
      </c>
      <c r="D201" s="199">
        <v>72.161000000000001</v>
      </c>
      <c r="E201" s="101">
        <v>0.72099999999999997</v>
      </c>
      <c r="F201" s="102"/>
      <c r="G201" s="1" t="s">
        <v>270</v>
      </c>
      <c r="H201" s="148" t="s">
        <v>10</v>
      </c>
      <c r="I201" s="202">
        <v>28.515999999999998</v>
      </c>
      <c r="J201" s="116">
        <v>0.21287638714781701</v>
      </c>
      <c r="K201" s="117">
        <v>0.59816342132404099</v>
      </c>
      <c r="L201" s="117">
        <v>8.7807560267792004E-2</v>
      </c>
      <c r="M201" s="117">
        <v>1.03267946605585</v>
      </c>
      <c r="N201" s="117">
        <v>7.8906937962061302E-2</v>
      </c>
      <c r="O201" s="117">
        <v>4.3436077862428299E-2</v>
      </c>
      <c r="P201" s="131">
        <v>2.05386985061998</v>
      </c>
      <c r="Q201" s="116">
        <v>0.37543202386610203</v>
      </c>
      <c r="R201" s="117">
        <v>0.60418341715921298</v>
      </c>
      <c r="S201" s="117">
        <v>8.9685866804062903E-2</v>
      </c>
      <c r="T201" s="117">
        <v>0.97011198441088997</v>
      </c>
      <c r="U201" s="117">
        <v>7.4910492155338307E-2</v>
      </c>
      <c r="V201" s="117">
        <v>4.3436077862428299E-2</v>
      </c>
      <c r="W201" s="145">
        <v>2.1577598622580298</v>
      </c>
      <c r="X201" s="116">
        <v>0.21287638714781701</v>
      </c>
      <c r="Y201" s="117">
        <v>0.59816342132404099</v>
      </c>
      <c r="Z201" s="117">
        <v>1.76409852429648</v>
      </c>
      <c r="AA201" s="117">
        <v>0.25307089283412099</v>
      </c>
      <c r="AB201" s="117">
        <v>4.3436077862428299E-2</v>
      </c>
      <c r="AC201" s="107">
        <v>2.8716453034648799</v>
      </c>
      <c r="AD201" s="206">
        <v>0.71388544120685005</v>
      </c>
      <c r="AE201" s="117">
        <v>1.3915872705539001</v>
      </c>
      <c r="AF201" s="207">
        <v>0.751401943566816</v>
      </c>
      <c r="AG201" s="147"/>
      <c r="AH201" s="147"/>
      <c r="AI201" s="147"/>
      <c r="AJ201" s="147"/>
      <c r="AK201" s="147"/>
      <c r="AL201" s="147"/>
      <c r="AM201" s="147"/>
      <c r="AN201" s="147"/>
      <c r="AO201" s="147"/>
      <c r="AP201" s="14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row>
    <row r="202" spans="1:144" ht="15" customHeight="1">
      <c r="A202" s="99" t="s">
        <v>65</v>
      </c>
      <c r="B202" s="100" t="s">
        <v>245</v>
      </c>
      <c r="C202" s="197">
        <v>72.041781792717089</v>
      </c>
      <c r="D202" s="199">
        <v>74.093000000000004</v>
      </c>
      <c r="E202" s="101">
        <v>0.70299999999999996</v>
      </c>
      <c r="F202" s="102">
        <v>10131.700000000001</v>
      </c>
      <c r="G202" s="1" t="s">
        <v>168</v>
      </c>
      <c r="H202" s="148" t="s">
        <v>6</v>
      </c>
      <c r="I202" s="202">
        <v>96.462000000000003</v>
      </c>
      <c r="J202" s="105">
        <v>0.40519626119239899</v>
      </c>
      <c r="K202" s="106">
        <v>3.50865251987824E-3</v>
      </c>
      <c r="L202" s="106">
        <v>0.34893901462690502</v>
      </c>
      <c r="M202" s="106">
        <v>1.1018477338633701</v>
      </c>
      <c r="N202" s="106">
        <v>0.118395017446428</v>
      </c>
      <c r="O202" s="106">
        <v>8.1538116213824605E-2</v>
      </c>
      <c r="P202" s="131">
        <v>2.0594247958628098</v>
      </c>
      <c r="Q202" s="105">
        <v>0.53709395511616198</v>
      </c>
      <c r="R202" s="106">
        <v>4.4568725475908497E-2</v>
      </c>
      <c r="S202" s="106">
        <v>0.411178345329756</v>
      </c>
      <c r="T202" s="106">
        <v>1.1764010174142601</v>
      </c>
      <c r="U202" s="106">
        <v>9.3696175218209096E-2</v>
      </c>
      <c r="V202" s="106">
        <v>8.1538116213824605E-2</v>
      </c>
      <c r="W202" s="145">
        <v>2.3444763347681201</v>
      </c>
      <c r="X202" s="105">
        <v>0.40519626119239899</v>
      </c>
      <c r="Y202" s="106">
        <v>9.07340302725901E-3</v>
      </c>
      <c r="Z202" s="106">
        <v>0.15959454383227101</v>
      </c>
      <c r="AA202" s="106">
        <v>0.153725926726068</v>
      </c>
      <c r="AB202" s="106">
        <v>8.1538116213824605E-2</v>
      </c>
      <c r="AC202" s="107">
        <v>0.80912825099182195</v>
      </c>
      <c r="AD202" s="204">
        <v>-1.5353480837762901</v>
      </c>
      <c r="AE202" s="106">
        <v>1.5120048716468499</v>
      </c>
      <c r="AF202" s="205">
        <v>2.8975336504370999</v>
      </c>
      <c r="AG202" s="147"/>
      <c r="AH202" s="147"/>
      <c r="AI202" s="147"/>
      <c r="AJ202" s="147"/>
      <c r="AK202" s="147"/>
      <c r="AL202" s="147"/>
      <c r="AM202" s="147"/>
      <c r="AN202" s="147"/>
      <c r="AO202" s="147"/>
      <c r="AP202" s="14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row>
    <row r="203" spans="1:144" ht="15" customHeight="1">
      <c r="A203" s="108" t="s">
        <v>84</v>
      </c>
      <c r="B203" s="109" t="s">
        <v>245</v>
      </c>
      <c r="C203" s="198">
        <v>51.95351311655098</v>
      </c>
      <c r="D203" s="200">
        <v>65.091999999999999</v>
      </c>
      <c r="E203" s="110">
        <v>0.46100000000000002</v>
      </c>
      <c r="F203" s="111">
        <v>2097.44</v>
      </c>
      <c r="G203" s="112" t="s">
        <v>169</v>
      </c>
      <c r="H203" s="113" t="s">
        <v>6</v>
      </c>
      <c r="I203" s="175">
        <v>29.161999999999999</v>
      </c>
      <c r="J203" s="114">
        <v>7.0777377169704295E-2</v>
      </c>
      <c r="K203" s="115">
        <v>9.2575544927279804E-2</v>
      </c>
      <c r="L203" s="115">
        <v>7.1271476872109699E-3</v>
      </c>
      <c r="M203" s="115">
        <v>0.10967943563825</v>
      </c>
      <c r="N203" s="115">
        <v>9.47824472368263E-2</v>
      </c>
      <c r="O203" s="115">
        <v>1.9580593832336301E-2</v>
      </c>
      <c r="P203" s="131">
        <v>0.39452254649160801</v>
      </c>
      <c r="Q203" s="114">
        <v>0.23896439205241299</v>
      </c>
      <c r="R203" s="115">
        <v>0.10601069684379</v>
      </c>
      <c r="S203" s="115">
        <v>2.0816148398416799E-2</v>
      </c>
      <c r="T203" s="115">
        <v>0.186409864709562</v>
      </c>
      <c r="U203" s="115">
        <v>6.2938175615157702E-2</v>
      </c>
      <c r="V203" s="115">
        <v>1.9580593832336301E-2</v>
      </c>
      <c r="W203" s="145">
        <v>0.63471987145167597</v>
      </c>
      <c r="X203" s="114">
        <v>7.0777377169704295E-2</v>
      </c>
      <c r="Y203" s="115">
        <v>9.2575544927279804E-2</v>
      </c>
      <c r="Z203" s="115">
        <v>3.2056473931556501E-2</v>
      </c>
      <c r="AA203" s="115">
        <v>0.15687391393981301</v>
      </c>
      <c r="AB203" s="115">
        <v>1.9580593832336301E-2</v>
      </c>
      <c r="AC203" s="107">
        <v>0.37186390380069001</v>
      </c>
      <c r="AD203" s="130">
        <v>-0.26285596765098501</v>
      </c>
      <c r="AE203" s="115">
        <v>0.409344945621266</v>
      </c>
      <c r="AF203" s="120">
        <v>1.7068606685521901</v>
      </c>
      <c r="AG203" s="147"/>
      <c r="AH203" s="147"/>
      <c r="AI203" s="147"/>
      <c r="AJ203" s="147"/>
      <c r="AK203" s="147"/>
      <c r="AL203" s="147"/>
      <c r="AM203" s="147"/>
      <c r="AN203" s="147"/>
      <c r="AO203" s="147"/>
      <c r="AP203" s="14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row>
    <row r="204" spans="1:144" ht="15" customHeight="1">
      <c r="A204" s="99" t="s">
        <v>103</v>
      </c>
      <c r="B204" s="100" t="s">
        <v>245</v>
      </c>
      <c r="C204" s="197">
        <v>54.51080959208452</v>
      </c>
      <c r="D204" s="199">
        <v>62.792999999999999</v>
      </c>
      <c r="E204" s="101">
        <v>0.57499999999999996</v>
      </c>
      <c r="F204" s="118">
        <v>3383.31</v>
      </c>
      <c r="G204" s="1" t="s">
        <v>167</v>
      </c>
      <c r="H204" s="148" t="s">
        <v>6</v>
      </c>
      <c r="I204" s="202">
        <v>17.861000000000001</v>
      </c>
      <c r="J204" s="116">
        <v>0.33937825625728202</v>
      </c>
      <c r="K204" s="117">
        <v>0.13655585204758799</v>
      </c>
      <c r="L204" s="117">
        <v>0.573703726189702</v>
      </c>
      <c r="M204" s="117">
        <v>0.143268790303448</v>
      </c>
      <c r="N204" s="117">
        <v>6.7629980011176096E-3</v>
      </c>
      <c r="O204" s="117">
        <v>5.5929106161727998E-2</v>
      </c>
      <c r="P204" s="131">
        <v>1.2555987289608601</v>
      </c>
      <c r="Q204" s="116">
        <v>0.29279685663239802</v>
      </c>
      <c r="R204" s="117">
        <v>0.13611182415539899</v>
      </c>
      <c r="S204" s="117">
        <v>0.58078237845912595</v>
      </c>
      <c r="T204" s="117">
        <v>0.216749441587024</v>
      </c>
      <c r="U204" s="117">
        <v>3.7393567559485197E-2</v>
      </c>
      <c r="V204" s="117">
        <v>5.5929106161727998E-2</v>
      </c>
      <c r="W204" s="145">
        <v>1.3197631745551599</v>
      </c>
      <c r="X204" s="116">
        <v>0.33937825625728202</v>
      </c>
      <c r="Y204" s="117">
        <v>0.72646846884872296</v>
      </c>
      <c r="Z204" s="117">
        <v>0.67607573979548896</v>
      </c>
      <c r="AA204" s="117">
        <v>1.8507834809244401E-2</v>
      </c>
      <c r="AB204" s="117">
        <v>5.5929106161727998E-2</v>
      </c>
      <c r="AC204" s="107">
        <v>1.8163594058724699</v>
      </c>
      <c r="AD204" s="206">
        <v>0.49659623131731001</v>
      </c>
      <c r="AE204" s="117">
        <v>0.85114459026727096</v>
      </c>
      <c r="AF204" s="207">
        <v>0.72659803466661599</v>
      </c>
      <c r="AG204" s="147"/>
      <c r="AH204" s="147"/>
      <c r="AI204" s="147"/>
      <c r="AJ204" s="147"/>
      <c r="AK204" s="147"/>
      <c r="AL204" s="147"/>
      <c r="AM204" s="147"/>
      <c r="AN204" s="147"/>
      <c r="AO204" s="147"/>
      <c r="AP204" s="14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row>
    <row r="205" spans="1:144" ht="15" customHeight="1" thickBot="1">
      <c r="A205" s="121" t="s">
        <v>102</v>
      </c>
      <c r="B205" s="122" t="s">
        <v>248</v>
      </c>
      <c r="C205" s="201">
        <v>56.070614234231236</v>
      </c>
      <c r="D205" s="262">
        <v>61.292000000000002</v>
      </c>
      <c r="E205" s="123">
        <v>0.60099999999999998</v>
      </c>
      <c r="F205" s="124">
        <v>2200.7399999999998</v>
      </c>
      <c r="G205" s="125" t="s">
        <v>167</v>
      </c>
      <c r="H205" s="126" t="s">
        <v>47</v>
      </c>
      <c r="I205" s="203">
        <v>14.645</v>
      </c>
      <c r="J205" s="257">
        <v>0.25619096702334998</v>
      </c>
      <c r="K205" s="258">
        <v>0.28729712547495501</v>
      </c>
      <c r="L205" s="258">
        <v>0.25782912104547501</v>
      </c>
      <c r="M205" s="258">
        <v>0.222196488425561</v>
      </c>
      <c r="N205" s="258">
        <v>1.10210711430172E-3</v>
      </c>
      <c r="O205" s="258">
        <v>2.2659744029514602E-2</v>
      </c>
      <c r="P205" s="259">
        <v>1.0472755531131599</v>
      </c>
      <c r="Q205" s="257">
        <v>0.20691187196427599</v>
      </c>
      <c r="R205" s="258">
        <v>0.28702636056341302</v>
      </c>
      <c r="S205" s="258">
        <v>0.26467352943713401</v>
      </c>
      <c r="T205" s="258">
        <v>0.30179634946424999</v>
      </c>
      <c r="U205" s="258">
        <v>3.5155980841355301E-3</v>
      </c>
      <c r="V205" s="258">
        <v>2.2659744029514602E-2</v>
      </c>
      <c r="W205" s="146">
        <v>1.0865834535427199</v>
      </c>
      <c r="X205" s="257">
        <v>0.25619096702334998</v>
      </c>
      <c r="Y205" s="258">
        <v>0.28729712547495501</v>
      </c>
      <c r="Z205" s="258">
        <v>0.12581892966208599</v>
      </c>
      <c r="AA205" s="258">
        <v>9.3955082012331693E-3</v>
      </c>
      <c r="AB205" s="258">
        <v>2.2659744029514602E-2</v>
      </c>
      <c r="AC205" s="127">
        <v>0.70136227439113896</v>
      </c>
      <c r="AD205" s="260">
        <v>-0.38522117915158</v>
      </c>
      <c r="AE205" s="258">
        <v>0.70076180801797305</v>
      </c>
      <c r="AF205" s="261">
        <v>1.54924707703447</v>
      </c>
      <c r="AG205" s="147"/>
      <c r="AH205" s="147"/>
      <c r="AI205" s="147"/>
      <c r="AJ205" s="147"/>
      <c r="AK205" s="147"/>
      <c r="AL205" s="147"/>
      <c r="AM205" s="147"/>
      <c r="AN205" s="147"/>
      <c r="AO205" s="147"/>
      <c r="AP205" s="14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row>
    <row r="206" spans="1:144" ht="15" customHeight="1">
      <c r="X206" s="7"/>
      <c r="Y206" s="7"/>
      <c r="Z206" s="7"/>
      <c r="AA206" s="7"/>
      <c r="AB206" s="7"/>
      <c r="AC206" s="7"/>
      <c r="AD206" s="7"/>
      <c r="AE206" s="7"/>
      <c r="AF206" s="7"/>
      <c r="AG206" s="147"/>
      <c r="AH206" s="147"/>
      <c r="AI206" s="147"/>
      <c r="AJ206" s="147"/>
      <c r="AK206" s="147"/>
      <c r="AL206" s="147"/>
      <c r="AM206" s="147"/>
      <c r="AN206" s="147"/>
      <c r="AO206" s="147"/>
      <c r="AP206" s="14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row>
    <row r="207" spans="1:144" ht="15" customHeight="1">
      <c r="A207" s="11" t="s">
        <v>163</v>
      </c>
      <c r="B207" s="12"/>
      <c r="C207" s="12"/>
      <c r="D207" s="12"/>
      <c r="E207" s="12"/>
      <c r="F207" s="12"/>
      <c r="G207" s="12"/>
      <c r="H207" s="14"/>
      <c r="I207" s="14"/>
      <c r="J207" s="14"/>
      <c r="K207" s="14"/>
      <c r="L207" s="14"/>
      <c r="M207" s="14"/>
      <c r="N207" s="14"/>
      <c r="O207" s="14"/>
      <c r="P207" s="14"/>
      <c r="Q207" s="14"/>
      <c r="R207" s="14"/>
      <c r="S207" s="14"/>
      <c r="T207" s="14"/>
      <c r="U207" s="14"/>
      <c r="V207" s="14"/>
      <c r="W207" s="14"/>
      <c r="X207" s="7"/>
      <c r="Y207" s="7"/>
      <c r="Z207" s="7"/>
      <c r="AA207" s="7"/>
      <c r="AB207" s="7"/>
      <c r="AC207" s="7"/>
      <c r="AD207" s="7"/>
      <c r="AE207" s="7"/>
      <c r="AF207" s="7"/>
      <c r="AG207" s="147"/>
      <c r="AH207" s="147"/>
      <c r="AI207" s="147"/>
      <c r="AJ207" s="147"/>
      <c r="AK207" s="147"/>
      <c r="AL207" s="147"/>
      <c r="AM207" s="147"/>
      <c r="AN207" s="147"/>
      <c r="AO207" s="147"/>
      <c r="AP207" s="14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row>
    <row r="208" spans="1:144" ht="15" customHeight="1">
      <c r="A208" s="224" t="s">
        <v>291</v>
      </c>
      <c r="B208" s="225"/>
      <c r="C208" s="225"/>
      <c r="D208" s="225"/>
      <c r="E208" s="225"/>
      <c r="F208" s="225"/>
      <c r="G208" s="225"/>
      <c r="H208" s="225"/>
      <c r="I208" s="225"/>
      <c r="J208" s="225"/>
      <c r="K208" s="225"/>
      <c r="L208" s="225"/>
      <c r="M208" s="225"/>
      <c r="N208" s="225"/>
      <c r="O208" s="225"/>
      <c r="P208" s="119"/>
      <c r="Q208" s="119"/>
      <c r="R208" s="119"/>
      <c r="S208" s="119"/>
      <c r="T208" s="119"/>
      <c r="U208" s="119"/>
      <c r="V208" s="119"/>
      <c r="W208" s="119"/>
      <c r="X208" s="7"/>
      <c r="Y208" s="7"/>
      <c r="Z208" s="7"/>
      <c r="AA208" s="7"/>
      <c r="AB208" s="7"/>
      <c r="AC208" s="7"/>
      <c r="AD208" s="7"/>
      <c r="AE208" s="7"/>
      <c r="AF208" s="7"/>
      <c r="AG208" s="147"/>
      <c r="AH208" s="147"/>
      <c r="AI208" s="147"/>
      <c r="AJ208" s="147"/>
      <c r="AK208" s="147"/>
      <c r="AL208" s="147"/>
      <c r="AM208" s="147"/>
      <c r="AN208" s="147"/>
      <c r="AO208" s="147"/>
      <c r="AP208" s="14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row>
    <row r="209" spans="1:144" ht="15" customHeight="1">
      <c r="A209" s="226" t="s">
        <v>208</v>
      </c>
      <c r="B209" s="225"/>
      <c r="C209" s="225"/>
      <c r="D209" s="225"/>
      <c r="E209" s="225"/>
      <c r="F209" s="225"/>
      <c r="G209" s="225"/>
      <c r="H209" s="225"/>
      <c r="I209" s="225"/>
      <c r="J209" s="225"/>
      <c r="K209" s="225"/>
      <c r="L209" s="225"/>
      <c r="M209" s="225"/>
      <c r="N209" s="225"/>
      <c r="O209" s="225"/>
      <c r="P209" s="119"/>
      <c r="Q209" s="119"/>
      <c r="R209" s="119"/>
      <c r="S209" s="119"/>
      <c r="T209" s="119"/>
      <c r="U209" s="119"/>
      <c r="V209" s="119"/>
      <c r="W209" s="119"/>
      <c r="X209" s="7"/>
      <c r="Y209" s="7"/>
      <c r="Z209" s="7"/>
      <c r="AA209" s="7"/>
      <c r="AB209" s="7"/>
      <c r="AC209" s="7"/>
      <c r="AD209" s="7"/>
      <c r="AE209" s="7"/>
      <c r="AF209" s="7"/>
      <c r="AG209" s="147"/>
      <c r="AH209" s="147"/>
      <c r="AI209" s="147"/>
      <c r="AJ209" s="147"/>
      <c r="AK209" s="147"/>
      <c r="AL209" s="147"/>
      <c r="AM209" s="147"/>
      <c r="AN209" s="147"/>
      <c r="AO209" s="147"/>
      <c r="AP209" s="14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row>
    <row r="210" spans="1:144" ht="15" customHeight="1">
      <c r="A210" s="80" t="s">
        <v>297</v>
      </c>
      <c r="B210" s="1"/>
      <c r="C210" s="1"/>
      <c r="D210" s="1"/>
      <c r="E210" s="1"/>
      <c r="F210" s="1"/>
      <c r="G210" s="1"/>
      <c r="H210" s="1"/>
      <c r="I210" s="1"/>
      <c r="J210" s="1"/>
      <c r="K210" s="1"/>
      <c r="L210" s="1"/>
      <c r="M210" s="1"/>
      <c r="N210" s="1"/>
      <c r="O210" s="1"/>
      <c r="V210" s="15"/>
      <c r="W210" s="14"/>
      <c r="X210" s="7"/>
      <c r="Y210" s="7"/>
      <c r="Z210" s="7"/>
      <c r="AA210" s="7"/>
      <c r="AB210" s="7"/>
      <c r="AC210" s="7"/>
      <c r="AD210" s="7"/>
      <c r="AE210" s="7"/>
      <c r="AF210" s="7"/>
      <c r="AG210" s="147"/>
      <c r="AH210" s="147"/>
      <c r="AI210" s="147"/>
      <c r="AJ210" s="147"/>
      <c r="AK210" s="147"/>
      <c r="AL210" s="147"/>
      <c r="AM210" s="147"/>
      <c r="AN210" s="147"/>
      <c r="AO210" s="147"/>
      <c r="AP210" s="14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row>
    <row r="211" spans="1:144" ht="15" customHeight="1">
      <c r="A211" t="s">
        <v>307</v>
      </c>
      <c r="B211" s="1"/>
      <c r="C211" s="1"/>
      <c r="D211" s="1"/>
      <c r="E211" s="1"/>
      <c r="F211" s="1"/>
      <c r="G211" s="1"/>
      <c r="H211" s="1"/>
      <c r="I211" s="1"/>
      <c r="J211" s="1"/>
      <c r="K211" s="1"/>
      <c r="L211" s="1"/>
      <c r="M211" s="1"/>
      <c r="N211" s="1"/>
      <c r="O211" s="1"/>
      <c r="P211" s="1"/>
      <c r="V211" s="15"/>
      <c r="W211" s="14"/>
      <c r="X211" s="7"/>
      <c r="Y211" s="7"/>
      <c r="Z211" s="7"/>
      <c r="AA211" s="7"/>
      <c r="AB211" s="7"/>
      <c r="AC211" s="7"/>
      <c r="AD211" s="7"/>
      <c r="AE211" s="7"/>
      <c r="AF211" s="7"/>
      <c r="AG211" s="147"/>
      <c r="AH211" s="147"/>
      <c r="AI211" s="147"/>
      <c r="AJ211" s="147"/>
      <c r="AK211" s="147"/>
      <c r="AL211" s="147"/>
      <c r="AM211" s="147"/>
      <c r="AN211" s="147"/>
      <c r="AO211" s="147"/>
      <c r="AP211" s="14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row>
    <row r="212" spans="1:144">
      <c r="A212" t="s">
        <v>305</v>
      </c>
      <c r="B212" s="224"/>
      <c r="C212" s="224"/>
      <c r="D212" s="224"/>
      <c r="E212" s="224"/>
      <c r="F212" s="224"/>
      <c r="G212" s="224"/>
      <c r="H212" s="224"/>
      <c r="I212" s="224"/>
      <c r="J212" s="224"/>
      <c r="K212" s="224"/>
      <c r="L212" s="224"/>
      <c r="M212" s="224"/>
      <c r="N212" s="224"/>
      <c r="O212" s="18"/>
      <c r="P212" s="18"/>
      <c r="Q212" s="18"/>
      <c r="R212" s="18"/>
      <c r="S212" s="18"/>
      <c r="T212" s="18"/>
      <c r="U212" s="18"/>
      <c r="V212" s="18"/>
      <c r="W212" s="14"/>
      <c r="X212" s="7"/>
      <c r="Y212" s="7"/>
      <c r="Z212" s="7"/>
      <c r="AA212" s="7"/>
      <c r="AB212" s="7"/>
      <c r="AC212" s="7"/>
      <c r="AD212" s="7"/>
      <c r="AE212" s="7"/>
      <c r="AF212" s="7"/>
      <c r="AG212" s="29"/>
      <c r="AH212" s="7"/>
      <c r="AI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row>
    <row r="213" spans="1:144">
      <c r="A213" t="s">
        <v>311</v>
      </c>
      <c r="B213" s="224"/>
      <c r="C213" s="224"/>
      <c r="D213" s="224"/>
      <c r="E213" s="224"/>
      <c r="F213" s="224"/>
      <c r="G213" s="224"/>
      <c r="H213" s="224"/>
      <c r="I213" s="224"/>
      <c r="J213" s="224"/>
      <c r="K213" s="224"/>
      <c r="L213" s="224"/>
      <c r="M213" s="224"/>
      <c r="N213" s="224"/>
      <c r="O213" s="18"/>
      <c r="P213" s="18"/>
      <c r="Q213" s="18"/>
      <c r="R213" s="18"/>
      <c r="S213" s="18"/>
      <c r="T213" s="18"/>
      <c r="U213" s="18"/>
      <c r="V213" s="18"/>
      <c r="W213" s="18"/>
      <c r="X213" s="7"/>
      <c r="Y213" s="7"/>
      <c r="Z213" s="7"/>
      <c r="AA213" s="7"/>
      <c r="AB213" s="7"/>
      <c r="AC213" s="7"/>
      <c r="AD213" s="7"/>
      <c r="AE213" s="7"/>
      <c r="AF213" s="7"/>
      <c r="AG213" s="29"/>
      <c r="AH213" s="7"/>
      <c r="AI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row>
    <row r="214" spans="1:144">
      <c r="A214" t="s">
        <v>306</v>
      </c>
      <c r="B214" s="224"/>
      <c r="C214" s="224"/>
      <c r="D214" s="224"/>
      <c r="E214" s="224"/>
      <c r="F214" s="224"/>
      <c r="G214" s="224"/>
      <c r="H214" s="224"/>
      <c r="I214" s="224"/>
      <c r="J214" s="224"/>
      <c r="K214" s="224"/>
      <c r="L214" s="224"/>
      <c r="M214" s="224"/>
      <c r="N214" s="224"/>
      <c r="O214" s="18"/>
      <c r="P214" s="18"/>
      <c r="Q214" s="18"/>
      <c r="R214" s="18"/>
      <c r="S214" s="18"/>
      <c r="T214" s="18"/>
      <c r="U214" s="18"/>
      <c r="V214" s="18"/>
      <c r="W214" s="18"/>
      <c r="X214" s="7"/>
      <c r="Y214" s="7"/>
      <c r="Z214" s="7"/>
      <c r="AA214" s="7"/>
      <c r="AB214" s="7"/>
      <c r="AC214" s="7"/>
      <c r="AD214" s="7"/>
      <c r="AE214" s="7"/>
      <c r="AF214" s="7"/>
      <c r="AG214" s="29"/>
      <c r="AH214" s="7"/>
      <c r="AI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row>
    <row r="215" spans="1:144" ht="15" customHeight="1">
      <c r="A215" s="224" t="s">
        <v>218</v>
      </c>
      <c r="B215" s="224"/>
      <c r="C215" s="224"/>
      <c r="D215" s="224"/>
      <c r="E215" s="224"/>
      <c r="F215" s="224"/>
      <c r="G215" s="224"/>
      <c r="H215" s="224"/>
      <c r="I215" s="224"/>
      <c r="J215" s="224"/>
      <c r="K215" s="224"/>
      <c r="L215" s="224"/>
      <c r="M215" s="224"/>
      <c r="N215" s="224"/>
      <c r="O215" s="18"/>
      <c r="P215" s="18"/>
      <c r="Q215" s="18"/>
      <c r="R215" s="18"/>
      <c r="S215" s="18"/>
      <c r="T215" s="18"/>
      <c r="U215" s="18"/>
      <c r="V215" s="18"/>
      <c r="W215" s="14"/>
      <c r="X215" s="7"/>
      <c r="Y215" s="7"/>
      <c r="Z215" s="7"/>
      <c r="AA215" s="7"/>
      <c r="AB215" s="7"/>
      <c r="AC215" s="7"/>
      <c r="AD215" s="7"/>
      <c r="AE215" s="7"/>
      <c r="AF215" s="7"/>
      <c r="AG215" s="29"/>
      <c r="AH215" s="7"/>
      <c r="AI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row>
    <row r="216" spans="1:144">
      <c r="A216" s="224" t="s">
        <v>205</v>
      </c>
      <c r="B216" s="224"/>
      <c r="C216" s="224"/>
      <c r="D216" s="224"/>
      <c r="E216" s="224"/>
      <c r="F216" s="224"/>
      <c r="G216" s="224"/>
      <c r="H216" s="227"/>
      <c r="I216" s="227"/>
      <c r="J216" s="227"/>
      <c r="K216" s="227"/>
      <c r="L216" s="227"/>
      <c r="M216" s="227"/>
      <c r="N216" s="227"/>
      <c r="O216" s="15"/>
      <c r="P216" s="15"/>
      <c r="Q216" s="15"/>
      <c r="R216" s="15"/>
      <c r="S216" s="15"/>
      <c r="T216" s="15"/>
      <c r="U216" s="15"/>
      <c r="V216" s="15"/>
      <c r="W216" s="14"/>
      <c r="X216" s="7"/>
      <c r="Y216" s="7"/>
      <c r="Z216" s="7"/>
      <c r="AA216" s="7"/>
      <c r="AB216" s="7"/>
      <c r="AC216" s="7"/>
      <c r="AD216" s="7"/>
      <c r="AE216" s="7"/>
      <c r="AF216" s="7"/>
      <c r="AG216" s="29"/>
      <c r="AH216" s="7"/>
      <c r="AI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row>
    <row r="217" spans="1:144" ht="15" customHeight="1">
      <c r="A217" s="224" t="s">
        <v>234</v>
      </c>
      <c r="B217" s="224"/>
      <c r="C217" s="224"/>
      <c r="D217" s="224"/>
      <c r="E217" s="224"/>
      <c r="F217" s="224"/>
      <c r="G217" s="224"/>
      <c r="H217" s="224"/>
      <c r="I217" s="224"/>
      <c r="J217" s="224"/>
      <c r="K217" s="224"/>
      <c r="L217" s="224"/>
      <c r="M217" s="224"/>
      <c r="N217" s="224"/>
      <c r="O217" s="18"/>
      <c r="P217" s="18"/>
      <c r="Q217" s="18"/>
      <c r="R217" s="18"/>
      <c r="S217" s="18"/>
      <c r="T217" s="18"/>
      <c r="U217" s="18"/>
      <c r="V217" s="18"/>
      <c r="W217" s="18"/>
      <c r="X217" s="7"/>
      <c r="Y217" s="7"/>
      <c r="Z217" s="7"/>
      <c r="AA217" s="7"/>
      <c r="AB217" s="7"/>
      <c r="AC217" s="7"/>
      <c r="AD217" s="7"/>
      <c r="AE217" s="7"/>
      <c r="AF217" s="7"/>
      <c r="AG217" s="29"/>
      <c r="AH217" s="7"/>
      <c r="AI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row>
    <row r="218" spans="1:144" ht="15" customHeight="1">
      <c r="A218" s="19" t="s">
        <v>164</v>
      </c>
      <c r="B218" s="13"/>
      <c r="C218" s="13"/>
      <c r="D218" s="13"/>
      <c r="E218" s="13"/>
      <c r="F218" s="13"/>
      <c r="G218" s="13"/>
      <c r="H218" s="15"/>
      <c r="I218" s="15"/>
      <c r="J218" s="15"/>
      <c r="K218" s="15"/>
      <c r="L218" s="15"/>
      <c r="M218" s="15"/>
      <c r="N218" s="15"/>
      <c r="O218" s="15"/>
      <c r="P218" s="15"/>
      <c r="Q218" s="15"/>
      <c r="R218" s="15"/>
      <c r="S218" s="15"/>
      <c r="T218" s="15"/>
      <c r="U218" s="15"/>
      <c r="V218" s="15"/>
      <c r="W218" s="14"/>
      <c r="X218" s="7"/>
      <c r="Y218" s="7"/>
      <c r="Z218" s="7"/>
      <c r="AA218" s="7"/>
      <c r="AB218" s="7"/>
      <c r="AC218" s="7"/>
      <c r="AD218" s="7"/>
      <c r="AE218" s="7"/>
      <c r="AF218" s="7"/>
      <c r="AG218" s="29"/>
      <c r="AH218" s="7"/>
      <c r="AI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row>
    <row r="219" spans="1:144" ht="15" customHeight="1">
      <c r="A219" s="20" t="s">
        <v>165</v>
      </c>
      <c r="B219" s="20"/>
      <c r="C219" s="20"/>
      <c r="D219" s="20"/>
      <c r="E219" s="20"/>
      <c r="F219" s="20"/>
      <c r="G219" s="20"/>
      <c r="H219" s="14"/>
      <c r="I219" s="14"/>
      <c r="J219" s="14"/>
      <c r="K219" s="14"/>
      <c r="L219" s="14"/>
      <c r="M219" s="14"/>
      <c r="N219" s="14"/>
      <c r="O219" s="14"/>
      <c r="P219" s="14"/>
      <c r="Q219" s="14"/>
      <c r="R219" s="14"/>
      <c r="S219" s="14"/>
      <c r="T219" s="14"/>
      <c r="U219" s="14"/>
      <c r="V219" s="14"/>
      <c r="W219" s="14"/>
      <c r="X219" s="7"/>
      <c r="Y219" s="7"/>
      <c r="Z219" s="7"/>
      <c r="AA219" s="7"/>
      <c r="AB219" s="7"/>
      <c r="AC219" s="7"/>
      <c r="AD219" s="7"/>
      <c r="AE219" s="7"/>
      <c r="AF219" s="7"/>
      <c r="AG219" s="29"/>
      <c r="AH219" s="7"/>
      <c r="AI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row>
    <row r="220" spans="1:144" ht="15" customHeight="1">
      <c r="B220" s="16"/>
      <c r="C220" s="16"/>
      <c r="D220" s="16"/>
      <c r="E220" s="16"/>
      <c r="F220" s="16"/>
      <c r="G220" s="16"/>
      <c r="H220" s="17"/>
      <c r="I220" s="17"/>
      <c r="J220" s="17"/>
      <c r="K220" s="17"/>
      <c r="L220" s="17"/>
      <c r="M220" s="17"/>
      <c r="N220" s="17"/>
      <c r="O220" s="17"/>
      <c r="P220" s="17"/>
      <c r="Q220" s="17"/>
      <c r="R220" s="17"/>
      <c r="S220" s="17"/>
      <c r="T220" s="17"/>
      <c r="U220" s="17"/>
      <c r="V220" s="17"/>
      <c r="W220" s="17"/>
      <c r="X220" s="7"/>
      <c r="Y220" s="7"/>
      <c r="Z220" s="7"/>
      <c r="AA220" s="7"/>
      <c r="AB220" s="7"/>
      <c r="AC220" s="7"/>
      <c r="AD220" s="7"/>
      <c r="AE220" s="7"/>
      <c r="AF220" s="7"/>
      <c r="AG220" s="29"/>
      <c r="AH220" s="7"/>
      <c r="AI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row>
    <row r="221" spans="1:144">
      <c r="A221" s="58" t="s">
        <v>209</v>
      </c>
      <c r="B221" s="16"/>
      <c r="C221" s="16"/>
      <c r="D221" s="16"/>
      <c r="E221" s="16"/>
      <c r="F221" s="16"/>
      <c r="G221" s="16"/>
      <c r="H221" s="17"/>
      <c r="I221" s="17"/>
      <c r="J221" s="17"/>
      <c r="K221" s="17"/>
      <c r="L221" s="17"/>
      <c r="M221" s="17"/>
      <c r="N221" s="17"/>
      <c r="O221" s="17"/>
      <c r="P221" s="17"/>
      <c r="Q221" s="17"/>
      <c r="R221" s="17"/>
      <c r="S221" s="17"/>
      <c r="T221" s="17"/>
      <c r="U221" s="17"/>
      <c r="V221" s="17"/>
      <c r="W221" s="17"/>
      <c r="X221" s="7"/>
      <c r="Y221" s="7"/>
      <c r="Z221" s="7"/>
      <c r="AA221" s="7"/>
      <c r="AB221" s="7"/>
      <c r="AC221" s="7"/>
      <c r="AD221" s="7"/>
      <c r="AE221" s="7"/>
      <c r="AF221" s="7"/>
      <c r="AG221" s="29"/>
      <c r="AH221" s="7"/>
      <c r="AI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row>
    <row r="222" spans="1:144">
      <c r="A222" s="58" t="s">
        <v>211</v>
      </c>
      <c r="B222" s="16"/>
      <c r="C222" s="16"/>
      <c r="D222" s="16"/>
      <c r="E222" s="16"/>
      <c r="F222" s="16"/>
      <c r="G222" s="16"/>
      <c r="H222" s="17"/>
      <c r="I222" s="17"/>
      <c r="J222" s="17"/>
      <c r="K222" s="17"/>
      <c r="L222" s="17"/>
      <c r="M222" s="17"/>
      <c r="N222" s="17"/>
      <c r="O222" s="17"/>
      <c r="P222" s="17"/>
      <c r="Q222" s="17"/>
      <c r="R222" s="17"/>
      <c r="S222" s="17"/>
      <c r="T222" s="17"/>
      <c r="U222" s="17"/>
      <c r="V222" s="17"/>
      <c r="W222" s="17"/>
      <c r="X222" s="7"/>
      <c r="Y222" s="7"/>
      <c r="Z222" s="7"/>
      <c r="AA222" s="7"/>
      <c r="AB222" s="7"/>
      <c r="AC222" s="7"/>
      <c r="AG222" s="29"/>
      <c r="AH222" s="7"/>
      <c r="AI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row>
    <row r="223" spans="1:144">
      <c r="A223" s="7" t="s">
        <v>210</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G223" s="29"/>
      <c r="AH223" s="7"/>
      <c r="AI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row>
    <row r="224" spans="1:144">
      <c r="AG224" s="29"/>
      <c r="AH224" s="7"/>
      <c r="AI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row>
    <row r="225" spans="33:176">
      <c r="AG225" s="29"/>
      <c r="AH225" s="7"/>
      <c r="AI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row>
    <row r="226" spans="33:176">
      <c r="AG226" s="29"/>
      <c r="AH226" s="7"/>
      <c r="AI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row>
    <row r="227" spans="33:176">
      <c r="AG227" s="29"/>
      <c r="AH227" s="7"/>
      <c r="AI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row>
    <row r="228" spans="33:176">
      <c r="AG228" s="29"/>
      <c r="AH228" s="7"/>
      <c r="AI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row>
    <row r="229" spans="33:176">
      <c r="AG229" s="29"/>
      <c r="AH229" s="7"/>
      <c r="AI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row>
    <row r="230" spans="33:176">
      <c r="AG230" s="29"/>
    </row>
    <row r="231" spans="33:176">
      <c r="AG231" s="29"/>
    </row>
    <row r="232" spans="33:176">
      <c r="AG232" s="29"/>
    </row>
    <row r="233" spans="33:176">
      <c r="AG233" s="29"/>
    </row>
    <row r="234" spans="33:176">
      <c r="AG234" s="29"/>
    </row>
    <row r="235" spans="33:176">
      <c r="AG235" s="29"/>
    </row>
    <row r="236" spans="33:176">
      <c r="AG236" s="29"/>
    </row>
    <row r="237" spans="33:176">
      <c r="AG237" s="29"/>
    </row>
    <row r="238" spans="33:176">
      <c r="AG238" s="29"/>
    </row>
    <row r="239" spans="33:176">
      <c r="AG239" s="29"/>
    </row>
    <row r="240" spans="33:176">
      <c r="AG240" s="29"/>
    </row>
    <row r="241" spans="33:33">
      <c r="AG241" s="29"/>
    </row>
    <row r="242" spans="33:33">
      <c r="AG242" s="29"/>
    </row>
    <row r="243" spans="33:33">
      <c r="AG243" s="29"/>
    </row>
    <row r="244" spans="33:33">
      <c r="AG244" s="29"/>
    </row>
    <row r="245" spans="33:33">
      <c r="AG245" s="29"/>
    </row>
    <row r="246" spans="33:33">
      <c r="AG246" s="29"/>
    </row>
    <row r="247" spans="33:33">
      <c r="AG247" s="29"/>
    </row>
    <row r="248" spans="33:33">
      <c r="AG248" s="29"/>
    </row>
    <row r="249" spans="33:33">
      <c r="AG249" s="29"/>
    </row>
    <row r="250" spans="33:33">
      <c r="AG250" s="29"/>
    </row>
    <row r="251" spans="33:33">
      <c r="AG251" s="29"/>
    </row>
    <row r="252" spans="33:33">
      <c r="AG252" s="29"/>
    </row>
    <row r="253" spans="33:33">
      <c r="AG253" s="29"/>
    </row>
    <row r="254" spans="33:33">
      <c r="AG254" s="29"/>
    </row>
    <row r="255" spans="33:33">
      <c r="AG255" s="29"/>
    </row>
    <row r="256" spans="33:33">
      <c r="AG256" s="29"/>
    </row>
    <row r="257" spans="33:33">
      <c r="AG257" s="29"/>
    </row>
    <row r="258" spans="33:33">
      <c r="AG258" s="29"/>
    </row>
    <row r="259" spans="33:33">
      <c r="AG259" s="29"/>
    </row>
    <row r="260" spans="33:33">
      <c r="AG260" s="29"/>
    </row>
    <row r="261" spans="33:33">
      <c r="AG261" s="29"/>
    </row>
    <row r="262" spans="33:33">
      <c r="AG262" s="29"/>
    </row>
    <row r="263" spans="33:33">
      <c r="AG263" s="29"/>
    </row>
    <row r="264" spans="33:33">
      <c r="AG264" s="29"/>
    </row>
    <row r="265" spans="33:33">
      <c r="AG265" s="29"/>
    </row>
    <row r="266" spans="33:33">
      <c r="AG266" s="29"/>
    </row>
  </sheetData>
  <autoFilter ref="A23:AF23" xr:uid="{8A93F232-F047-42C8-A05B-9EB53E5F4E44}"/>
  <mergeCells count="7">
    <mergeCell ref="X5:AC5"/>
    <mergeCell ref="A22:I22"/>
    <mergeCell ref="A2:R2"/>
    <mergeCell ref="A3:S3"/>
    <mergeCell ref="A5:I5"/>
    <mergeCell ref="J5:P5"/>
    <mergeCell ref="Q5:W5"/>
  </mergeCells>
  <phoneticPr fontId="74"/>
  <hyperlinks>
    <hyperlink ref="A3:R3" r:id="rId1" display="Results from the National Footprint Accounts 2011 Edition, www.footprintnetwork.org." xr:uid="{8BA840EC-B1B9-4A35-AF19-EA77981B5580}"/>
    <hyperlink ref="AE6" location="'NFA 2015 Results (2011)'!A218" display="Number of Earths required" xr:uid="{DAA130C4-0707-4D3A-B6AE-622BA13DF30A}"/>
    <hyperlink ref="AF6" location="'NFA 2015 Results (2011)'!A219" display="Number of Countries required" xr:uid="{D30A46C9-AF6A-4F56-908D-5C45D57CE56E}"/>
    <hyperlink ref="E8" location="'Country Results 2021 Ed (2017)'!A224" display="See Note" xr:uid="{E6A6ED9B-4B9E-4318-8066-3685FFFFA34F}"/>
    <hyperlink ref="A3:S3" r:id="rId2" display="Visualize and explore results from the National Footprint Accounts 2017 Edition, www.data.footprintnetwork.org." xr:uid="{B8F1828B-8717-43F7-B436-071E3FEF3103}"/>
    <hyperlink ref="A4:J4" r:id="rId3" display="© 2015 Global Footprint Network. National Footprint Accounts, 2015 Edition. Licensed and provided solely for non-commercial and informational purposes. For commercial license contact data@footprintnetwork.org" xr:uid="{DFB67628-F0D2-41DE-917B-84EAA920351B}"/>
    <hyperlink ref="I23" location="'Country Results 2018 Ed (2014)'!G8:G15" display="Population (millions)" xr:uid="{FAA76AE4-B6EB-4F7B-890D-238F556A66E2}"/>
    <hyperlink ref="B23" location="Quality_Score" display="Quality Score" xr:uid="{3B3518BF-6430-4C42-811D-23CF849D5147}"/>
    <hyperlink ref="AE23" location="'NFA 2015 Results (2011)'!A218" display="Number of Earths required" xr:uid="{CCB6A9A9-4B71-4CEA-BFE5-B1EEA0FD31F3}"/>
    <hyperlink ref="AF23" location="'NFA 2015 Results (2011)'!A219" display="Number of Countries required" xr:uid="{FA0A58B6-7F0D-450B-AE9E-91A6E3B66DAE}"/>
    <hyperlink ref="G23" location="'Country Results 2018 Ed (2014)'!E9:E15" display="Region" xr:uid="{EC45B693-B1B0-4018-BFC9-D4389FB26D20}"/>
    <hyperlink ref="H23" location="'Country Results 2018 Ed (2014)'!F16:G19" display="Income Group" xr:uid="{DE8166A4-6B39-45A7-B284-261444A3F34E}"/>
    <hyperlink ref="B6" location="Quality_Score" display="Quality Score" xr:uid="{BC56A849-F13F-4177-A130-4FA4910E1B37}"/>
    <hyperlink ref="A210" r:id="rId4" display="Unless otherwise noted, all data from Global Footprint Network, National Footprint Accounts 2018 Edition. For more information visit: www.footprintnetwork.org/atlas" xr:uid="{C8670520-5BE5-4358-B488-7A3D217187C9}"/>
  </hyperlinks>
  <pageMargins left="0.15" right="0.15" top="0.75" bottom="0.75" header="0.3" footer="0.3"/>
  <pageSetup paperSize="9" scale="64" fitToWidth="2" fitToHeight="0" pageOrder="overThenDown" orientation="landscape" r:id="rId5"/>
  <headerFooter>
    <oddFooter>&amp;LPrinted on &amp;D&amp;CPage &amp;P of &amp;N&amp;R© Global Footprint Network, 2015</oddFooter>
  </headerFooter>
  <colBreaks count="1" manualBreakCount="1">
    <brk id="23" max="218" man="1"/>
  </colBreaks>
  <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0"/>
    <pageSetUpPr autoPageBreaks="0"/>
  </sheetPr>
  <dimension ref="A1:FZ266"/>
  <sheetViews>
    <sheetView showGridLines="0" zoomScale="70" zoomScaleNormal="70" zoomScaleSheetLayoutView="70" workbookViewId="0">
      <pane ySplit="6" topLeftCell="A23" activePane="bottomLeft" state="frozen"/>
      <selection pane="bottomLeft"/>
    </sheetView>
  </sheetViews>
  <sheetFormatPr defaultColWidth="9.28515625" defaultRowHeight="15"/>
  <cols>
    <col min="1" max="1" width="39" customWidth="1"/>
    <col min="2" max="4" width="10.28515625" customWidth="1"/>
    <col min="5" max="5" width="7.7109375" customWidth="1"/>
    <col min="6" max="6" width="13.28515625" customWidth="1"/>
    <col min="7" max="7" width="23.28515625" customWidth="1"/>
    <col min="8" max="8" width="10.42578125" customWidth="1"/>
    <col min="9" max="15" width="13.42578125" customWidth="1"/>
    <col min="16" max="16" width="17" customWidth="1"/>
    <col min="17" max="17" width="12.42578125" customWidth="1"/>
    <col min="18" max="18" width="12.28515625" customWidth="1"/>
    <col min="19" max="19" width="13.28515625" customWidth="1"/>
    <col min="20" max="20" width="11.42578125" customWidth="1"/>
    <col min="21" max="21" width="12.28515625" customWidth="1"/>
    <col min="22" max="22" width="11.7109375" customWidth="1"/>
    <col min="23" max="23" width="18" customWidth="1"/>
    <col min="24" max="28" width="11.7109375" customWidth="1"/>
    <col min="29" max="29" width="14.42578125" customWidth="1"/>
    <col min="30" max="30" width="14.7109375" customWidth="1"/>
    <col min="31" max="31" width="12.28515625" customWidth="1"/>
    <col min="32" max="32" width="12.42578125" customWidth="1"/>
    <col min="33" max="33" width="26.42578125" style="213" hidden="1" customWidth="1"/>
    <col min="34" max="34" width="13.85546875" hidden="1" customWidth="1"/>
    <col min="35" max="35" width="9.28515625" customWidth="1"/>
    <col min="36" max="36" width="22.7109375" customWidth="1"/>
    <col min="37" max="37" width="24.5703125" customWidth="1"/>
    <col min="38" max="38" width="43.7109375" customWidth="1"/>
  </cols>
  <sheetData>
    <row r="1" spans="1:60" ht="7.5" customHeight="1">
      <c r="B1" s="6"/>
      <c r="C1" s="6"/>
      <c r="D1" s="6"/>
      <c r="E1" s="6"/>
      <c r="F1" s="6"/>
      <c r="G1" s="10"/>
    </row>
    <row r="2" spans="1:60" ht="31.5">
      <c r="A2" s="270" t="s">
        <v>329</v>
      </c>
      <c r="B2" s="270"/>
      <c r="C2" s="270"/>
      <c r="D2" s="270"/>
      <c r="E2" s="270"/>
      <c r="F2" s="270"/>
      <c r="G2" s="270"/>
      <c r="H2" s="270"/>
      <c r="I2" s="270"/>
      <c r="J2" s="270"/>
      <c r="K2" s="270"/>
      <c r="L2" s="270"/>
      <c r="M2" s="270"/>
      <c r="N2" s="270"/>
      <c r="O2" s="270"/>
      <c r="P2" s="270"/>
      <c r="Q2" s="270"/>
      <c r="R2" s="270"/>
      <c r="S2" s="71"/>
      <c r="V2" s="9"/>
    </row>
    <row r="3" spans="1:60" ht="23.25">
      <c r="A3" s="271" t="s">
        <v>294</v>
      </c>
      <c r="B3" s="271"/>
      <c r="C3" s="271"/>
      <c r="D3" s="271"/>
      <c r="E3" s="271"/>
      <c r="F3" s="271"/>
      <c r="G3" s="271"/>
      <c r="H3" s="271"/>
      <c r="I3" s="271"/>
      <c r="J3" s="271"/>
      <c r="K3" s="271"/>
      <c r="L3" s="271"/>
      <c r="M3" s="271"/>
      <c r="N3" s="271"/>
      <c r="O3" s="271"/>
      <c r="P3" s="271"/>
      <c r="Q3" s="271"/>
      <c r="R3" s="271"/>
      <c r="S3" s="271"/>
      <c r="T3" s="21"/>
      <c r="U3" s="21"/>
      <c r="V3" s="21"/>
      <c r="W3" s="21"/>
      <c r="X3" s="21"/>
    </row>
    <row r="4" spans="1:60" ht="29.25" customHeight="1" thickBot="1">
      <c r="A4" s="87" t="s">
        <v>296</v>
      </c>
      <c r="B4" s="89"/>
      <c r="C4" s="89"/>
      <c r="D4" s="89"/>
      <c r="E4" s="90"/>
      <c r="F4" s="90"/>
      <c r="G4" s="90"/>
      <c r="H4" s="90"/>
      <c r="I4" s="90"/>
      <c r="J4" s="89"/>
      <c r="K4" s="89"/>
      <c r="L4" s="89"/>
      <c r="M4" s="89"/>
      <c r="N4" s="72"/>
      <c r="O4" s="72"/>
      <c r="P4" s="72"/>
      <c r="Q4" s="72"/>
      <c r="R4" s="72"/>
      <c r="S4" s="72"/>
      <c r="T4" s="72"/>
      <c r="U4" s="72"/>
      <c r="V4" s="72"/>
      <c r="W4" s="72"/>
      <c r="X4" s="72"/>
      <c r="Y4" s="72"/>
      <c r="Z4" s="72"/>
      <c r="AA4" s="72"/>
      <c r="AB4" s="72"/>
      <c r="AC4" s="72"/>
      <c r="AD4" s="72"/>
      <c r="AE4" s="72"/>
      <c r="AF4" s="72"/>
      <c r="AG4" s="214"/>
      <c r="AH4" s="72"/>
      <c r="AI4" s="72"/>
      <c r="AJ4" s="72"/>
      <c r="AK4" s="72"/>
      <c r="AL4" s="72"/>
      <c r="AM4" s="72"/>
      <c r="AN4" s="72"/>
      <c r="AO4" s="73"/>
      <c r="AP4" s="73"/>
    </row>
    <row r="5" spans="1:60" ht="31.5" customHeight="1" thickBot="1">
      <c r="A5" s="272"/>
      <c r="B5" s="273"/>
      <c r="C5" s="273"/>
      <c r="D5" s="273"/>
      <c r="E5" s="273"/>
      <c r="F5" s="273"/>
      <c r="G5" s="273"/>
      <c r="H5" s="273"/>
      <c r="I5" s="274"/>
      <c r="J5" s="265" t="s">
        <v>236</v>
      </c>
      <c r="K5" s="266"/>
      <c r="L5" s="266"/>
      <c r="M5" s="266"/>
      <c r="N5" s="266"/>
      <c r="O5" s="266"/>
      <c r="P5" s="267"/>
      <c r="Q5" s="265" t="s">
        <v>235</v>
      </c>
      <c r="R5" s="266"/>
      <c r="S5" s="266"/>
      <c r="T5" s="266"/>
      <c r="U5" s="266"/>
      <c r="V5" s="266"/>
      <c r="W5" s="267"/>
      <c r="X5" s="265" t="s">
        <v>237</v>
      </c>
      <c r="Y5" s="266"/>
      <c r="Z5" s="266"/>
      <c r="AA5" s="266"/>
      <c r="AB5" s="266"/>
      <c r="AC5" s="267"/>
      <c r="AD5" s="85"/>
      <c r="AE5" s="85"/>
      <c r="AF5" s="86"/>
      <c r="AG5" s="236"/>
      <c r="AH5" s="237">
        <v>44562</v>
      </c>
    </row>
    <row r="6" spans="1:60" ht="76.5" customHeight="1" thickBot="1">
      <c r="A6" s="62" t="s">
        <v>2</v>
      </c>
      <c r="B6" s="63" t="s">
        <v>206</v>
      </c>
      <c r="C6" s="62" t="s">
        <v>282</v>
      </c>
      <c r="D6" s="62" t="s">
        <v>280</v>
      </c>
      <c r="E6" s="62" t="s">
        <v>199</v>
      </c>
      <c r="F6" s="62" t="s">
        <v>204</v>
      </c>
      <c r="G6" s="62" t="s">
        <v>196</v>
      </c>
      <c r="H6" s="62" t="s">
        <v>153</v>
      </c>
      <c r="I6" s="62" t="s">
        <v>154</v>
      </c>
      <c r="J6" s="83" t="s">
        <v>152</v>
      </c>
      <c r="K6" s="83" t="s">
        <v>151</v>
      </c>
      <c r="L6" s="83" t="s">
        <v>166</v>
      </c>
      <c r="M6" s="83" t="s">
        <v>149</v>
      </c>
      <c r="N6" s="83" t="s">
        <v>150</v>
      </c>
      <c r="O6" s="83" t="s">
        <v>144</v>
      </c>
      <c r="P6" s="84" t="s">
        <v>240</v>
      </c>
      <c r="Q6" s="22" t="s">
        <v>152</v>
      </c>
      <c r="R6" s="22" t="s">
        <v>151</v>
      </c>
      <c r="S6" s="22" t="s">
        <v>166</v>
      </c>
      <c r="T6" s="22" t="s">
        <v>149</v>
      </c>
      <c r="U6" s="22" t="s">
        <v>150</v>
      </c>
      <c r="V6" s="22" t="s">
        <v>144</v>
      </c>
      <c r="W6" s="23" t="s">
        <v>241</v>
      </c>
      <c r="X6" s="24" t="s">
        <v>148</v>
      </c>
      <c r="Y6" s="24" t="s">
        <v>147</v>
      </c>
      <c r="Z6" s="24" t="s">
        <v>146</v>
      </c>
      <c r="AA6" s="24" t="s">
        <v>145</v>
      </c>
      <c r="AB6" s="24" t="s">
        <v>144</v>
      </c>
      <c r="AC6" s="25" t="s">
        <v>143</v>
      </c>
      <c r="AD6" s="26" t="s">
        <v>256</v>
      </c>
      <c r="AE6" s="57" t="s">
        <v>197</v>
      </c>
      <c r="AF6" s="57" t="s">
        <v>198</v>
      </c>
      <c r="AG6" s="238" t="s">
        <v>318</v>
      </c>
      <c r="AH6" s="237"/>
      <c r="AJ6" s="211" t="s">
        <v>315</v>
      </c>
      <c r="AK6" s="212" t="s">
        <v>316</v>
      </c>
    </row>
    <row r="7" spans="1:60" ht="23.25" customHeight="1" thickBot="1">
      <c r="F7" s="185"/>
      <c r="G7" s="54" t="s">
        <v>1</v>
      </c>
      <c r="H7" s="55"/>
      <c r="I7" s="65">
        <v>7953.9520000000002</v>
      </c>
      <c r="J7" s="95">
        <v>0.48474059135214398</v>
      </c>
      <c r="K7" s="95">
        <v>0.12518381807402101</v>
      </c>
      <c r="L7" s="95">
        <v>0.26354914870518897</v>
      </c>
      <c r="M7" s="95">
        <v>1.5619676040695201</v>
      </c>
      <c r="N7" s="95">
        <v>8.3496403081619805E-2</v>
      </c>
      <c r="O7" s="95">
        <v>6.2703605802131801E-2</v>
      </c>
      <c r="P7" s="132">
        <v>2.5816396310062499</v>
      </c>
      <c r="Q7" s="95">
        <v>0.48474059135214398</v>
      </c>
      <c r="R7" s="95">
        <v>0.12518381807402101</v>
      </c>
      <c r="S7" s="95">
        <v>0.26354914870518897</v>
      </c>
      <c r="T7" s="95">
        <v>1.5619676040695201</v>
      </c>
      <c r="U7" s="95">
        <v>8.3496403081619805E-2</v>
      </c>
      <c r="V7" s="95">
        <v>6.2703605802131801E-2</v>
      </c>
      <c r="W7" s="136">
        <v>2.5816396310062499</v>
      </c>
      <c r="X7" s="95">
        <v>0.48474059135214298</v>
      </c>
      <c r="Y7" s="95">
        <v>0.18381655340851799</v>
      </c>
      <c r="Z7" s="95">
        <v>0.64253883600001804</v>
      </c>
      <c r="AA7" s="95">
        <v>0.136415782512845</v>
      </c>
      <c r="AB7" s="95">
        <v>6.2703605802131801E-2</v>
      </c>
      <c r="AC7" s="96">
        <v>1.5102153690756599</v>
      </c>
      <c r="AD7" s="56">
        <v>-1.07142426193059</v>
      </c>
      <c r="AE7" s="59">
        <v>1.7094513033504399</v>
      </c>
      <c r="AF7" s="56"/>
      <c r="AG7" s="239">
        <f>$AH$5+(365/AE7)</f>
        <v>44775.518805294203</v>
      </c>
      <c r="AH7" s="237">
        <v>45292</v>
      </c>
      <c r="AI7" s="1"/>
      <c r="AJ7" s="219">
        <f>IF(AG7="","",$AH$7+(365/AE7))</f>
        <v>45505.518805294203</v>
      </c>
      <c r="AK7" s="220" t="str">
        <f>IF(AF7&lt;1,"",$AH$7+(366/AF7))</f>
        <v/>
      </c>
      <c r="AL7" s="147"/>
      <c r="AM7" s="147"/>
      <c r="AN7" s="147"/>
      <c r="AO7" s="147"/>
      <c r="AP7" s="147"/>
      <c r="AQ7" s="147"/>
      <c r="AR7" s="147"/>
      <c r="AS7" s="147"/>
      <c r="AT7" s="147"/>
      <c r="AU7" s="147"/>
      <c r="AV7" s="147"/>
      <c r="AW7" s="147"/>
      <c r="AX7" s="147"/>
      <c r="AY7" s="147"/>
      <c r="AZ7" s="147"/>
      <c r="BA7" s="147"/>
      <c r="BB7" s="147"/>
      <c r="BC7" s="147"/>
      <c r="BD7" s="147"/>
      <c r="BE7" s="147"/>
      <c r="BF7" s="147"/>
      <c r="BG7" s="147"/>
      <c r="BH7" s="147"/>
    </row>
    <row r="8" spans="1:60" ht="18.75" customHeight="1" thickTop="1">
      <c r="E8" s="129" t="s">
        <v>207</v>
      </c>
      <c r="F8" s="184" t="str">
        <f>SUBTOTAL(103, A24:A205)&amp;" Records"</f>
        <v>182 Records</v>
      </c>
      <c r="G8" s="32" t="str">
        <f>IF(F8="182 Records", "", "Filtered ")&amp;"Total of All Countries"</f>
        <v>Total of All Countries</v>
      </c>
      <c r="H8" s="48"/>
      <c r="I8" s="66">
        <f>SUBTOTAL(109, $I$24:$I$205)</f>
        <v>7912.6980000000012</v>
      </c>
      <c r="J8" s="38">
        <f t="shared" ref="J8:AE8" ca="1" si="0">SUMPRODUCT($I$24:$I$205,SUBTOTAL(109,OFFSET(J24:J205,ROW(J24:J205)-MIN(ROW(J24:J205)),0,1)))/$I$8</f>
        <v>0.46129546663072085</v>
      </c>
      <c r="K8" s="39">
        <f t="shared" ca="1" si="0"/>
        <v>0.1235147406541534</v>
      </c>
      <c r="L8" s="39">
        <f t="shared" ca="1" si="0"/>
        <v>0.25736758429889905</v>
      </c>
      <c r="M8" s="39">
        <f t="shared" ca="1" si="0"/>
        <v>1.444779122219388</v>
      </c>
      <c r="N8" s="39">
        <f t="shared" ca="1" si="0"/>
        <v>7.4725603051061282E-2</v>
      </c>
      <c r="O8" s="39">
        <f t="shared" ca="1" si="0"/>
        <v>7.803577456831455E-2</v>
      </c>
      <c r="P8" s="133">
        <f t="shared" ca="1" si="0"/>
        <v>2.5005015544231846</v>
      </c>
      <c r="Q8" s="38">
        <f t="shared" ca="1" si="0"/>
        <v>0.47604069116977632</v>
      </c>
      <c r="R8" s="39">
        <f t="shared" ca="1" si="0"/>
        <v>0.13906425628392219</v>
      </c>
      <c r="S8" s="39">
        <f t="shared" ca="1" si="0"/>
        <v>0.25765477468800257</v>
      </c>
      <c r="T8" s="39">
        <f t="shared" ca="1" si="0"/>
        <v>1.466947701928057</v>
      </c>
      <c r="U8" s="39">
        <f t="shared" ca="1" si="0"/>
        <v>7.8694090610626044E-2</v>
      </c>
      <c r="V8" s="39">
        <f t="shared" ca="1" si="0"/>
        <v>7.803577456831455E-2</v>
      </c>
      <c r="W8" s="137">
        <f t="shared" ca="1" si="0"/>
        <v>2.5561502576260438</v>
      </c>
      <c r="X8" s="39">
        <f t="shared" ca="1" si="0"/>
        <v>0.4612954666307208</v>
      </c>
      <c r="Y8" s="39">
        <f t="shared" ca="1" si="0"/>
        <v>0.17892616702991201</v>
      </c>
      <c r="Z8" s="39">
        <f t="shared" ca="1" si="0"/>
        <v>0.62318248351294991</v>
      </c>
      <c r="AA8" s="39">
        <f t="shared" ca="1" si="0"/>
        <v>0.15635675845725774</v>
      </c>
      <c r="AB8" s="39">
        <f t="shared" ca="1" si="0"/>
        <v>7.803577456831455E-2</v>
      </c>
      <c r="AC8" s="141">
        <f t="shared" ca="1" si="0"/>
        <v>1.5471880933985513</v>
      </c>
      <c r="AD8" s="40">
        <f t="shared" ca="1" si="0"/>
        <v>-1.0089621642274929</v>
      </c>
      <c r="AE8" s="60">
        <f t="shared" ca="1" si="0"/>
        <v>1.6925733309087942</v>
      </c>
      <c r="AF8" s="40">
        <f ca="1">IFERROR(W8/AC8,0)</f>
        <v>1.6521263759283511</v>
      </c>
      <c r="AG8" s="240">
        <f t="shared" ref="AG8:AG20" ca="1" si="1">$AH$5+(365/AE8)</f>
        <v>44777.647968294536</v>
      </c>
      <c r="AH8" s="237"/>
      <c r="AI8" s="1"/>
      <c r="AJ8" s="218">
        <f t="shared" ref="AJ8:AJ11" ca="1" si="2">IF(AG8="","",$AH$7+(365/AE8))</f>
        <v>45507.647968294536</v>
      </c>
      <c r="AK8" s="217">
        <f t="shared" ref="AK8:AK11" ca="1" si="3">IF(AF8&lt;1,"",$AH$7+(366/AF8))</f>
        <v>45513.532689830907</v>
      </c>
    </row>
    <row r="9" spans="1:60" ht="18.75" customHeight="1">
      <c r="A9" s="29"/>
      <c r="B9" s="30"/>
      <c r="C9" s="30"/>
      <c r="D9" s="30"/>
      <c r="F9" s="174" t="str">
        <f t="shared" ref="F9:F16" ca="1" si="4">SUMPRODUCT(SUBTOTAL(3,OFFSET($G$24:$G$205,ROW($G$24:$G$205)-MIN(ROW($G$24:$G$205)),0,1)),--($G$24:$G$205=$G9))&amp;" Records"</f>
        <v>53 Records</v>
      </c>
      <c r="G9" s="32" t="s">
        <v>167</v>
      </c>
      <c r="H9" s="48"/>
      <c r="I9" s="66">
        <f t="shared" ref="I9:I16" ca="1" si="5">SUMPRODUCT(SUBTOTAL(9,OFFSET($I$24:$I$205,ROW($I$24:$I$205)-MIN(ROW($I$24:$I$205)),0,1)),--($G$24:$G$205=$G9))</f>
        <v>1398.673</v>
      </c>
      <c r="J9" s="38">
        <f t="shared" ref="J9:S16" ca="1" si="6">IFERROR(SUMPRODUCT($I$24:$I$205,SUBTOTAL(109,OFFSET(J$24:J$205,ROW(J$24:J$205)-MIN(ROW(J$24:J$205)),0,1)), --($G$24:$G$205=$G9))/$I9,0)</f>
        <v>0.2757370391621457</v>
      </c>
      <c r="K9" s="39">
        <f t="shared" ca="1" si="6"/>
        <v>0.1501504233325503</v>
      </c>
      <c r="L9" s="39">
        <f t="shared" ca="1" si="6"/>
        <v>0.22178610558796583</v>
      </c>
      <c r="M9" s="39">
        <f t="shared" ca="1" si="6"/>
        <v>0.24798723662442249</v>
      </c>
      <c r="N9" s="39">
        <f t="shared" ca="1" si="6"/>
        <v>3.7914876196340659E-2</v>
      </c>
      <c r="O9" s="39">
        <f t="shared" ca="1" si="6"/>
        <v>4.3206676380928254E-2</v>
      </c>
      <c r="P9" s="133">
        <f t="shared" ca="1" si="6"/>
        <v>1.0629524697656618</v>
      </c>
      <c r="Q9" s="38">
        <f t="shared" ca="1" si="6"/>
        <v>0.30292466108554755</v>
      </c>
      <c r="R9" s="39">
        <f t="shared" ca="1" si="6"/>
        <v>0.1490742578149741</v>
      </c>
      <c r="S9" s="39">
        <f t="shared" ca="1" si="6"/>
        <v>0.22558694524797537</v>
      </c>
      <c r="T9" s="39">
        <f t="shared" ref="T9:AE16" ca="1" si="7">IFERROR(SUMPRODUCT($I$24:$I$205,SUBTOTAL(109,OFFSET(T$24:T$205,ROW(T$24:T$205)-MIN(ROW(T$24:T$205)),0,1)), --($G$24:$G$205=$G9))/$I9,0)</f>
        <v>0.27330491914488964</v>
      </c>
      <c r="U9" s="39">
        <f t="shared" ca="1" si="7"/>
        <v>4.1939468661116523E-2</v>
      </c>
      <c r="V9" s="39">
        <f t="shared" ca="1" si="7"/>
        <v>4.3206676380928254E-2</v>
      </c>
      <c r="W9" s="137">
        <f t="shared" ca="1" si="7"/>
        <v>1.1546805657072814</v>
      </c>
      <c r="X9" s="39">
        <f t="shared" ca="1" si="7"/>
        <v>0.2757370391621457</v>
      </c>
      <c r="Y9" s="39">
        <f t="shared" ca="1" si="7"/>
        <v>0.27046888202140967</v>
      </c>
      <c r="Z9" s="39">
        <f t="shared" ca="1" si="7"/>
        <v>0.28853198091159271</v>
      </c>
      <c r="AA9" s="39">
        <f t="shared" ca="1" si="7"/>
        <v>6.7048198726563313E-2</v>
      </c>
      <c r="AB9" s="39">
        <f t="shared" ca="1" si="7"/>
        <v>4.3206676380928254E-2</v>
      </c>
      <c r="AC9" s="141">
        <f t="shared" ca="1" si="7"/>
        <v>0.97108443447488202</v>
      </c>
      <c r="AD9" s="40">
        <f t="shared" ca="1" si="7"/>
        <v>-0.18359613123239923</v>
      </c>
      <c r="AE9" s="60">
        <f t="shared" ca="1" si="7"/>
        <v>0.76458006543398604</v>
      </c>
      <c r="AF9" s="40">
        <f ca="1">IFERROR(W9/AC9,0)</f>
        <v>1.1890629946423554</v>
      </c>
      <c r="AG9" s="241">
        <f t="shared" ca="1" si="1"/>
        <v>45039.386236577877</v>
      </c>
      <c r="AH9" s="242"/>
      <c r="AI9" s="1"/>
      <c r="AJ9" s="218">
        <f t="shared" ca="1" si="2"/>
        <v>45769.386236577877</v>
      </c>
      <c r="AK9" s="217">
        <f t="shared" ca="1" si="3"/>
        <v>45599.805391008813</v>
      </c>
    </row>
    <row r="10" spans="1:60" ht="18.75" customHeight="1">
      <c r="A10" s="29"/>
      <c r="B10" s="30"/>
      <c r="C10" s="30"/>
      <c r="D10" s="30"/>
      <c r="F10" s="183" t="str">
        <f t="shared" ca="1" si="4"/>
        <v>30 Records</v>
      </c>
      <c r="G10" s="33" t="s">
        <v>168</v>
      </c>
      <c r="H10" s="49"/>
      <c r="I10" s="67">
        <f t="shared" ca="1" si="5"/>
        <v>4246.2330000000011</v>
      </c>
      <c r="J10" s="41">
        <f t="shared" ca="1" si="6"/>
        <v>0.29806566163611553</v>
      </c>
      <c r="K10" s="36">
        <f t="shared" ca="1" si="6"/>
        <v>4.344031431490597E-2</v>
      </c>
      <c r="L10" s="36">
        <f t="shared" ca="1" si="6"/>
        <v>0.13716775654038907</v>
      </c>
      <c r="M10" s="36">
        <f t="shared" ca="1" si="6"/>
        <v>1.4770591355306264</v>
      </c>
      <c r="N10" s="36">
        <f t="shared" ca="1" si="6"/>
        <v>6.7370959927983656E-2</v>
      </c>
      <c r="O10" s="36">
        <f t="shared" ca="1" si="6"/>
        <v>8.2459793831558367E-2</v>
      </c>
      <c r="P10" s="134">
        <f t="shared" ca="1" si="6"/>
        <v>2.1248533884928396</v>
      </c>
      <c r="Q10" s="41">
        <f t="shared" ca="1" si="6"/>
        <v>0.36266470735583667</v>
      </c>
      <c r="R10" s="36">
        <f t="shared" ca="1" si="6"/>
        <v>6.600957808496874E-2</v>
      </c>
      <c r="S10" s="36">
        <f t="shared" ca="1" si="6"/>
        <v>0.17610329110235415</v>
      </c>
      <c r="T10" s="36">
        <f t="shared" ca="1" si="7"/>
        <v>1.4582967989319138</v>
      </c>
      <c r="U10" s="36">
        <f t="shared" ca="1" si="7"/>
        <v>7.2242189662090062E-2</v>
      </c>
      <c r="V10" s="36">
        <f t="shared" ca="1" si="7"/>
        <v>8.2459793831558367E-2</v>
      </c>
      <c r="W10" s="138">
        <f t="shared" ca="1" si="7"/>
        <v>2.2303182405138049</v>
      </c>
      <c r="X10" s="36">
        <f t="shared" ca="1" si="7"/>
        <v>0.29806566163611553</v>
      </c>
      <c r="Y10" s="36">
        <f t="shared" ca="1" si="7"/>
        <v>7.4505404387121221E-2</v>
      </c>
      <c r="Z10" s="36">
        <f t="shared" ca="1" si="7"/>
        <v>0.15862939306091015</v>
      </c>
      <c r="AA10" s="36">
        <f t="shared" ca="1" si="7"/>
        <v>9.3908946938442664E-2</v>
      </c>
      <c r="AB10" s="36">
        <f t="shared" ca="1" si="7"/>
        <v>8.2459793831558367E-2</v>
      </c>
      <c r="AC10" s="142">
        <f t="shared" ca="1" si="7"/>
        <v>0.72229485302438168</v>
      </c>
      <c r="AD10" s="37">
        <f t="shared" ca="1" si="7"/>
        <v>-1.5080233874894233</v>
      </c>
      <c r="AE10" s="53">
        <f t="shared" ca="1" si="7"/>
        <v>1.4768213105120813</v>
      </c>
      <c r="AF10" s="37">
        <f ca="1">IFERROR(W10/AC10,0)</f>
        <v>3.0878224193001671</v>
      </c>
      <c r="AG10" s="241">
        <f t="shared" ca="1" si="1"/>
        <v>44809.15244654307</v>
      </c>
      <c r="AH10" s="243"/>
      <c r="AI10" s="1"/>
      <c r="AJ10" s="216">
        <f t="shared" ca="1" si="2"/>
        <v>45539.15244654307</v>
      </c>
      <c r="AK10" s="220">
        <f t="shared" ca="1" si="3"/>
        <v>45410.530132339329</v>
      </c>
    </row>
    <row r="11" spans="1:60" ht="18.75" customHeight="1">
      <c r="A11" s="29"/>
      <c r="B11" s="30"/>
      <c r="C11" s="30"/>
      <c r="D11" s="30"/>
      <c r="F11" s="183" t="str">
        <f t="shared" ca="1" si="4"/>
        <v>20 Records</v>
      </c>
      <c r="G11" s="33" t="s">
        <v>269</v>
      </c>
      <c r="H11" s="49"/>
      <c r="I11" s="67">
        <f t="shared" ca="1" si="5"/>
        <v>92.252999999999986</v>
      </c>
      <c r="J11" s="41">
        <f t="shared" ca="1" si="6"/>
        <v>0.27796912760199616</v>
      </c>
      <c r="K11" s="36">
        <f t="shared" ca="1" si="6"/>
        <v>0.12967919686999668</v>
      </c>
      <c r="L11" s="36">
        <f t="shared" ca="1" si="6"/>
        <v>0.20436705922548484</v>
      </c>
      <c r="M11" s="36">
        <f t="shared" ca="1" si="6"/>
        <v>0.49099089471523732</v>
      </c>
      <c r="N11" s="36">
        <f t="shared" ca="1" si="6"/>
        <v>9.9047445030232981E-2</v>
      </c>
      <c r="O11" s="36">
        <f t="shared" ca="1" si="6"/>
        <v>0.10672161599387273</v>
      </c>
      <c r="P11" s="134">
        <f t="shared" ca="1" si="6"/>
        <v>1.4758702268109241</v>
      </c>
      <c r="Q11" s="41">
        <f t="shared" ca="1" si="6"/>
        <v>0.40509909303547931</v>
      </c>
      <c r="R11" s="36">
        <f t="shared" ca="1" si="6"/>
        <v>0.12284345814670856</v>
      </c>
      <c r="S11" s="36">
        <f t="shared" ca="1" si="6"/>
        <v>0.25960253145164469</v>
      </c>
      <c r="T11" s="36">
        <f t="shared" ca="1" si="7"/>
        <v>0.59533412104291539</v>
      </c>
      <c r="U11" s="36">
        <f t="shared" ca="1" si="7"/>
        <v>0.10994947930072602</v>
      </c>
      <c r="V11" s="36">
        <f t="shared" ca="1" si="7"/>
        <v>0.10672161599387273</v>
      </c>
      <c r="W11" s="138">
        <f t="shared" ca="1" si="7"/>
        <v>1.7874870551761359</v>
      </c>
      <c r="X11" s="36">
        <f t="shared" ca="1" si="7"/>
        <v>0.27796912760199599</v>
      </c>
      <c r="Y11" s="36">
        <f t="shared" ca="1" si="7"/>
        <v>0.13319204579949523</v>
      </c>
      <c r="Z11" s="36">
        <f t="shared" ca="1" si="7"/>
        <v>0.2796037461139057</v>
      </c>
      <c r="AA11" s="36">
        <f t="shared" ca="1" si="7"/>
        <v>0.13030521915180293</v>
      </c>
      <c r="AB11" s="36">
        <f t="shared" ca="1" si="7"/>
        <v>0.10672161599387273</v>
      </c>
      <c r="AC11" s="142">
        <f t="shared" ca="1" si="7"/>
        <v>1.1202958115385304</v>
      </c>
      <c r="AD11" s="37">
        <f t="shared" ca="1" si="7"/>
        <v>-0.66719124363760363</v>
      </c>
      <c r="AE11" s="53">
        <f t="shared" ca="1" si="7"/>
        <v>1.1835974469457151</v>
      </c>
      <c r="AF11" s="37">
        <f ca="1">IFERROR(W11/AC11,0)</f>
        <v>1.595549172607666</v>
      </c>
      <c r="AG11" s="241">
        <f ca="1">$AH$5+(365/AE11)</f>
        <v>44870.381875055478</v>
      </c>
      <c r="AH11" s="243"/>
      <c r="AI11" s="1"/>
      <c r="AJ11" s="221">
        <f t="shared" ca="1" si="2"/>
        <v>45600.381875055478</v>
      </c>
      <c r="AK11" s="222">
        <f t="shared" ca="1" si="3"/>
        <v>45521.38810428627</v>
      </c>
    </row>
    <row r="12" spans="1:60" ht="18.75" customHeight="1">
      <c r="A12" s="29"/>
      <c r="B12" s="30"/>
      <c r="C12" s="30"/>
      <c r="D12" s="30"/>
      <c r="F12" s="183" t="str">
        <f t="shared" ca="1" si="4"/>
        <v>26 Records</v>
      </c>
      <c r="G12" s="33" t="s">
        <v>332</v>
      </c>
      <c r="H12" s="49"/>
      <c r="I12" s="67">
        <f t="shared" ca="1" si="5"/>
        <v>441.22399999999993</v>
      </c>
      <c r="J12" s="41">
        <f t="shared" ca="1" si="6"/>
        <v>0.79716528977381074</v>
      </c>
      <c r="K12" s="36">
        <f t="shared" ca="1" si="6"/>
        <v>0.11558536082861084</v>
      </c>
      <c r="L12" s="36">
        <f t="shared" ca="1" si="6"/>
        <v>0.68241948918277884</v>
      </c>
      <c r="M12" s="36">
        <f t="shared" ca="1" si="6"/>
        <v>1.8928140091248427</v>
      </c>
      <c r="N12" s="36">
        <f t="shared" ca="1" si="6"/>
        <v>9.7981982873463033E-2</v>
      </c>
      <c r="O12" s="36">
        <f t="shared" ca="1" si="6"/>
        <v>0.12891013725486902</v>
      </c>
      <c r="P12" s="134">
        <f t="shared" ca="1" si="6"/>
        <v>3.8537119873972761</v>
      </c>
      <c r="Q12" s="41">
        <f t="shared" ca="1" si="6"/>
        <v>0.92971157608109511</v>
      </c>
      <c r="R12" s="36">
        <f t="shared" ca="1" si="6"/>
        <v>0.21159586405077355</v>
      </c>
      <c r="S12" s="36">
        <f t="shared" ca="1" si="6"/>
        <v>0.56017259379467421</v>
      </c>
      <c r="T12" s="36">
        <f t="shared" ca="1" si="7"/>
        <v>2.2117516609017538</v>
      </c>
      <c r="U12" s="36">
        <f t="shared" ca="1" si="7"/>
        <v>0.16798215274562892</v>
      </c>
      <c r="V12" s="36">
        <f t="shared" ca="1" si="7"/>
        <v>0.12891013725486902</v>
      </c>
      <c r="W12" s="138">
        <f t="shared" ca="1" si="7"/>
        <v>4.4579798594627418</v>
      </c>
      <c r="X12" s="36">
        <f t="shared" ca="1" si="7"/>
        <v>0.7971652897738104</v>
      </c>
      <c r="Y12" s="36">
        <f t="shared" ca="1" si="7"/>
        <v>0.12395941473810887</v>
      </c>
      <c r="Z12" s="36">
        <f t="shared" ca="1" si="7"/>
        <v>0.9242843660352954</v>
      </c>
      <c r="AA12" s="36">
        <f t="shared" ca="1" si="7"/>
        <v>0.20824142812062535</v>
      </c>
      <c r="AB12" s="36">
        <f t="shared" ca="1" si="7"/>
        <v>0.12891013725486902</v>
      </c>
      <c r="AC12" s="142">
        <f t="shared" ca="1" si="7"/>
        <v>2.2275887027834518</v>
      </c>
      <c r="AD12" s="37">
        <f t="shared" ca="1" si="7"/>
        <v>-2.2303911566792869</v>
      </c>
      <c r="AE12" s="53">
        <f t="shared" ca="1" si="7"/>
        <v>2.9518835198924518</v>
      </c>
      <c r="AF12" s="37">
        <f t="shared" ref="AF12:AF20" ca="1" si="8">IFERROR(W12/AC12,0)</f>
        <v>2.001258066128786</v>
      </c>
      <c r="AG12" s="241">
        <f t="shared" ca="1" si="1"/>
        <v>44685.649865430089</v>
      </c>
      <c r="AH12" s="243"/>
      <c r="AI12" s="1"/>
      <c r="AJ12" s="221">
        <f t="shared" ref="AJ12:AJ20" ca="1" si="9">IF(AG12="","",$AH$7+(365/AE12))</f>
        <v>45415.649865430089</v>
      </c>
      <c r="AK12" s="222">
        <f t="shared" ref="AK12:AK20" ca="1" si="10">IF(AF12&lt;1,"",$AH$7+(366/AF12))</f>
        <v>45474.884959313611</v>
      </c>
    </row>
    <row r="13" spans="1:60" ht="18.75" customHeight="1">
      <c r="A13" s="29"/>
      <c r="B13" s="30"/>
      <c r="C13" s="30"/>
      <c r="D13" s="30"/>
      <c r="F13" s="183" t="str">
        <f t="shared" ca="1" si="4"/>
        <v>23 Records</v>
      </c>
      <c r="G13" s="33" t="s">
        <v>169</v>
      </c>
      <c r="H13" s="49"/>
      <c r="I13" s="67">
        <f t="shared" ca="1" si="5"/>
        <v>485.04300000000001</v>
      </c>
      <c r="J13" s="41">
        <f t="shared" ca="1" si="6"/>
        <v>0.44977365744175474</v>
      </c>
      <c r="K13" s="36">
        <f t="shared" ca="1" si="6"/>
        <v>9.8058369467842341E-2</v>
      </c>
      <c r="L13" s="36">
        <f t="shared" ca="1" si="6"/>
        <v>4.9191614650678422E-2</v>
      </c>
      <c r="M13" s="36">
        <f t="shared" ca="1" si="6"/>
        <v>2.0506823276271073</v>
      </c>
      <c r="N13" s="36">
        <f t="shared" ca="1" si="6"/>
        <v>5.9940375846806747E-2</v>
      </c>
      <c r="O13" s="36">
        <f t="shared" ca="1" si="6"/>
        <v>5.7911065733578689E-2</v>
      </c>
      <c r="P13" s="134">
        <f t="shared" ca="1" si="6"/>
        <v>2.7655574107677667</v>
      </c>
      <c r="Q13" s="41">
        <f t="shared" ca="1" si="6"/>
        <v>0.59975350204474831</v>
      </c>
      <c r="R13" s="36">
        <f t="shared" ca="1" si="6"/>
        <v>0.15283047481681236</v>
      </c>
      <c r="S13" s="36">
        <f t="shared" ca="1" si="6"/>
        <v>0.12144600718109548</v>
      </c>
      <c r="T13" s="36">
        <f t="shared" ca="1" si="7"/>
        <v>1.9866221414405627</v>
      </c>
      <c r="U13" s="36">
        <f t="shared" ca="1" si="7"/>
        <v>7.1802207355985942E-2</v>
      </c>
      <c r="V13" s="36">
        <f t="shared" ca="1" si="7"/>
        <v>5.7911065733578689E-2</v>
      </c>
      <c r="W13" s="138">
        <f t="shared" ca="1" si="7"/>
        <v>2.9903653985727821</v>
      </c>
      <c r="X13" s="36">
        <f t="shared" ca="1" si="7"/>
        <v>0.44977365744175474</v>
      </c>
      <c r="Y13" s="36">
        <f t="shared" ca="1" si="7"/>
        <v>0.17405156408604136</v>
      </c>
      <c r="Z13" s="36">
        <f t="shared" ca="1" si="7"/>
        <v>0.13932405899740108</v>
      </c>
      <c r="AA13" s="36">
        <f t="shared" ca="1" si="7"/>
        <v>9.5077522154732919E-2</v>
      </c>
      <c r="AB13" s="36">
        <f t="shared" ca="1" si="7"/>
        <v>5.7911065733578689E-2</v>
      </c>
      <c r="AC13" s="142">
        <f t="shared" ca="1" si="7"/>
        <v>0.91613786841350886</v>
      </c>
      <c r="AD13" s="37">
        <f t="shared" ca="1" si="7"/>
        <v>-2.0742275301592681</v>
      </c>
      <c r="AE13" s="53">
        <f t="shared" ca="1" si="7"/>
        <v>1.9800920185331281</v>
      </c>
      <c r="AF13" s="37">
        <f ca="1">IFERROR(W13/AC13,0)</f>
        <v>3.264099762354816</v>
      </c>
      <c r="AG13" s="241">
        <f ca="1">$AH$5+(365/AE13)</f>
        <v>44746.334867563579</v>
      </c>
      <c r="AH13" s="243"/>
      <c r="AI13" s="1"/>
      <c r="AJ13" s="221">
        <f t="shared" ca="1" si="9"/>
        <v>45476.334867563579</v>
      </c>
      <c r="AK13" s="222">
        <f t="shared" ca="1" si="10"/>
        <v>45404.128925782577</v>
      </c>
    </row>
    <row r="14" spans="1:60" ht="18.75" customHeight="1">
      <c r="A14" s="29"/>
      <c r="B14" s="30"/>
      <c r="C14" s="30"/>
      <c r="D14" s="30"/>
      <c r="F14" s="183" t="str">
        <f t="shared" ca="1" si="4"/>
        <v>4 Records</v>
      </c>
      <c r="G14" s="33" t="s">
        <v>170</v>
      </c>
      <c r="H14" s="49"/>
      <c r="I14" s="67">
        <f t="shared" ca="1" si="5"/>
        <v>504.81799999999998</v>
      </c>
      <c r="J14" s="41">
        <f t="shared" ca="1" si="6"/>
        <v>1.406468587322504</v>
      </c>
      <c r="K14" s="36">
        <f t="shared" ca="1" si="6"/>
        <v>0.24443091657859303</v>
      </c>
      <c r="L14" s="36">
        <f t="shared" ca="1" si="6"/>
        <v>0.7670632585252819</v>
      </c>
      <c r="M14" s="36">
        <f t="shared" ca="1" si="6"/>
        <v>3.6871962042696151</v>
      </c>
      <c r="N14" s="36">
        <f t="shared" ca="1" si="6"/>
        <v>9.3554729515743229E-2</v>
      </c>
      <c r="O14" s="36">
        <f t="shared" ca="1" si="6"/>
        <v>5.8615820547591263E-2</v>
      </c>
      <c r="P14" s="134">
        <f t="shared" ca="1" si="6"/>
        <v>6.2576313661410135</v>
      </c>
      <c r="Q14" s="41">
        <f t="shared" ca="1" si="6"/>
        <v>1.1094942790093565</v>
      </c>
      <c r="R14" s="36">
        <f t="shared" ca="1" si="6"/>
        <v>0.27026996418372723</v>
      </c>
      <c r="S14" s="36">
        <f t="shared" ca="1" si="6"/>
        <v>0.70576351079615185</v>
      </c>
      <c r="T14" s="36">
        <f t="shared" ca="1" si="7"/>
        <v>3.8537238483572449</v>
      </c>
      <c r="U14" s="36">
        <f t="shared" ca="1" si="7"/>
        <v>0.11002126992186909</v>
      </c>
      <c r="V14" s="36">
        <f t="shared" ca="1" si="7"/>
        <v>5.8615820547591263E-2</v>
      </c>
      <c r="W14" s="138">
        <f t="shared" ca="1" si="7"/>
        <v>6.1078886928159459</v>
      </c>
      <c r="X14" s="36">
        <f t="shared" ca="1" si="7"/>
        <v>1.406468587322504</v>
      </c>
      <c r="Y14" s="36">
        <f t="shared" ca="1" si="7"/>
        <v>0.24443091657859303</v>
      </c>
      <c r="Z14" s="36">
        <f t="shared" ca="1" si="7"/>
        <v>1.6726290678614464</v>
      </c>
      <c r="AA14" s="36">
        <f t="shared" ca="1" si="7"/>
        <v>0.4819865296483079</v>
      </c>
      <c r="AB14" s="36">
        <f t="shared" ca="1" si="7"/>
        <v>5.8615820547591263E-2</v>
      </c>
      <c r="AC14" s="142">
        <f t="shared" ca="1" si="7"/>
        <v>3.8641309219584454</v>
      </c>
      <c r="AD14" s="37">
        <f t="shared" ca="1" si="7"/>
        <v>-2.2437577708575005</v>
      </c>
      <c r="AE14" s="53">
        <f t="shared" ca="1" si="7"/>
        <v>4.0443825548897223</v>
      </c>
      <c r="AF14" s="37">
        <f ca="1">IFERROR(W14/AC14,0)</f>
        <v>1.5806629786032984</v>
      </c>
      <c r="AG14" s="241">
        <f ca="1">$AH$5+(365/AE14)</f>
        <v>44652.248633764553</v>
      </c>
      <c r="AH14" s="243"/>
      <c r="AI14" s="1"/>
      <c r="AJ14" s="221">
        <f t="shared" ca="1" si="9"/>
        <v>45382.248633764553</v>
      </c>
      <c r="AK14" s="222">
        <f t="shared" ca="1" si="10"/>
        <v>45523.54841035336</v>
      </c>
    </row>
    <row r="15" spans="1:60" ht="18.75" customHeight="1">
      <c r="A15" s="29"/>
      <c r="B15" s="30"/>
      <c r="C15" s="30"/>
      <c r="D15" s="30"/>
      <c r="F15" s="183" t="str">
        <f t="shared" ca="1" si="4"/>
        <v>13 Records</v>
      </c>
      <c r="G15" s="33" t="s">
        <v>171</v>
      </c>
      <c r="H15" s="49"/>
      <c r="I15" s="67">
        <f t="shared" ca="1" si="5"/>
        <v>306.76300000000003</v>
      </c>
      <c r="J15" s="41">
        <f t="shared" ca="1" si="6"/>
        <v>1.1317920097427228</v>
      </c>
      <c r="K15" s="36">
        <f t="shared" ca="1" si="6"/>
        <v>5.9032229852652954E-2</v>
      </c>
      <c r="L15" s="36">
        <f t="shared" ca="1" si="6"/>
        <v>0.62097604927121652</v>
      </c>
      <c r="M15" s="36">
        <f t="shared" ca="1" si="6"/>
        <v>2.447087730725928</v>
      </c>
      <c r="N15" s="36">
        <f t="shared" ca="1" si="6"/>
        <v>0.2525018102669051</v>
      </c>
      <c r="O15" s="36">
        <f t="shared" ca="1" si="6"/>
        <v>5.0463482614456177E-2</v>
      </c>
      <c r="P15" s="134">
        <f t="shared" ca="1" si="6"/>
        <v>5.088029762068909</v>
      </c>
      <c r="Q15" s="41">
        <f t="shared" ca="1" si="6"/>
        <v>0.87907214176014048</v>
      </c>
      <c r="R15" s="36">
        <f t="shared" ca="1" si="6"/>
        <v>0.11977082438721942</v>
      </c>
      <c r="S15" s="36">
        <f t="shared" ca="1" si="6"/>
        <v>0.49894046234992906</v>
      </c>
      <c r="T15" s="36">
        <f t="shared" ca="1" si="7"/>
        <v>2.4454117166920195</v>
      </c>
      <c r="U15" s="36">
        <f t="shared" ca="1" si="7"/>
        <v>0.15265235275265959</v>
      </c>
      <c r="V15" s="36">
        <f t="shared" ca="1" si="7"/>
        <v>5.0463482614456177E-2</v>
      </c>
      <c r="W15" s="138">
        <f t="shared" ca="1" si="7"/>
        <v>4.4497264711735847</v>
      </c>
      <c r="X15" s="36">
        <f t="shared" ca="1" si="7"/>
        <v>1.1317920097427228</v>
      </c>
      <c r="Y15" s="36">
        <f t="shared" ca="1" si="7"/>
        <v>0.21390280317763272</v>
      </c>
      <c r="Z15" s="36">
        <f t="shared" ca="1" si="7"/>
        <v>2.2197487888988006</v>
      </c>
      <c r="AA15" s="36">
        <f t="shared" ca="1" si="7"/>
        <v>0.68716397231378379</v>
      </c>
      <c r="AB15" s="36">
        <f t="shared" ca="1" si="7"/>
        <v>5.0463482614456177E-2</v>
      </c>
      <c r="AC15" s="142">
        <f t="shared" ca="1" si="7"/>
        <v>4.7508887099740367</v>
      </c>
      <c r="AD15" s="37">
        <f t="shared" ca="1" si="7"/>
        <v>0.30116223880045145</v>
      </c>
      <c r="AE15" s="53">
        <f t="shared" ca="1" si="7"/>
        <v>2.9464184793040959</v>
      </c>
      <c r="AF15" s="37">
        <f ca="1">IFERROR(W15/AC15,0)</f>
        <v>0.93660928361293949</v>
      </c>
      <c r="AG15" s="241">
        <f ca="1">$AH$5+(365/AE15)</f>
        <v>44685.879212190594</v>
      </c>
      <c r="AH15" s="243"/>
      <c r="AI15" s="1"/>
      <c r="AJ15" s="221">
        <f t="shared" ca="1" si="9"/>
        <v>45415.879212190594</v>
      </c>
      <c r="AK15" s="222" t="str">
        <f t="shared" ca="1" si="10"/>
        <v/>
      </c>
    </row>
    <row r="16" spans="1:60" ht="18.75" customHeight="1">
      <c r="A16" s="29"/>
      <c r="B16" s="30"/>
      <c r="C16" s="30"/>
      <c r="D16" s="30"/>
      <c r="F16" s="182" t="str">
        <f t="shared" ca="1" si="4"/>
        <v>13 Records</v>
      </c>
      <c r="G16" s="34" t="s">
        <v>270</v>
      </c>
      <c r="H16" s="50"/>
      <c r="I16" s="68">
        <f t="shared" ca="1" si="5"/>
        <v>437.69099999999997</v>
      </c>
      <c r="J16" s="42">
        <f t="shared" ca="1" si="6"/>
        <v>0.79059298995364502</v>
      </c>
      <c r="K16" s="43">
        <f t="shared" ca="1" si="6"/>
        <v>0.75587324356215047</v>
      </c>
      <c r="L16" s="43">
        <f t="shared" ca="1" si="6"/>
        <v>0.50786121334047385</v>
      </c>
      <c r="M16" s="43">
        <f t="shared" ca="1" si="6"/>
        <v>0.74516525990971205</v>
      </c>
      <c r="N16" s="43">
        <f t="shared" ca="1" si="6"/>
        <v>0.10520758375588599</v>
      </c>
      <c r="O16" s="43">
        <f t="shared" ca="1" si="6"/>
        <v>0.15310884763260443</v>
      </c>
      <c r="P16" s="135">
        <f t="shared" ca="1" si="6"/>
        <v>3.1498614056721692</v>
      </c>
      <c r="Q16" s="42">
        <f t="shared" ca="1" si="6"/>
        <v>0.53660330416411151</v>
      </c>
      <c r="R16" s="43">
        <f t="shared" ca="1" si="6"/>
        <v>0.59305233862759066</v>
      </c>
      <c r="S16" s="43">
        <f t="shared" ca="1" si="6"/>
        <v>0.31092850262265331</v>
      </c>
      <c r="T16" s="43">
        <f t="shared" ca="1" si="7"/>
        <v>0.78364532873623327</v>
      </c>
      <c r="U16" s="43">
        <f t="shared" ca="1" si="7"/>
        <v>8.1813209168169421E-2</v>
      </c>
      <c r="V16" s="43">
        <f t="shared" ca="1" si="7"/>
        <v>0.15310884763260443</v>
      </c>
      <c r="W16" s="139">
        <f t="shared" ca="1" si="7"/>
        <v>2.5357282615513186</v>
      </c>
      <c r="X16" s="42">
        <f t="shared" ca="1" si="7"/>
        <v>0.79059298995364458</v>
      </c>
      <c r="Y16" s="43">
        <f t="shared" ca="1" si="7"/>
        <v>0.86981357882546051</v>
      </c>
      <c r="Z16" s="43">
        <f t="shared" ca="1" si="7"/>
        <v>4.1751294599122808</v>
      </c>
      <c r="AA16" s="43">
        <f t="shared" ca="1" si="7"/>
        <v>0.32108320203885149</v>
      </c>
      <c r="AB16" s="43">
        <f t="shared" ca="1" si="7"/>
        <v>0.15310884763260443</v>
      </c>
      <c r="AC16" s="143">
        <f t="shared" ca="1" si="7"/>
        <v>6.5765759128912791</v>
      </c>
      <c r="AD16" s="44">
        <f t="shared" ca="1" si="7"/>
        <v>4.0408476513399547</v>
      </c>
      <c r="AE16" s="44">
        <f t="shared" ca="1" si="7"/>
        <v>1.6790507589015775</v>
      </c>
      <c r="AF16" s="44">
        <f ca="1">IFERROR(W16/AC16,0)</f>
        <v>0.38556967868048664</v>
      </c>
      <c r="AG16" s="244">
        <f ca="1">$AH$5+(365/AE16)</f>
        <v>44779.384732453698</v>
      </c>
      <c r="AH16" s="243"/>
      <c r="AI16" s="1"/>
      <c r="AJ16" s="221">
        <f t="shared" ca="1" si="9"/>
        <v>45509.384732453698</v>
      </c>
      <c r="AK16" s="222" t="str">
        <f t="shared" ca="1" si="10"/>
        <v/>
      </c>
    </row>
    <row r="17" spans="1:182" ht="18.75" customHeight="1">
      <c r="A17" s="29"/>
      <c r="B17" s="31"/>
      <c r="C17" s="31"/>
      <c r="D17" s="31"/>
      <c r="F17" s="183" t="str">
        <f ca="1">SUMPRODUCT(SUBTOTAL(3,OFFSET($H$24:$H$205,ROW($H$24:$H$205)-MIN(ROW($H$24:$H$205)),0,1)),--($H$24:$H$205="LI"))&amp;" Records"</f>
        <v>36 Records</v>
      </c>
      <c r="G17" s="35"/>
      <c r="H17" s="45" t="s">
        <v>200</v>
      </c>
      <c r="I17" s="69">
        <f ca="1">SUMPRODUCT(SUBTOTAL(9,OFFSET($I$24:$I$205,ROW($I$24:$I$205)-MIN(ROW($I$24:$I$205)),0,1)),--($H$24:$H$205="LI"))</f>
        <v>1041.4109999999998</v>
      </c>
      <c r="J17" s="27">
        <f t="shared" ref="J17:AE17" ca="1" si="11">IFERROR(SUMPRODUCT($I$24:$I$205,SUBTOTAL(109,OFFSET(J$24:J$205,ROW(J$24:J$205)-MIN(ROW(J$24:J$205)),0,1)), --($H$24:$H$205="LI"))/$I17,0)</f>
        <v>0.25195818345330279</v>
      </c>
      <c r="K17" s="27">
        <f t="shared" ca="1" si="11"/>
        <v>0.11928617177742487</v>
      </c>
      <c r="L17" s="27">
        <f t="shared" ca="1" si="11"/>
        <v>0.22118758885425752</v>
      </c>
      <c r="M17" s="27">
        <f t="shared" ca="1" si="11"/>
        <v>0.1146906121639619</v>
      </c>
      <c r="N17" s="27">
        <f t="shared" ca="1" si="11"/>
        <v>2.5489419995890921E-2</v>
      </c>
      <c r="O17" s="27">
        <f t="shared" ca="1" si="11"/>
        <v>4.9706648428954919E-2</v>
      </c>
      <c r="P17" s="134">
        <f t="shared" ca="1" si="11"/>
        <v>0.80692191242176858</v>
      </c>
      <c r="Q17" s="27">
        <f t="shared" ca="1" si="11"/>
        <v>0.28311138468138297</v>
      </c>
      <c r="R17" s="27">
        <f t="shared" ca="1" si="11"/>
        <v>0.1187507567267119</v>
      </c>
      <c r="S17" s="27">
        <f t="shared" ca="1" si="11"/>
        <v>0.22643358217319404</v>
      </c>
      <c r="T17" s="27">
        <f t="shared" ca="1" si="11"/>
        <v>0.15385669866856888</v>
      </c>
      <c r="U17" s="27">
        <f t="shared" ca="1" si="11"/>
        <v>2.9480167558082068E-2</v>
      </c>
      <c r="V17" s="27">
        <f t="shared" ca="1" si="11"/>
        <v>4.9706648428954919E-2</v>
      </c>
      <c r="W17" s="138">
        <f t="shared" ca="1" si="11"/>
        <v>0.88630313322052079</v>
      </c>
      <c r="X17" s="27">
        <f t="shared" ca="1" si="11"/>
        <v>0.25195818345330279</v>
      </c>
      <c r="Y17" s="27">
        <f t="shared" ca="1" si="11"/>
        <v>0.18296224188683552</v>
      </c>
      <c r="Z17" s="27">
        <f t="shared" ca="1" si="11"/>
        <v>0.2739675680041963</v>
      </c>
      <c r="AA17" s="27">
        <f t="shared" ca="1" si="11"/>
        <v>6.2951950594294259E-2</v>
      </c>
      <c r="AB17" s="27">
        <f t="shared" ca="1" si="11"/>
        <v>4.9706648428954919E-2</v>
      </c>
      <c r="AC17" s="144">
        <f t="shared" ca="1" si="11"/>
        <v>0.84082074887715863</v>
      </c>
      <c r="AD17" s="28">
        <f t="shared" ca="1" si="11"/>
        <v>-4.5482384343362874E-2</v>
      </c>
      <c r="AE17" s="27">
        <f t="shared" ca="1" si="11"/>
        <v>0.58687201267392031</v>
      </c>
      <c r="AF17" s="61">
        <f t="shared" ca="1" si="8"/>
        <v>1.0540928425043028</v>
      </c>
      <c r="AG17" s="245">
        <f t="shared" ca="1" si="1"/>
        <v>45183.941397983828</v>
      </c>
      <c r="AH17" s="243"/>
      <c r="AI17" s="1"/>
      <c r="AJ17" s="221">
        <f t="shared" ca="1" si="9"/>
        <v>45913.941397983828</v>
      </c>
      <c r="AK17" s="222">
        <f t="shared" ca="1" si="10"/>
        <v>45639.217991852085</v>
      </c>
    </row>
    <row r="18" spans="1:182" ht="18.75" customHeight="1">
      <c r="A18" s="29"/>
      <c r="B18" s="31"/>
      <c r="C18" s="31"/>
      <c r="D18" s="31"/>
      <c r="F18" s="183" t="str">
        <f ca="1">SUMPRODUCT(SUBTOTAL(3,OFFSET($H$24:$H$205,ROW($H$24:$H$205)-MIN(ROW($H$24:$H$205)),0,1)),--($H$24:$H$205="LM"))&amp;" Records"</f>
        <v>47 Records</v>
      </c>
      <c r="G18" s="35"/>
      <c r="H18" s="45" t="s">
        <v>201</v>
      </c>
      <c r="I18" s="69">
        <f ca="1">SUMPRODUCT(SUBTOTAL(9,OFFSET($I$24:$I$205,ROW($I$24:$I$205)-MIN(ROW($I$24:$I$205)),0,1)),--($H$24:$H$205="LM"))</f>
        <v>2993.661000000001</v>
      </c>
      <c r="J18" s="27">
        <f t="shared" ref="J18:AE18" ca="1" si="12">IFERROR(SUMPRODUCT($I$24:$I$205,SUBTOTAL(109,OFFSET(J$24:J$205,ROW(J$24:J$205)-MIN(ROW(J$24:J$205)),0,1)), --($H$24:$H$205="LM"))/$I18,0)</f>
        <v>0.27793519028828861</v>
      </c>
      <c r="K18" s="27">
        <f t="shared" ca="1" si="12"/>
        <v>5.4394215760221083E-2</v>
      </c>
      <c r="L18" s="27">
        <f t="shared" ca="1" si="12"/>
        <v>0.13408471698628069</v>
      </c>
      <c r="M18" s="27">
        <f t="shared" ca="1" si="12"/>
        <v>0.52169715351131785</v>
      </c>
      <c r="N18" s="27">
        <f t="shared" ca="1" si="12"/>
        <v>5.4744345358881286E-2</v>
      </c>
      <c r="O18" s="27">
        <f t="shared" ca="1" si="12"/>
        <v>5.3579184979809451E-2</v>
      </c>
      <c r="P18" s="134">
        <f t="shared" ca="1" si="12"/>
        <v>1.1951859850426394</v>
      </c>
      <c r="Q18" s="27">
        <f t="shared" ca="1" si="12"/>
        <v>0.29000523070588646</v>
      </c>
      <c r="R18" s="27">
        <f t="shared" ca="1" si="12"/>
        <v>5.9069748366505928E-2</v>
      </c>
      <c r="S18" s="27">
        <f t="shared" ca="1" si="12"/>
        <v>0.13234775124764628</v>
      </c>
      <c r="T18" s="27">
        <f t="shared" ca="1" si="12"/>
        <v>0.54391902895241784</v>
      </c>
      <c r="U18" s="27">
        <f t="shared" ca="1" si="12"/>
        <v>4.9072810596114957E-2</v>
      </c>
      <c r="V18" s="27">
        <f t="shared" ca="1" si="12"/>
        <v>5.3579184979809451E-2</v>
      </c>
      <c r="W18" s="138">
        <f t="shared" ca="1" si="12"/>
        <v>1.2177019921810217</v>
      </c>
      <c r="X18" s="27">
        <f t="shared" ca="1" si="12"/>
        <v>0.27793519028828861</v>
      </c>
      <c r="Y18" s="27">
        <f t="shared" ca="1" si="12"/>
        <v>8.7657782533483386E-2</v>
      </c>
      <c r="Z18" s="27">
        <f t="shared" ca="1" si="12"/>
        <v>0.15894582368532303</v>
      </c>
      <c r="AA18" s="27">
        <f t="shared" ca="1" si="12"/>
        <v>6.7610876113996909E-2</v>
      </c>
      <c r="AB18" s="27">
        <f t="shared" ca="1" si="12"/>
        <v>5.3579184979809451E-2</v>
      </c>
      <c r="AC18" s="144">
        <f t="shared" ca="1" si="12"/>
        <v>0.7280744015436591</v>
      </c>
      <c r="AD18" s="28">
        <f t="shared" ca="1" si="12"/>
        <v>-0.48962759063736189</v>
      </c>
      <c r="AE18" s="27">
        <f t="shared" ca="1" si="12"/>
        <v>0.80631015755476276</v>
      </c>
      <c r="AF18" s="61">
        <f t="shared" ca="1" si="8"/>
        <v>1.6724966426497856</v>
      </c>
      <c r="AG18" s="245">
        <f t="shared" ca="1" si="1"/>
        <v>45014.679402063979</v>
      </c>
      <c r="AH18" s="243"/>
      <c r="AI18" s="1"/>
      <c r="AJ18" s="221">
        <f t="shared" ca="1" si="9"/>
        <v>45744.679402063979</v>
      </c>
      <c r="AK18" s="222">
        <f t="shared" ca="1" si="10"/>
        <v>45510.834520002463</v>
      </c>
    </row>
    <row r="19" spans="1:182" ht="18.75" customHeight="1">
      <c r="A19" s="29"/>
      <c r="B19" s="31"/>
      <c r="C19" s="31"/>
      <c r="D19" s="31"/>
      <c r="F19" s="183" t="str">
        <f ca="1">SUMPRODUCT(SUBTOTAL(3,OFFSET($H$24:$H$205,ROW($H$24:$H$205)-MIN(ROW($H$24:$H$205)),0,1)),--($H$24:$H$205="UM"))&amp;" Records"</f>
        <v>47 Records</v>
      </c>
      <c r="G19" s="35"/>
      <c r="H19" s="45" t="s">
        <v>202</v>
      </c>
      <c r="I19" s="69">
        <f ca="1">SUMPRODUCT(SUBTOTAL(9,OFFSET($I$24:$I$205,ROW($I$24:$I$205)-MIN(ROW($I$24:$I$205)),0,1)),--($H$24:$H$205="UM"))</f>
        <v>2715.6820000000002</v>
      </c>
      <c r="J19" s="27">
        <f t="shared" ref="J19:AE19" ca="1" si="13">IFERROR(SUMPRODUCT($I$24:$I$205,SUBTOTAL(109,OFFSET(J$24:J$205,ROW(J$24:J$205)-MIN(ROW(J$24:J$205)),0,1)), --($H$24:$H$205="UM"))/$I19,0)</f>
        <v>0.53953927804348112</v>
      </c>
      <c r="K19" s="27">
        <f t="shared" ca="1" si="13"/>
        <v>0.17653166321091932</v>
      </c>
      <c r="L19" s="27">
        <f t="shared" ca="1" si="13"/>
        <v>0.25227754641113698</v>
      </c>
      <c r="M19" s="27">
        <f t="shared" ca="1" si="13"/>
        <v>2.2028803000121857</v>
      </c>
      <c r="N19" s="27">
        <f t="shared" ca="1" si="13"/>
        <v>9.244744828210949E-2</v>
      </c>
      <c r="O19" s="27">
        <f t="shared" ca="1" si="13"/>
        <v>0.11087558078437518</v>
      </c>
      <c r="P19" s="134">
        <f t="shared" ca="1" si="13"/>
        <v>3.3887513819479609</v>
      </c>
      <c r="Q19" s="27">
        <f t="shared" ca="1" si="13"/>
        <v>0.55600571486445005</v>
      </c>
      <c r="R19" s="27">
        <f t="shared" ca="1" si="13"/>
        <v>0.19141520389788302</v>
      </c>
      <c r="S19" s="27">
        <f t="shared" ca="1" si="13"/>
        <v>0.27339985179857457</v>
      </c>
      <c r="T19" s="27">
        <f t="shared" ca="1" si="13"/>
        <v>2.1448599408943778</v>
      </c>
      <c r="U19" s="27">
        <f t="shared" ca="1" si="13"/>
        <v>9.0636232394244287E-2</v>
      </c>
      <c r="V19" s="27">
        <f t="shared" ca="1" si="13"/>
        <v>0.11087558078437518</v>
      </c>
      <c r="W19" s="140">
        <f t="shared" ca="1" si="13"/>
        <v>3.3798287345879832</v>
      </c>
      <c r="X19" s="27">
        <f t="shared" ca="1" si="13"/>
        <v>0.53953927804348112</v>
      </c>
      <c r="Y19" s="27">
        <f t="shared" ca="1" si="13"/>
        <v>0.25279171902678021</v>
      </c>
      <c r="Z19" s="27">
        <f t="shared" ca="1" si="13"/>
        <v>1.0551147523876454</v>
      </c>
      <c r="AA19" s="27">
        <f t="shared" ca="1" si="13"/>
        <v>0.17979285750862922</v>
      </c>
      <c r="AB19" s="27">
        <f t="shared" ca="1" si="13"/>
        <v>0.11087558078437518</v>
      </c>
      <c r="AC19" s="144">
        <f t="shared" ca="1" si="13"/>
        <v>2.1510621514975976</v>
      </c>
      <c r="AD19" s="28">
        <f t="shared" ca="1" si="13"/>
        <v>-1.2287665830903858</v>
      </c>
      <c r="AE19" s="27">
        <f t="shared" ca="1" si="13"/>
        <v>2.2379779757218548</v>
      </c>
      <c r="AF19" s="61">
        <f t="shared" ca="1" si="8"/>
        <v>1.5712371361445332</v>
      </c>
      <c r="AG19" s="245">
        <f t="shared" ca="1" si="1"/>
        <v>44725.093651483439</v>
      </c>
      <c r="AH19" s="243"/>
      <c r="AI19" s="1"/>
      <c r="AJ19" s="221">
        <f t="shared" ca="1" si="9"/>
        <v>45455.093651483439</v>
      </c>
      <c r="AK19" s="222">
        <f t="shared" ca="1" si="10"/>
        <v>45524.937467922944</v>
      </c>
    </row>
    <row r="20" spans="1:182" ht="18.75" customHeight="1" thickBot="1">
      <c r="A20" s="29"/>
      <c r="B20" s="31"/>
      <c r="C20" s="31"/>
      <c r="D20" s="31"/>
      <c r="F20" s="181" t="str">
        <f ca="1">SUMPRODUCT(SUBTOTAL(3,OFFSET($H$24:$H$205,ROW($H$24:$H$205)-MIN(ROW($H$24:$H$205)),0,1)),--($H$24:$H$205="HI"))&amp;" Records"</f>
        <v>48 Records</v>
      </c>
      <c r="G20" s="46"/>
      <c r="H20" s="51" t="s">
        <v>203</v>
      </c>
      <c r="I20" s="70">
        <f ca="1">SUMPRODUCT(SUBTOTAL(9,OFFSET($I$24:$I$205,ROW($I$24:$I$205)-MIN(ROW($I$24:$I$205)),0,1)),--($H$24:$H$205="HI"))</f>
        <v>1159.9480000000001</v>
      </c>
      <c r="J20" s="173">
        <f ca="1">IFERROR(SUMPRODUCT($I$24:$I$205,SUBTOTAL(109,OFFSET(J$24:J$205,ROW(J$24:J$205)-MIN(ROW(J$24:J$205)),0,1)), --($H$24:$H$205="HI"))/$I20,0)</f>
        <v>0.94007563016650653</v>
      </c>
      <c r="K20" s="173">
        <f t="shared" ref="K20:P20" ca="1" si="14">IFERROR(SUMPRODUCT($I$24:$I$205,SUBTOTAL(109,OFFSET(K$24:K$205,ROW(K$24:K$205)-MIN(ROW(K$24:K$205)),0,1)),--($H$24:$H$205="HI")/$I20),0)</f>
        <v>0.18179022451767113</v>
      </c>
      <c r="L20" s="173">
        <f t="shared" ca="1" si="14"/>
        <v>0.62038557049080956</v>
      </c>
      <c r="M20" s="173">
        <f t="shared" ca="1" si="14"/>
        <v>3.2488990925000834</v>
      </c>
      <c r="N20" s="173">
        <f t="shared" ca="1" si="14"/>
        <v>0.12913706866731611</v>
      </c>
      <c r="O20" s="173">
        <f t="shared" ca="1" si="14"/>
        <v>8.9838278480235456E-2</v>
      </c>
      <c r="P20" s="180">
        <f t="shared" ca="1" si="14"/>
        <v>5.3112832421752927</v>
      </c>
      <c r="Q20" s="173">
        <f ca="1">IFERROR(SUMPRODUCT($I$24:$I$205,SUBTOTAL(109,OFFSET(Q$24:Q$205,ROW(Q$24:Q$205)-MIN(ROW(Q$24:Q$205)),0,1)), --($H$24:$H$205="HI"))/$I20,0)</f>
        <v>0.9429895598686735</v>
      </c>
      <c r="R20" s="173">
        <f t="shared" ref="R20:AE20" ca="1" si="15">IFERROR(SUMPRODUCT($I$24:$I$205,SUBTOTAL(109,OFFSET(R$24:R$205,ROW(R$24:R$205)-MIN(ROW(R$24:R$205)),0,1)),--($H$24:$H$205="HI")/$I20),0)</f>
        <v>0.24143107496139793</v>
      </c>
      <c r="S20" s="173">
        <f t="shared" ca="1" si="15"/>
        <v>0.57266587764262189</v>
      </c>
      <c r="T20" s="173">
        <f t="shared" ca="1" si="15"/>
        <v>3.4434469222697466</v>
      </c>
      <c r="U20" s="173">
        <f t="shared" ca="1" si="15"/>
        <v>0.17150342817682149</v>
      </c>
      <c r="V20" s="173">
        <f t="shared" ca="1" si="15"/>
        <v>8.9838278480235456E-2</v>
      </c>
      <c r="W20" s="179">
        <f t="shared" ca="1" si="15"/>
        <v>5.5802314002135844</v>
      </c>
      <c r="X20" s="173">
        <f t="shared" ca="1" si="15"/>
        <v>0.94007563016650653</v>
      </c>
      <c r="Y20" s="173">
        <f t="shared" ca="1" si="15"/>
        <v>0.23822639178013544</v>
      </c>
      <c r="Z20" s="173">
        <f t="shared" ca="1" si="15"/>
        <v>1.1246675691426897</v>
      </c>
      <c r="AA20" s="173">
        <f t="shared" ca="1" si="15"/>
        <v>0.41465711070480626</v>
      </c>
      <c r="AB20" s="173">
        <f t="shared" ca="1" si="15"/>
        <v>8.9838278480235456E-2</v>
      </c>
      <c r="AC20" s="176">
        <f t="shared" ca="1" si="15"/>
        <v>2.860617227277753</v>
      </c>
      <c r="AD20" s="47">
        <f t="shared" ca="1" si="15"/>
        <v>-2.7196141729358274</v>
      </c>
      <c r="AE20" s="194">
        <f t="shared" ca="1" si="15"/>
        <v>3.694990472537043</v>
      </c>
      <c r="AF20" s="47">
        <f t="shared" ca="1" si="8"/>
        <v>1.9507088704502755</v>
      </c>
      <c r="AG20" s="246">
        <f t="shared" ca="1" si="1"/>
        <v>44660.782392732232</v>
      </c>
      <c r="AH20" s="243"/>
      <c r="AI20" s="1"/>
      <c r="AJ20" s="234">
        <f t="shared" ca="1" si="9"/>
        <v>45390.782392732232</v>
      </c>
      <c r="AK20" s="235">
        <f t="shared" ca="1" si="10"/>
        <v>45479.624101958136</v>
      </c>
    </row>
    <row r="21" spans="1:182" ht="18.75" customHeight="1">
      <c r="A21" s="29"/>
      <c r="B21" s="31"/>
      <c r="C21" s="31"/>
      <c r="D21" s="31"/>
      <c r="F21" s="195"/>
      <c r="G21" s="31"/>
      <c r="H21" s="191"/>
      <c r="I21" s="190"/>
      <c r="J21" s="189"/>
      <c r="K21" s="189"/>
      <c r="L21" s="189"/>
      <c r="M21" s="189"/>
      <c r="N21" s="189"/>
      <c r="O21" s="189"/>
      <c r="P21" s="188"/>
      <c r="Q21" s="189"/>
      <c r="R21" s="189"/>
      <c r="S21" s="189"/>
      <c r="T21" s="189"/>
      <c r="U21" s="189"/>
      <c r="V21" s="189"/>
      <c r="W21" s="188"/>
      <c r="X21" s="189"/>
      <c r="Y21" s="189"/>
      <c r="Z21" s="189"/>
      <c r="AA21" s="189"/>
      <c r="AB21" s="189"/>
      <c r="AC21" s="187"/>
      <c r="AD21" s="186"/>
      <c r="AE21" s="186"/>
      <c r="AF21" s="186"/>
      <c r="AG21" s="247"/>
      <c r="AH21" s="243"/>
      <c r="AI21" s="1"/>
    </row>
    <row r="22" spans="1:182" ht="36.75" thickBot="1">
      <c r="A22" s="268"/>
      <c r="B22" s="269"/>
      <c r="C22" s="269"/>
      <c r="D22" s="269"/>
      <c r="E22" s="269"/>
      <c r="F22" s="269"/>
      <c r="G22" s="269"/>
      <c r="H22" s="269"/>
      <c r="I22" s="269"/>
      <c r="J22" s="192"/>
      <c r="K22" s="193"/>
      <c r="L22" s="193"/>
      <c r="M22" s="193"/>
      <c r="N22" s="193"/>
      <c r="O22" s="193"/>
      <c r="P22" s="193"/>
      <c r="Q22" s="193"/>
      <c r="R22" s="193"/>
      <c r="S22" s="193"/>
      <c r="T22" s="193"/>
      <c r="U22" s="193"/>
      <c r="V22" s="193"/>
      <c r="W22" s="192"/>
      <c r="X22" s="192"/>
      <c r="Y22" s="192"/>
      <c r="Z22" s="192"/>
      <c r="AA22" s="192"/>
      <c r="AB22" s="192"/>
      <c r="AC22" s="192"/>
      <c r="AD22" s="52"/>
      <c r="AE22" s="52"/>
      <c r="AF22" s="52"/>
      <c r="AG22" s="248"/>
      <c r="AH22" s="242"/>
    </row>
    <row r="23" spans="1:182" s="8" customFormat="1" ht="69" customHeight="1" thickBot="1">
      <c r="A23" s="62" t="s">
        <v>2</v>
      </c>
      <c r="B23" s="63" t="s">
        <v>206</v>
      </c>
      <c r="C23" s="63" t="s">
        <v>282</v>
      </c>
      <c r="D23" s="63" t="s">
        <v>280</v>
      </c>
      <c r="E23" s="63" t="s">
        <v>199</v>
      </c>
      <c r="F23" s="62" t="s">
        <v>204</v>
      </c>
      <c r="G23" s="62" t="s">
        <v>196</v>
      </c>
      <c r="H23" s="62" t="s">
        <v>153</v>
      </c>
      <c r="I23" s="62" t="s">
        <v>154</v>
      </c>
      <c r="J23" s="178" t="s">
        <v>152</v>
      </c>
      <c r="K23" s="83" t="s">
        <v>151</v>
      </c>
      <c r="L23" s="83" t="s">
        <v>166</v>
      </c>
      <c r="M23" s="83" t="s">
        <v>149</v>
      </c>
      <c r="N23" s="83" t="s">
        <v>150</v>
      </c>
      <c r="O23" s="83" t="s">
        <v>144</v>
      </c>
      <c r="P23" s="84" t="s">
        <v>240</v>
      </c>
      <c r="Q23" s="22" t="s">
        <v>152</v>
      </c>
      <c r="R23" s="22" t="s">
        <v>151</v>
      </c>
      <c r="S23" s="22" t="s">
        <v>166</v>
      </c>
      <c r="T23" s="22" t="s">
        <v>149</v>
      </c>
      <c r="U23" s="22" t="s">
        <v>150</v>
      </c>
      <c r="V23" s="22" t="s">
        <v>144</v>
      </c>
      <c r="W23" s="23" t="s">
        <v>241</v>
      </c>
      <c r="X23" s="24" t="s">
        <v>148</v>
      </c>
      <c r="Y23" s="24" t="s">
        <v>147</v>
      </c>
      <c r="Z23" s="24" t="s">
        <v>146</v>
      </c>
      <c r="AA23" s="24" t="s">
        <v>145</v>
      </c>
      <c r="AB23" s="24" t="s">
        <v>144</v>
      </c>
      <c r="AC23" s="25" t="s">
        <v>143</v>
      </c>
      <c r="AD23" s="26" t="s">
        <v>256</v>
      </c>
      <c r="AE23" s="57" t="s">
        <v>197</v>
      </c>
      <c r="AF23" s="57" t="s">
        <v>198</v>
      </c>
      <c r="AG23" s="249" t="s">
        <v>317</v>
      </c>
      <c r="AH23" s="250"/>
      <c r="AI23" s="98"/>
      <c r="AJ23" s="211" t="s">
        <v>315</v>
      </c>
      <c r="AK23" s="212" t="s">
        <v>316</v>
      </c>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row>
    <row r="24" spans="1:182" ht="15" customHeight="1">
      <c r="A24" s="99" t="s">
        <v>101</v>
      </c>
      <c r="B24" s="100" t="s">
        <v>245</v>
      </c>
      <c r="C24" s="197">
        <v>52.488008360920126</v>
      </c>
      <c r="D24" s="199">
        <v>61.981999999999999</v>
      </c>
      <c r="E24" s="101">
        <v>0.47799999999999998</v>
      </c>
      <c r="F24" s="102"/>
      <c r="G24" s="1" t="s">
        <v>169</v>
      </c>
      <c r="H24" s="148" t="s">
        <v>47</v>
      </c>
      <c r="I24" s="177">
        <v>40.753999999999998</v>
      </c>
      <c r="J24" s="103">
        <v>0.32773519727704498</v>
      </c>
      <c r="K24" s="104">
        <v>0.14431310574123499</v>
      </c>
      <c r="L24" s="104">
        <v>4.7617323379611401E-2</v>
      </c>
      <c r="M24" s="104">
        <v>0.13146317189449899</v>
      </c>
      <c r="N24" s="104">
        <v>9.0394076348092401E-5</v>
      </c>
      <c r="O24" s="104">
        <v>2.8232273115847702E-2</v>
      </c>
      <c r="P24" s="131">
        <v>0.67945146548458701</v>
      </c>
      <c r="Q24" s="105">
        <v>0.417298949494252</v>
      </c>
      <c r="R24" s="106">
        <v>0.149562497804091</v>
      </c>
      <c r="S24" s="106">
        <v>5.5141381689224299E-2</v>
      </c>
      <c r="T24" s="106">
        <v>0.15052377822038901</v>
      </c>
      <c r="U24" s="106">
        <v>7.0574322035397204E-4</v>
      </c>
      <c r="V24" s="106">
        <v>2.8232273115847702E-2</v>
      </c>
      <c r="W24" s="145">
        <v>0.80146462354415804</v>
      </c>
      <c r="X24" s="105">
        <v>0.32773519727704498</v>
      </c>
      <c r="Y24" s="106">
        <v>0.14431310574123499</v>
      </c>
      <c r="Z24" s="106">
        <v>1.2981281567776099E-2</v>
      </c>
      <c r="AA24" s="106">
        <v>5.6516663816291702E-4</v>
      </c>
      <c r="AB24" s="106">
        <v>2.8232273115847702E-2</v>
      </c>
      <c r="AC24" s="107">
        <v>0.51382702434006799</v>
      </c>
      <c r="AD24" s="204">
        <v>-0.28763759920408999</v>
      </c>
      <c r="AE24" s="106">
        <v>0.53069558154126095</v>
      </c>
      <c r="AF24" s="205">
        <v>1.55979461098511</v>
      </c>
      <c r="AG24" s="251" t="str">
        <f>IF(AE24&lt;1,"",$AH$5+(365/AE24))</f>
        <v/>
      </c>
      <c r="AH24" s="252"/>
      <c r="AI24" s="82"/>
      <c r="AJ24" s="219" t="str">
        <f>IF(AG24="","",$AH$7+(365/AE24))</f>
        <v/>
      </c>
      <c r="AK24" s="220">
        <f>IF(AF24&lt;1,"",$AH$7+(366/AF24))</f>
        <v>45526.646278056345</v>
      </c>
      <c r="AL24" s="147"/>
      <c r="AM24" s="147"/>
      <c r="AN24" s="147"/>
      <c r="AO24" s="147"/>
      <c r="AP24" s="147"/>
      <c r="AQ24" s="147"/>
      <c r="AR24" s="147"/>
      <c r="AS24" s="147"/>
      <c r="AT24" s="147"/>
      <c r="AU24" s="14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row>
    <row r="25" spans="1:182" ht="15" customHeight="1">
      <c r="A25" s="99" t="s">
        <v>16</v>
      </c>
      <c r="B25" s="100" t="s">
        <v>245</v>
      </c>
      <c r="C25" s="197">
        <v>71.625672549019598</v>
      </c>
      <c r="D25" s="199">
        <v>76.462999999999994</v>
      </c>
      <c r="E25" s="101">
        <v>0.79600000000000004</v>
      </c>
      <c r="F25" s="118">
        <v>14888.8</v>
      </c>
      <c r="G25" s="1" t="s">
        <v>171</v>
      </c>
      <c r="H25" s="148" t="s">
        <v>10</v>
      </c>
      <c r="I25" s="202">
        <v>2.8660000000000001</v>
      </c>
      <c r="J25" s="116">
        <v>0.60088121858815902</v>
      </c>
      <c r="K25" s="117">
        <v>0.19814744909325799</v>
      </c>
      <c r="L25" s="117">
        <v>0.12848004743986499</v>
      </c>
      <c r="M25" s="117">
        <v>0.60478314460744198</v>
      </c>
      <c r="N25" s="117">
        <v>2.1254006385378901E-2</v>
      </c>
      <c r="O25" s="117">
        <v>7.30055867234502E-2</v>
      </c>
      <c r="P25" s="131">
        <v>1.62655145283755</v>
      </c>
      <c r="Q25" s="116">
        <v>0.80337752035697496</v>
      </c>
      <c r="R25" s="117">
        <v>0.205493521625604</v>
      </c>
      <c r="S25" s="117">
        <v>0.20556737793732599</v>
      </c>
      <c r="T25" s="117">
        <v>0.74115767868753502</v>
      </c>
      <c r="U25" s="117">
        <v>4.2636674705315299E-2</v>
      </c>
      <c r="V25" s="117">
        <v>7.30055867234502E-2</v>
      </c>
      <c r="W25" s="145">
        <v>2.0712383600362099</v>
      </c>
      <c r="X25" s="116">
        <v>0.60088121858815802</v>
      </c>
      <c r="Y25" s="117">
        <v>0.19814744909325799</v>
      </c>
      <c r="Z25" s="117">
        <v>0.223326157370729</v>
      </c>
      <c r="AA25" s="117">
        <v>8.1391903727499104E-2</v>
      </c>
      <c r="AB25" s="117">
        <v>7.30055867234502E-2</v>
      </c>
      <c r="AC25" s="107">
        <v>1.1767523155031001</v>
      </c>
      <c r="AD25" s="206">
        <v>-0.89448604453310898</v>
      </c>
      <c r="AE25" s="117">
        <v>1.37148542019137</v>
      </c>
      <c r="AF25" s="207">
        <v>1.76013111064131</v>
      </c>
      <c r="AG25" s="253">
        <f t="shared" ref="AG25:AG88" si="16">IF(AE25&lt;1,"",$AH$5+(365/AE25))</f>
        <v>44828.134801454231</v>
      </c>
      <c r="AH25" s="252"/>
      <c r="AI25" s="82"/>
      <c r="AJ25" s="218">
        <f t="shared" ref="AJ25:AJ88" si="17">IF(AG25="","",$AH$7+(365/AE25))</f>
        <v>45558.134801454231</v>
      </c>
      <c r="AK25" s="217">
        <f t="shared" ref="AK25:AK88" si="18">IF(AF25&lt;1,"",$AH$7+(366/AF25))</f>
        <v>45499.939055100644</v>
      </c>
      <c r="AL25" s="147"/>
      <c r="AM25" s="147"/>
      <c r="AN25" s="147"/>
      <c r="AO25" s="147"/>
      <c r="AP25" s="147"/>
      <c r="AQ25" s="147"/>
      <c r="AR25" s="147"/>
      <c r="AS25" s="147"/>
      <c r="AT25" s="147"/>
      <c r="AU25" s="14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row>
    <row r="26" spans="1:182" ht="15" customHeight="1">
      <c r="A26" s="99" t="s">
        <v>142</v>
      </c>
      <c r="B26" s="100" t="s">
        <v>245</v>
      </c>
      <c r="C26" s="197">
        <v>71.544275630252088</v>
      </c>
      <c r="D26" s="199">
        <v>76.376999999999995</v>
      </c>
      <c r="E26" s="101">
        <v>0.745</v>
      </c>
      <c r="F26" s="102">
        <v>11136.7</v>
      </c>
      <c r="G26" s="1" t="s">
        <v>167</v>
      </c>
      <c r="H26" s="148" t="s">
        <v>10</v>
      </c>
      <c r="I26" s="202">
        <v>45.35</v>
      </c>
      <c r="J26" s="116">
        <v>0.35712925463853501</v>
      </c>
      <c r="K26" s="117">
        <v>0.124854706129335</v>
      </c>
      <c r="L26" s="117">
        <v>7.5904881410511604E-2</v>
      </c>
      <c r="M26" s="117">
        <v>1.1629308969529899</v>
      </c>
      <c r="N26" s="117">
        <v>1.0983702873139401E-2</v>
      </c>
      <c r="O26" s="117">
        <v>3.7775207840787202E-2</v>
      </c>
      <c r="P26" s="131">
        <v>1.7695786498452999</v>
      </c>
      <c r="Q26" s="116">
        <v>0.68680881385446901</v>
      </c>
      <c r="R26" s="117">
        <v>0.158904171413871</v>
      </c>
      <c r="S26" s="117">
        <v>0.13654119633081399</v>
      </c>
      <c r="T26" s="117">
        <v>1.17948096171664</v>
      </c>
      <c r="U26" s="117">
        <v>2.3458114672759701E-2</v>
      </c>
      <c r="V26" s="117">
        <v>3.7775207840787202E-2</v>
      </c>
      <c r="W26" s="145">
        <v>2.2229684658293398</v>
      </c>
      <c r="X26" s="116">
        <v>0.35712925463853501</v>
      </c>
      <c r="Y26" s="117">
        <v>0.23737964647177101</v>
      </c>
      <c r="Z26" s="117">
        <v>2.3911706710273199E-2</v>
      </c>
      <c r="AA26" s="117">
        <v>7.1791537360503801E-3</v>
      </c>
      <c r="AB26" s="117">
        <v>3.7775207840787202E-2</v>
      </c>
      <c r="AC26" s="107">
        <v>0.66337496939741702</v>
      </c>
      <c r="AD26" s="206">
        <v>-1.55959349643192</v>
      </c>
      <c r="AE26" s="117">
        <v>1.4719546041899401</v>
      </c>
      <c r="AF26" s="207">
        <v>3.35099840720338</v>
      </c>
      <c r="AG26" s="253">
        <f t="shared" si="16"/>
        <v>44809.969603791462</v>
      </c>
      <c r="AH26" s="252"/>
      <c r="AI26" s="82"/>
      <c r="AJ26" s="218">
        <f t="shared" si="17"/>
        <v>45539.969603791462</v>
      </c>
      <c r="AK26" s="217">
        <f t="shared" si="18"/>
        <v>45401.221179936474</v>
      </c>
      <c r="AL26" s="147"/>
      <c r="AM26" s="147"/>
      <c r="AN26" s="147"/>
      <c r="AO26" s="147"/>
      <c r="AP26" s="147"/>
      <c r="AQ26" s="147"/>
      <c r="AR26" s="147"/>
      <c r="AS26" s="147"/>
      <c r="AT26" s="147"/>
      <c r="AU26" s="14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row>
    <row r="27" spans="1:182" ht="15" customHeight="1">
      <c r="A27" s="99" t="s">
        <v>141</v>
      </c>
      <c r="B27" s="100" t="s">
        <v>245</v>
      </c>
      <c r="C27" s="197">
        <v>50.943188585434164</v>
      </c>
      <c r="D27" s="199">
        <v>61.643000000000001</v>
      </c>
      <c r="E27" s="101">
        <v>0.58599999999999997</v>
      </c>
      <c r="F27" s="102">
        <v>6303.51</v>
      </c>
      <c r="G27" s="1" t="s">
        <v>167</v>
      </c>
      <c r="H27" s="148" t="s">
        <v>6</v>
      </c>
      <c r="I27" s="202">
        <v>35.027000000000001</v>
      </c>
      <c r="J27" s="105">
        <v>0.151753225312141</v>
      </c>
      <c r="K27" s="106">
        <v>0.10113950592377501</v>
      </c>
      <c r="L27" s="106">
        <v>7.7003128057014605E-2</v>
      </c>
      <c r="M27" s="106">
        <v>0.13380837967005599</v>
      </c>
      <c r="N27" s="106">
        <v>7.3220109758277099E-2</v>
      </c>
      <c r="O27" s="106">
        <v>6.1359797813726899E-2</v>
      </c>
      <c r="P27" s="131">
        <v>0.59828414653498996</v>
      </c>
      <c r="Q27" s="105">
        <v>0.23126001898736501</v>
      </c>
      <c r="R27" s="106">
        <v>0.11259431151592</v>
      </c>
      <c r="S27" s="106">
        <v>8.1048219201629093E-2</v>
      </c>
      <c r="T27" s="106">
        <v>0.29026037919792602</v>
      </c>
      <c r="U27" s="106">
        <v>8.1322879701821504E-2</v>
      </c>
      <c r="V27" s="106">
        <v>6.1359797813726899E-2</v>
      </c>
      <c r="W27" s="145">
        <v>0.85784560641838803</v>
      </c>
      <c r="X27" s="105">
        <v>0.151753225312141</v>
      </c>
      <c r="Y27" s="106">
        <v>0.80469161500833497</v>
      </c>
      <c r="Z27" s="106">
        <v>0.41688782243113598</v>
      </c>
      <c r="AA27" s="106">
        <v>0.15349878123045599</v>
      </c>
      <c r="AB27" s="106">
        <v>6.1359797813726899E-2</v>
      </c>
      <c r="AC27" s="107">
        <v>1.58819124179579</v>
      </c>
      <c r="AD27" s="204">
        <v>0.73034563537740105</v>
      </c>
      <c r="AE27" s="106">
        <v>0.56802865603429697</v>
      </c>
      <c r="AF27" s="205">
        <v>0.54013999312098504</v>
      </c>
      <c r="AG27" s="251" t="str">
        <f t="shared" si="16"/>
        <v/>
      </c>
      <c r="AH27" s="252"/>
      <c r="AI27" s="82"/>
      <c r="AJ27" s="216" t="str">
        <f t="shared" si="17"/>
        <v/>
      </c>
      <c r="AK27" s="220" t="str">
        <f t="shared" si="18"/>
        <v/>
      </c>
      <c r="AL27" s="147"/>
      <c r="AM27" s="147"/>
      <c r="AN27" s="147"/>
      <c r="AO27" s="147"/>
      <c r="AP27" s="147"/>
      <c r="AQ27" s="147"/>
      <c r="AR27" s="147"/>
      <c r="AS27" s="147"/>
      <c r="AT27" s="147"/>
      <c r="AU27" s="14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row>
    <row r="28" spans="1:182" ht="15" customHeight="1">
      <c r="A28" s="108" t="s">
        <v>226</v>
      </c>
      <c r="B28" s="109" t="s">
        <v>246</v>
      </c>
      <c r="C28" s="198"/>
      <c r="D28" s="200">
        <v>78.497</v>
      </c>
      <c r="E28" s="110">
        <v>0.78800000000000003</v>
      </c>
      <c r="F28" s="111">
        <v>18748.8</v>
      </c>
      <c r="G28" s="112" t="s">
        <v>269</v>
      </c>
      <c r="H28" s="113" t="s">
        <v>8</v>
      </c>
      <c r="I28" s="175">
        <v>0.1</v>
      </c>
      <c r="J28" s="114"/>
      <c r="K28" s="115"/>
      <c r="L28" s="115"/>
      <c r="M28" s="115"/>
      <c r="N28" s="115"/>
      <c r="O28" s="115"/>
      <c r="P28" s="131">
        <v>1.50859052664352</v>
      </c>
      <c r="Q28" s="114"/>
      <c r="R28" s="115"/>
      <c r="S28" s="115"/>
      <c r="T28" s="115"/>
      <c r="U28" s="115"/>
      <c r="V28" s="115"/>
      <c r="W28" s="145">
        <v>2.9367351419848502</v>
      </c>
      <c r="X28" s="114"/>
      <c r="Y28" s="115"/>
      <c r="Z28" s="115"/>
      <c r="AA28" s="115"/>
      <c r="AB28" s="115"/>
      <c r="AC28" s="107">
        <v>0.91727748197919201</v>
      </c>
      <c r="AD28" s="130">
        <v>-2.0194576600056502</v>
      </c>
      <c r="AE28" s="115">
        <v>1.94458035729189</v>
      </c>
      <c r="AF28" s="120">
        <v>3.2015777119572499</v>
      </c>
      <c r="AG28" s="254">
        <f t="shared" si="16"/>
        <v>44749.701165771476</v>
      </c>
      <c r="AH28" s="252"/>
      <c r="AI28" s="82"/>
      <c r="AJ28" s="221">
        <f t="shared" si="17"/>
        <v>45479.701165771476</v>
      </c>
      <c r="AK28" s="222">
        <f t="shared" si="18"/>
        <v>45406.31863691238</v>
      </c>
      <c r="AL28" s="147"/>
      <c r="AM28" s="147"/>
      <c r="AN28" s="147"/>
      <c r="AO28" s="147"/>
      <c r="AP28" s="147"/>
      <c r="AQ28" s="147"/>
      <c r="AR28" s="147"/>
      <c r="AS28" s="147"/>
      <c r="AT28" s="147"/>
      <c r="AU28" s="14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row>
    <row r="29" spans="1:182" ht="15" customHeight="1">
      <c r="A29" s="99" t="s">
        <v>64</v>
      </c>
      <c r="B29" s="100" t="s">
        <v>245</v>
      </c>
      <c r="C29" s="197">
        <v>72.782968020541531</v>
      </c>
      <c r="D29" s="199">
        <v>75.39</v>
      </c>
      <c r="E29" s="101">
        <v>0.84199999999999997</v>
      </c>
      <c r="F29" s="118">
        <v>22116.9</v>
      </c>
      <c r="G29" s="1" t="s">
        <v>270</v>
      </c>
      <c r="H29" s="148" t="s">
        <v>10</v>
      </c>
      <c r="I29" s="202">
        <v>46.01</v>
      </c>
      <c r="J29" s="116">
        <v>1.84898292431358</v>
      </c>
      <c r="K29" s="117">
        <v>0.77921841191918095</v>
      </c>
      <c r="L29" s="117">
        <v>0.23025322235415799</v>
      </c>
      <c r="M29" s="117">
        <v>1.3040868485399699</v>
      </c>
      <c r="N29" s="117">
        <v>0.21979771232967299</v>
      </c>
      <c r="O29" s="117">
        <v>8.3517166796471698E-2</v>
      </c>
      <c r="P29" s="131">
        <v>4.4658562862530298</v>
      </c>
      <c r="Q29" s="116">
        <v>0.91159666852039001</v>
      </c>
      <c r="R29" s="117">
        <v>0.50038866576650898</v>
      </c>
      <c r="S29" s="117">
        <v>0.245366319868637</v>
      </c>
      <c r="T29" s="117">
        <v>1.37615106583665</v>
      </c>
      <c r="U29" s="117">
        <v>0.103598492206534</v>
      </c>
      <c r="V29" s="117">
        <v>8.3517166796471698E-2</v>
      </c>
      <c r="W29" s="145">
        <v>3.2206183789951899</v>
      </c>
      <c r="X29" s="116">
        <v>1.84898292431358</v>
      </c>
      <c r="Y29" s="117">
        <v>1.1798752648122499</v>
      </c>
      <c r="Z29" s="117">
        <v>0.59167339661238105</v>
      </c>
      <c r="AA29" s="117">
        <v>1.5276145486984101</v>
      </c>
      <c r="AB29" s="117">
        <v>8.3517166796471698E-2</v>
      </c>
      <c r="AC29" s="107">
        <v>5.2316633012330902</v>
      </c>
      <c r="AD29" s="206">
        <v>2.0110449222378999</v>
      </c>
      <c r="AE29" s="117">
        <v>2.1325556903624898</v>
      </c>
      <c r="AF29" s="207">
        <v>0.61560123302202896</v>
      </c>
      <c r="AG29" s="253">
        <f t="shared" si="16"/>
        <v>44733.156139860504</v>
      </c>
      <c r="AH29" s="252"/>
      <c r="AI29" s="82"/>
      <c r="AJ29" s="218">
        <f t="shared" si="17"/>
        <v>45463.156139860504</v>
      </c>
      <c r="AK29" s="217" t="str">
        <f t="shared" si="18"/>
        <v/>
      </c>
      <c r="AL29" s="147"/>
      <c r="AM29" s="147"/>
      <c r="AN29" s="147"/>
      <c r="AO29" s="147"/>
      <c r="AQ29" s="147"/>
      <c r="AR29" s="147"/>
      <c r="AS29" s="147"/>
      <c r="AT29" s="147"/>
      <c r="AU29" s="14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row>
    <row r="30" spans="1:182" ht="15" customHeight="1">
      <c r="A30" s="99" t="s">
        <v>100</v>
      </c>
      <c r="B30" s="100" t="s">
        <v>245</v>
      </c>
      <c r="C30" s="197">
        <v>71.053191851285987</v>
      </c>
      <c r="D30" s="199">
        <v>72.043000000000006</v>
      </c>
      <c r="E30" s="101">
        <v>0.75900000000000001</v>
      </c>
      <c r="F30" s="102">
        <v>13548.2</v>
      </c>
      <c r="G30" s="1" t="s">
        <v>169</v>
      </c>
      <c r="H30" s="148" t="s">
        <v>6</v>
      </c>
      <c r="I30" s="202">
        <v>2.972</v>
      </c>
      <c r="J30" s="116">
        <v>0.39640934201765898</v>
      </c>
      <c r="K30" s="117">
        <v>0.20338847866510301</v>
      </c>
      <c r="L30" s="117">
        <v>0.20951637653510199</v>
      </c>
      <c r="M30" s="117">
        <v>0.84354562833163005</v>
      </c>
      <c r="N30" s="117">
        <v>1.1038653675390401E-3</v>
      </c>
      <c r="O30" s="117">
        <v>5.2181925959538203E-2</v>
      </c>
      <c r="P30" s="131">
        <v>1.7061456168765701</v>
      </c>
      <c r="Q30" s="116">
        <v>0.67506371281239097</v>
      </c>
      <c r="R30" s="117">
        <v>0.24429802728151101</v>
      </c>
      <c r="S30" s="117">
        <v>0.28000398995133602</v>
      </c>
      <c r="T30" s="117">
        <v>1.0744385510378001</v>
      </c>
      <c r="U30" s="117">
        <v>4.0876135785177702E-4</v>
      </c>
      <c r="V30" s="117">
        <v>5.2181925959538203E-2</v>
      </c>
      <c r="W30" s="145">
        <v>2.3263949684004301</v>
      </c>
      <c r="X30" s="116">
        <v>0.39640934201765898</v>
      </c>
      <c r="Y30" s="117">
        <v>0.282980757058657</v>
      </c>
      <c r="Z30" s="117">
        <v>9.8199896972146303E-2</v>
      </c>
      <c r="AA30" s="117">
        <v>1.68526238192503E-2</v>
      </c>
      <c r="AB30" s="117">
        <v>5.2181925959538203E-2</v>
      </c>
      <c r="AC30" s="107">
        <v>0.84662454582725</v>
      </c>
      <c r="AD30" s="206">
        <v>-1.47977042257318</v>
      </c>
      <c r="AE30" s="117">
        <v>1.5404392088952901</v>
      </c>
      <c r="AF30" s="207">
        <v>2.7478472953170399</v>
      </c>
      <c r="AG30" s="253">
        <f t="shared" si="16"/>
        <v>44798.945410044289</v>
      </c>
      <c r="AH30" s="252"/>
      <c r="AI30" s="82"/>
      <c r="AJ30" s="218">
        <f t="shared" si="17"/>
        <v>45528.945410044289</v>
      </c>
      <c r="AK30" s="217">
        <f t="shared" si="18"/>
        <v>45425.195174500324</v>
      </c>
      <c r="AL30" s="147"/>
      <c r="AM30" s="147"/>
      <c r="AN30" s="147"/>
      <c r="AO30" s="147"/>
      <c r="AP30" s="147"/>
      <c r="AQ30" s="147"/>
      <c r="AR30" s="147"/>
      <c r="AS30" s="147"/>
      <c r="AT30" s="147"/>
      <c r="AU30" s="14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row>
    <row r="31" spans="1:182" ht="15" customHeight="1">
      <c r="A31" s="99" t="s">
        <v>83</v>
      </c>
      <c r="B31" s="100" t="s">
        <v>248</v>
      </c>
      <c r="C31" s="197">
        <v>75.581788025210102</v>
      </c>
      <c r="D31" s="199">
        <v>83.3</v>
      </c>
      <c r="E31" s="101">
        <v>0.95099999999999996</v>
      </c>
      <c r="F31" s="102">
        <v>53052.800000000003</v>
      </c>
      <c r="G31" s="1" t="s">
        <v>168</v>
      </c>
      <c r="H31" s="148" t="s">
        <v>8</v>
      </c>
      <c r="I31" s="202">
        <v>26.068999999999999</v>
      </c>
      <c r="J31" s="105">
        <v>1.8117308308997899</v>
      </c>
      <c r="K31" s="106">
        <v>2.0635919733256101</v>
      </c>
      <c r="L31" s="106">
        <v>0.92569342853138303</v>
      </c>
      <c r="M31" s="106">
        <v>5.0721955916150803</v>
      </c>
      <c r="N31" s="106">
        <v>4.6348890188657198E-2</v>
      </c>
      <c r="O31" s="106">
        <v>2.45866292194383E-2</v>
      </c>
      <c r="P31" s="131">
        <v>9.9441473437799601</v>
      </c>
      <c r="Q31" s="105">
        <v>5.1954778807529203E-2</v>
      </c>
      <c r="R31" s="106">
        <v>0.473820400844988</v>
      </c>
      <c r="S31" s="106">
        <v>0.85296950740265398</v>
      </c>
      <c r="T31" s="106">
        <v>4.2564816409432504</v>
      </c>
      <c r="U31" s="106">
        <v>0.117225133365728</v>
      </c>
      <c r="V31" s="106">
        <v>2.45866292194383E-2</v>
      </c>
      <c r="W31" s="145">
        <v>5.7770380905835799</v>
      </c>
      <c r="X31" s="105">
        <v>1.8117308308997899</v>
      </c>
      <c r="Y31" s="106">
        <v>4.49558799582835</v>
      </c>
      <c r="Z31" s="106">
        <v>1.8619917700894499</v>
      </c>
      <c r="AA31" s="106">
        <v>2.8275033603298998</v>
      </c>
      <c r="AB31" s="106">
        <v>2.45866292194383E-2</v>
      </c>
      <c r="AC31" s="107">
        <v>11.0214005863669</v>
      </c>
      <c r="AD31" s="204">
        <v>5.2443624957833199</v>
      </c>
      <c r="AE31" s="106">
        <v>3.82530744215605</v>
      </c>
      <c r="AF31" s="205">
        <v>0.524165512841406</v>
      </c>
      <c r="AG31" s="251">
        <f t="shared" si="16"/>
        <v>44657.417167252388</v>
      </c>
      <c r="AH31" s="252"/>
      <c r="AI31" s="82"/>
      <c r="AJ31" s="216">
        <f t="shared" si="17"/>
        <v>45387.417167252388</v>
      </c>
      <c r="AK31" s="220" t="str">
        <f t="shared" si="18"/>
        <v/>
      </c>
      <c r="AL31" s="147"/>
      <c r="AM31" s="147"/>
      <c r="AN31" s="147"/>
      <c r="AO31" s="147"/>
      <c r="AP31" s="147"/>
      <c r="AQ31" s="147"/>
      <c r="AR31" s="147"/>
      <c r="AS31" s="147"/>
      <c r="AT31" s="147"/>
      <c r="AU31" s="14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row>
    <row r="32" spans="1:182" ht="15" customHeight="1">
      <c r="A32" s="99" t="s">
        <v>40</v>
      </c>
      <c r="B32" s="100" t="s">
        <v>245</v>
      </c>
      <c r="C32" s="197">
        <v>82.315202389705888</v>
      </c>
      <c r="D32" s="199">
        <v>81.239024390243912</v>
      </c>
      <c r="E32" s="101">
        <v>0.91600000000000004</v>
      </c>
      <c r="F32" s="102">
        <v>55459.6</v>
      </c>
      <c r="G32" s="1" t="s">
        <v>332</v>
      </c>
      <c r="H32" s="148" t="s">
        <v>8</v>
      </c>
      <c r="I32" s="202">
        <v>9.0670000000000002</v>
      </c>
      <c r="J32" s="105">
        <v>0.60534039800027195</v>
      </c>
      <c r="K32" s="106">
        <v>0.13615285722515799</v>
      </c>
      <c r="L32" s="106">
        <v>1.1134806168150999</v>
      </c>
      <c r="M32" s="106">
        <v>2.3691283355233699</v>
      </c>
      <c r="N32" s="106">
        <v>1.3017114848087299E-4</v>
      </c>
      <c r="O32" s="106">
        <v>0.19441258492232899</v>
      </c>
      <c r="P32" s="131">
        <v>4.41864496363472</v>
      </c>
      <c r="Q32" s="105">
        <v>0.99980038965824203</v>
      </c>
      <c r="R32" s="106">
        <v>0.25933409097388099</v>
      </c>
      <c r="S32" s="106">
        <v>0.97203518206615103</v>
      </c>
      <c r="T32" s="106">
        <v>3.15679292519421</v>
      </c>
      <c r="U32" s="106">
        <v>4.4265369774142103E-2</v>
      </c>
      <c r="V32" s="106">
        <v>0.19441258492232899</v>
      </c>
      <c r="W32" s="145">
        <v>5.6266405425889596</v>
      </c>
      <c r="X32" s="105">
        <v>0.60534039800027195</v>
      </c>
      <c r="Y32" s="106">
        <v>0.13615285722515799</v>
      </c>
      <c r="Z32" s="106">
        <v>1.9522597994017901</v>
      </c>
      <c r="AA32" s="106">
        <v>5.6089608322116603E-3</v>
      </c>
      <c r="AB32" s="106">
        <v>0.19441258492232899</v>
      </c>
      <c r="AC32" s="107">
        <v>2.8937746003817599</v>
      </c>
      <c r="AD32" s="204">
        <v>-2.7328659422071899</v>
      </c>
      <c r="AE32" s="106">
        <v>3.7257206209156699</v>
      </c>
      <c r="AF32" s="205">
        <v>1.9443948888924001</v>
      </c>
      <c r="AG32" s="251">
        <f t="shared" si="16"/>
        <v>44659.967624826975</v>
      </c>
      <c r="AH32" s="252"/>
      <c r="AI32" s="82"/>
      <c r="AJ32" s="216">
        <f t="shared" si="17"/>
        <v>45389.967624826975</v>
      </c>
      <c r="AK32" s="220">
        <f t="shared" si="18"/>
        <v>45480.233368690082</v>
      </c>
      <c r="AL32" s="147"/>
      <c r="AM32" s="147"/>
      <c r="AN32" s="147"/>
      <c r="AO32" s="147"/>
      <c r="AP32" s="147"/>
      <c r="AQ32" s="147"/>
      <c r="AR32" s="147"/>
      <c r="AS32" s="147"/>
      <c r="AT32" s="147"/>
      <c r="AU32" s="14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row>
    <row r="33" spans="1:149" ht="15" customHeight="1">
      <c r="A33" s="108" t="s">
        <v>99</v>
      </c>
      <c r="B33" s="109" t="s">
        <v>245</v>
      </c>
      <c r="C33" s="198">
        <v>73.453200254647314</v>
      </c>
      <c r="D33" s="200">
        <v>69.366</v>
      </c>
      <c r="E33" s="110">
        <v>0.745</v>
      </c>
      <c r="F33" s="111">
        <v>14691.8</v>
      </c>
      <c r="G33" s="112" t="s">
        <v>169</v>
      </c>
      <c r="H33" s="113" t="s">
        <v>10</v>
      </c>
      <c r="I33" s="175">
        <v>10.3</v>
      </c>
      <c r="J33" s="114">
        <v>0.60553521466851201</v>
      </c>
      <c r="K33" s="115">
        <v>0.16816517302862699</v>
      </c>
      <c r="L33" s="115">
        <v>1.5571718911439001E-2</v>
      </c>
      <c r="M33" s="115">
        <v>1.2305093116269401</v>
      </c>
      <c r="N33" s="115">
        <v>2.5806452496231002E-4</v>
      </c>
      <c r="O33" s="115">
        <v>4.5343475949369702E-2</v>
      </c>
      <c r="P33" s="131">
        <v>2.0653829587098498</v>
      </c>
      <c r="Q33" s="114">
        <v>0.77614494948435298</v>
      </c>
      <c r="R33" s="115">
        <v>0.21217594922244501</v>
      </c>
      <c r="S33" s="115">
        <v>0.122316280418985</v>
      </c>
      <c r="T33" s="115">
        <v>1.19284994404857</v>
      </c>
      <c r="U33" s="115">
        <v>8.25836579439824E-3</v>
      </c>
      <c r="V33" s="115">
        <v>4.5343475949369702E-2</v>
      </c>
      <c r="W33" s="145">
        <v>2.3570889649181201</v>
      </c>
      <c r="X33" s="114">
        <v>0.60553521466851201</v>
      </c>
      <c r="Y33" s="115">
        <v>0.16816517302862699</v>
      </c>
      <c r="Z33" s="115">
        <v>0.103819225706864</v>
      </c>
      <c r="AA33" s="115">
        <v>1.4091532107858599E-2</v>
      </c>
      <c r="AB33" s="115">
        <v>4.5343475949369702E-2</v>
      </c>
      <c r="AC33" s="107">
        <v>0.93695462146123099</v>
      </c>
      <c r="AD33" s="130">
        <v>-1.4201343434568801</v>
      </c>
      <c r="AE33" s="115">
        <v>1.5607634600889999</v>
      </c>
      <c r="AF33" s="120">
        <v>2.51569170046049</v>
      </c>
      <c r="AG33" s="254">
        <f t="shared" si="16"/>
        <v>44795.85990852143</v>
      </c>
      <c r="AH33" s="252"/>
      <c r="AI33" s="82"/>
      <c r="AJ33" s="221">
        <f t="shared" si="17"/>
        <v>45525.85990852143</v>
      </c>
      <c r="AK33" s="222">
        <f t="shared" si="18"/>
        <v>45437.486825723914</v>
      </c>
      <c r="AL33" s="147"/>
      <c r="AM33" s="147"/>
      <c r="AN33" s="147"/>
      <c r="AO33" s="147"/>
      <c r="AP33" s="147"/>
      <c r="AQ33" s="147"/>
      <c r="AR33" s="147"/>
      <c r="AS33" s="147"/>
      <c r="AT33" s="147"/>
      <c r="AU33" s="14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row>
    <row r="34" spans="1:149" ht="15" customHeight="1">
      <c r="A34" s="99" t="s">
        <v>162</v>
      </c>
      <c r="B34" s="100" t="s">
        <v>245</v>
      </c>
      <c r="C34" s="197">
        <v>64.269662172141594</v>
      </c>
      <c r="D34" s="199">
        <v>78.760000000000005</v>
      </c>
      <c r="E34" s="101">
        <v>0.875</v>
      </c>
      <c r="F34" s="102">
        <v>49184</v>
      </c>
      <c r="G34" s="1" t="s">
        <v>169</v>
      </c>
      <c r="H34" s="148" t="s">
        <v>8</v>
      </c>
      <c r="I34" s="202">
        <v>1.784</v>
      </c>
      <c r="J34" s="105">
        <v>7.1388078958081504E-3</v>
      </c>
      <c r="K34" s="106">
        <v>0</v>
      </c>
      <c r="L34" s="106">
        <v>1.89466271559398E-3</v>
      </c>
      <c r="M34" s="106">
        <v>7.9830859219896402</v>
      </c>
      <c r="N34" s="106">
        <v>6.9719071744898303E-2</v>
      </c>
      <c r="O34" s="106">
        <v>0.12877774591661401</v>
      </c>
      <c r="P34" s="131">
        <v>8.1906162102625508</v>
      </c>
      <c r="Q34" s="105">
        <v>0.54208779138556296</v>
      </c>
      <c r="R34" s="106">
        <v>0.37553671437264902</v>
      </c>
      <c r="S34" s="106">
        <v>0.15686393894452</v>
      </c>
      <c r="T34" s="106">
        <v>6.7853974534680601</v>
      </c>
      <c r="U34" s="106">
        <v>0.18753780032601899</v>
      </c>
      <c r="V34" s="106">
        <v>0.12877774591661401</v>
      </c>
      <c r="W34" s="145">
        <v>8.1762014444134206</v>
      </c>
      <c r="X34" s="105">
        <v>7.1388078958081504E-3</v>
      </c>
      <c r="Y34" s="106">
        <v>0</v>
      </c>
      <c r="Z34" s="106">
        <v>8.5080608246339404E-4</v>
      </c>
      <c r="AA34" s="106">
        <v>0.41895875699521401</v>
      </c>
      <c r="AB34" s="106">
        <v>0.12877774591661401</v>
      </c>
      <c r="AC34" s="107">
        <v>0.55572611689009899</v>
      </c>
      <c r="AD34" s="204">
        <v>-7.6204753275233204</v>
      </c>
      <c r="AE34" s="106">
        <v>5.4139307623506197</v>
      </c>
      <c r="AF34" s="205">
        <v>14.712645664681499</v>
      </c>
      <c r="AG34" s="251">
        <f t="shared" si="16"/>
        <v>44629.418667881437</v>
      </c>
      <c r="AH34" s="252"/>
      <c r="AI34" s="82"/>
      <c r="AJ34" s="216">
        <f t="shared" si="17"/>
        <v>45359.418667881437</v>
      </c>
      <c r="AK34" s="220">
        <f t="shared" si="18"/>
        <v>45316.876559141136</v>
      </c>
      <c r="AL34" s="147"/>
      <c r="AM34" s="147"/>
      <c r="AN34" s="147"/>
      <c r="AO34" s="147"/>
      <c r="AP34" s="147"/>
      <c r="AQ34" s="147"/>
      <c r="AR34" s="147"/>
      <c r="AS34" s="147"/>
      <c r="AT34" s="147"/>
      <c r="AU34" s="14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row>
    <row r="35" spans="1:149" ht="15" customHeight="1">
      <c r="A35" s="99" t="s">
        <v>82</v>
      </c>
      <c r="B35" s="100" t="s">
        <v>245</v>
      </c>
      <c r="C35" s="197">
        <v>64.217888795518206</v>
      </c>
      <c r="D35" s="199">
        <v>72.381</v>
      </c>
      <c r="E35" s="101">
        <v>0.66100000000000003</v>
      </c>
      <c r="F35" s="102">
        <v>5681.27</v>
      </c>
      <c r="G35" s="1" t="s">
        <v>168</v>
      </c>
      <c r="H35" s="148" t="s">
        <v>47</v>
      </c>
      <c r="I35" s="202">
        <v>167.886</v>
      </c>
      <c r="J35" s="105">
        <v>0.12569658560974001</v>
      </c>
      <c r="K35" s="106">
        <v>3.0516883280523998E-3</v>
      </c>
      <c r="L35" s="106">
        <v>5.7254153372790897E-2</v>
      </c>
      <c r="M35" s="106">
        <v>0.19239730147262599</v>
      </c>
      <c r="N35" s="106">
        <v>2.9440914650979099E-2</v>
      </c>
      <c r="O35" s="106">
        <v>6.5359639595090196E-2</v>
      </c>
      <c r="P35" s="131">
        <v>0.47320028302927802</v>
      </c>
      <c r="Q35" s="105">
        <v>0.234245257689283</v>
      </c>
      <c r="R35" s="106">
        <v>5.0401233161498403E-3</v>
      </c>
      <c r="S35" s="106">
        <v>7.3511557371606695E-2</v>
      </c>
      <c r="T35" s="106">
        <v>0.25607351925556299</v>
      </c>
      <c r="U35" s="106">
        <v>3.6494806849363098E-2</v>
      </c>
      <c r="V35" s="106">
        <v>6.5359639595090196E-2</v>
      </c>
      <c r="W35" s="145">
        <v>0.67072490407705598</v>
      </c>
      <c r="X35" s="105">
        <v>0.12569658560974001</v>
      </c>
      <c r="Y35" s="106">
        <v>3.0516883280523998E-3</v>
      </c>
      <c r="Z35" s="106">
        <v>4.8296664397756801E-3</v>
      </c>
      <c r="AA35" s="106">
        <v>4.8880731852324999E-2</v>
      </c>
      <c r="AB35" s="106">
        <v>6.5359639595090196E-2</v>
      </c>
      <c r="AC35" s="107">
        <v>0.24781831182498301</v>
      </c>
      <c r="AD35" s="204">
        <v>-0.422906592252072</v>
      </c>
      <c r="AE35" s="106">
        <v>0.44412533325467202</v>
      </c>
      <c r="AF35" s="205">
        <v>2.70651873599535</v>
      </c>
      <c r="AG35" s="251" t="str">
        <f t="shared" si="16"/>
        <v/>
      </c>
      <c r="AH35" s="252"/>
      <c r="AI35" s="82"/>
      <c r="AJ35" s="216" t="str">
        <f t="shared" si="17"/>
        <v/>
      </c>
      <c r="AK35" s="220">
        <f t="shared" si="18"/>
        <v>45427.229065711748</v>
      </c>
      <c r="AL35" s="147"/>
      <c r="AM35" s="147"/>
      <c r="AN35" s="147"/>
      <c r="AO35" s="147"/>
      <c r="AP35" s="147"/>
      <c r="AQ35" s="147"/>
      <c r="AR35" s="147"/>
      <c r="AS35" s="147"/>
      <c r="AT35" s="147"/>
      <c r="AU35" s="14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row>
    <row r="36" spans="1:149" ht="15" customHeight="1">
      <c r="A36" s="99" t="s">
        <v>177</v>
      </c>
      <c r="B36" s="100" t="s">
        <v>245</v>
      </c>
      <c r="C36" s="197">
        <v>70.338370399698348</v>
      </c>
      <c r="D36" s="199">
        <v>77.570999999999998</v>
      </c>
      <c r="E36" s="101">
        <v>0.79</v>
      </c>
      <c r="F36" s="102">
        <v>14910</v>
      </c>
      <c r="G36" s="1" t="s">
        <v>269</v>
      </c>
      <c r="H36" s="148" t="s">
        <v>8</v>
      </c>
      <c r="I36" s="202">
        <v>0.28799999999999998</v>
      </c>
      <c r="J36" s="105">
        <v>7.0810619355267404E-2</v>
      </c>
      <c r="K36" s="106">
        <v>3.2572666140833601E-3</v>
      </c>
      <c r="L36" s="106">
        <v>2.1023253408927099E-2</v>
      </c>
      <c r="M36" s="106">
        <v>1.2091028356679201</v>
      </c>
      <c r="N36" s="106">
        <v>9.4804167885195495E-2</v>
      </c>
      <c r="O36" s="106">
        <v>0.122920788433231</v>
      </c>
      <c r="P36" s="131">
        <v>1.52191893136463</v>
      </c>
      <c r="Q36" s="105">
        <v>0.55060345946032596</v>
      </c>
      <c r="R36" s="106">
        <v>0.27251377302146801</v>
      </c>
      <c r="S36" s="106">
        <v>0.150025215731735</v>
      </c>
      <c r="T36" s="106">
        <v>1.8280316205855001</v>
      </c>
      <c r="U36" s="106">
        <v>0.39004090130557501</v>
      </c>
      <c r="V36" s="106">
        <v>0.122920788433231</v>
      </c>
      <c r="W36" s="145">
        <v>3.3141357585378302</v>
      </c>
      <c r="X36" s="105">
        <v>7.0810619355267404E-2</v>
      </c>
      <c r="Y36" s="106">
        <v>3.2572666140833601E-3</v>
      </c>
      <c r="Z36" s="106">
        <v>1.8580406807558798E-2</v>
      </c>
      <c r="AA36" s="106">
        <v>4.4341910254525198E-2</v>
      </c>
      <c r="AB36" s="106">
        <v>0.122920788433231</v>
      </c>
      <c r="AC36" s="107">
        <v>0.25991099146466601</v>
      </c>
      <c r="AD36" s="204">
        <v>-3.0542247670731602</v>
      </c>
      <c r="AE36" s="106">
        <v>2.1944788977788399</v>
      </c>
      <c r="AF36" s="205">
        <v>12.751041192455199</v>
      </c>
      <c r="AG36" s="251">
        <f t="shared" si="16"/>
        <v>44728.32650255577</v>
      </c>
      <c r="AH36" s="252"/>
      <c r="AI36" s="82"/>
      <c r="AJ36" s="216">
        <f t="shared" si="17"/>
        <v>45458.32650255577</v>
      </c>
      <c r="AK36" s="220">
        <f t="shared" si="18"/>
        <v>45320.703538360191</v>
      </c>
      <c r="AL36" s="147"/>
      <c r="AM36" s="147"/>
      <c r="AN36" s="147"/>
      <c r="AO36" s="147"/>
      <c r="AP36" s="147"/>
      <c r="AQ36" s="147"/>
      <c r="AR36" s="147"/>
      <c r="AS36" s="147"/>
      <c r="AT36" s="147"/>
      <c r="AU36" s="14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row>
    <row r="37" spans="1:149" ht="15" customHeight="1">
      <c r="A37" s="99" t="s">
        <v>15</v>
      </c>
      <c r="B37" s="100" t="s">
        <v>245</v>
      </c>
      <c r="C37" s="197">
        <v>75.993224460996515</v>
      </c>
      <c r="D37" s="199">
        <v>72.370682926829275</v>
      </c>
      <c r="E37" s="101">
        <v>0.80800000000000005</v>
      </c>
      <c r="F37" s="102">
        <v>18574</v>
      </c>
      <c r="G37" s="1" t="s">
        <v>171</v>
      </c>
      <c r="H37" s="148" t="s">
        <v>10</v>
      </c>
      <c r="I37" s="202">
        <v>9.4329999999999998</v>
      </c>
      <c r="J37" s="105">
        <v>1.71378385968377</v>
      </c>
      <c r="K37" s="106">
        <v>0.24487274914104101</v>
      </c>
      <c r="L37" s="106">
        <v>1.6329650460199301</v>
      </c>
      <c r="M37" s="106">
        <v>1.9728760803698999</v>
      </c>
      <c r="N37" s="106">
        <v>3.9377525146638598E-4</v>
      </c>
      <c r="O37" s="106">
        <v>5.4224020351130199E-2</v>
      </c>
      <c r="P37" s="131">
        <v>5.6191155308172398</v>
      </c>
      <c r="Q37" s="105">
        <v>1.5000625763620801</v>
      </c>
      <c r="R37" s="106">
        <v>0.10867566229977001</v>
      </c>
      <c r="S37" s="106">
        <v>1.0598920878296501</v>
      </c>
      <c r="T37" s="106">
        <v>1.80305068210234</v>
      </c>
      <c r="U37" s="106">
        <v>5.2347922853101199E-2</v>
      </c>
      <c r="V37" s="106">
        <v>5.4224020351130199E-2</v>
      </c>
      <c r="W37" s="145">
        <v>4.5782529517980697</v>
      </c>
      <c r="X37" s="105">
        <v>1.71378385968377</v>
      </c>
      <c r="Y37" s="106">
        <v>0.24487274914104101</v>
      </c>
      <c r="Z37" s="106">
        <v>1.6717070990868701</v>
      </c>
      <c r="AA37" s="106">
        <v>1.7935493227445299E-2</v>
      </c>
      <c r="AB37" s="106">
        <v>5.4224020351130199E-2</v>
      </c>
      <c r="AC37" s="107">
        <v>3.7025232214902601</v>
      </c>
      <c r="AD37" s="204">
        <v>-0.87572973030780898</v>
      </c>
      <c r="AE37" s="106">
        <v>3.03152321552668</v>
      </c>
      <c r="AF37" s="205">
        <v>1.23652241401887</v>
      </c>
      <c r="AG37" s="251">
        <f t="shared" si="16"/>
        <v>44682.401518989056</v>
      </c>
      <c r="AH37" s="252"/>
      <c r="AI37" s="82"/>
      <c r="AJ37" s="216">
        <f t="shared" si="17"/>
        <v>45412.401518989056</v>
      </c>
      <c r="AK37" s="220">
        <f t="shared" si="18"/>
        <v>45587.991399630555</v>
      </c>
      <c r="AL37" s="147"/>
      <c r="AM37" s="147"/>
      <c r="AN37" s="147"/>
      <c r="AO37" s="147"/>
      <c r="AP37" s="147"/>
      <c r="AQ37" s="147"/>
      <c r="AR37" s="147"/>
      <c r="AS37" s="147"/>
      <c r="AT37" s="147"/>
      <c r="AU37" s="14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row>
    <row r="38" spans="1:149" ht="15" customHeight="1">
      <c r="A38" s="108" t="s">
        <v>39</v>
      </c>
      <c r="B38" s="109" t="s">
        <v>245</v>
      </c>
      <c r="C38" s="198">
        <v>79.693955564533525</v>
      </c>
      <c r="D38" s="200">
        <v>81.890243902439025</v>
      </c>
      <c r="E38" s="110">
        <v>0.93700000000000006</v>
      </c>
      <c r="F38" s="111">
        <v>52749.4</v>
      </c>
      <c r="G38" s="112" t="s">
        <v>332</v>
      </c>
      <c r="H38" s="113" t="s">
        <v>8</v>
      </c>
      <c r="I38" s="175">
        <v>11.667999999999999</v>
      </c>
      <c r="J38" s="114">
        <v>0.37275345526378401</v>
      </c>
      <c r="K38" s="115">
        <v>5.1278920220882998E-2</v>
      </c>
      <c r="L38" s="115">
        <v>0.28577699244925903</v>
      </c>
      <c r="M38" s="115">
        <v>2.6325869862621101</v>
      </c>
      <c r="N38" s="115">
        <v>1.83013822192266E-2</v>
      </c>
      <c r="O38" s="115">
        <v>0.41259992296013698</v>
      </c>
      <c r="P38" s="131">
        <v>3.7732976593754</v>
      </c>
      <c r="Q38" s="114">
        <v>1.36736514404342</v>
      </c>
      <c r="R38" s="115">
        <v>0.402319600226267</v>
      </c>
      <c r="S38" s="115">
        <v>0.761463534008892</v>
      </c>
      <c r="T38" s="115">
        <v>3.6108061843156598</v>
      </c>
      <c r="U38" s="115">
        <v>0.13509426013033399</v>
      </c>
      <c r="V38" s="115">
        <v>0.41259992296013698</v>
      </c>
      <c r="W38" s="145">
        <v>6.6896486456847004</v>
      </c>
      <c r="X38" s="114">
        <v>0.37275345526378401</v>
      </c>
      <c r="Y38" s="115">
        <v>5.1278920220882998E-2</v>
      </c>
      <c r="Z38" s="115">
        <v>0.28265071916026102</v>
      </c>
      <c r="AA38" s="115">
        <v>4.2004059520760702E-2</v>
      </c>
      <c r="AB38" s="115">
        <v>0.41259992296013698</v>
      </c>
      <c r="AC38" s="107">
        <v>1.1612870771258299</v>
      </c>
      <c r="AD38" s="130">
        <v>-5.5283615685588696</v>
      </c>
      <c r="AE38" s="115">
        <v>4.4295991039868401</v>
      </c>
      <c r="AF38" s="120">
        <v>5.7605468772127297</v>
      </c>
      <c r="AG38" s="254">
        <f t="shared" si="16"/>
        <v>44644.400233391658</v>
      </c>
      <c r="AH38" s="252"/>
      <c r="AI38" s="82"/>
      <c r="AJ38" s="221">
        <f t="shared" si="17"/>
        <v>45374.400233391658</v>
      </c>
      <c r="AK38" s="222">
        <f t="shared" si="18"/>
        <v>45355.535634341904</v>
      </c>
      <c r="AL38" s="147"/>
      <c r="AM38" s="147"/>
      <c r="AN38" s="147"/>
      <c r="AO38" s="147"/>
      <c r="AP38" s="147"/>
      <c r="AQ38" s="147"/>
      <c r="AR38" s="147"/>
      <c r="AS38" s="147"/>
      <c r="AT38" s="147"/>
      <c r="AU38" s="14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row>
    <row r="39" spans="1:149" ht="15" customHeight="1">
      <c r="A39" s="99" t="s">
        <v>247</v>
      </c>
      <c r="B39" s="100" t="s">
        <v>248</v>
      </c>
      <c r="C39" s="197">
        <v>65.731941456582632</v>
      </c>
      <c r="D39" s="199">
        <v>70.47</v>
      </c>
      <c r="E39" s="101">
        <v>0.68300000000000005</v>
      </c>
      <c r="F39" s="102">
        <v>6121.78</v>
      </c>
      <c r="G39" s="1" t="s">
        <v>269</v>
      </c>
      <c r="H39" s="148" t="s">
        <v>10</v>
      </c>
      <c r="I39" s="177">
        <v>0.41199999999999998</v>
      </c>
      <c r="J39" s="103">
        <v>0.46418708768252598</v>
      </c>
      <c r="K39" s="104">
        <v>0.185857496849819</v>
      </c>
      <c r="L39" s="104">
        <v>0.18728324544397801</v>
      </c>
      <c r="M39" s="104">
        <v>0.39725999165404102</v>
      </c>
      <c r="N39" s="104">
        <v>5.1935229876354603</v>
      </c>
      <c r="O39" s="104">
        <v>2.1461694923554202E-3</v>
      </c>
      <c r="P39" s="131">
        <v>6.4302569787581803</v>
      </c>
      <c r="Q39" s="105">
        <v>0.17853404314615401</v>
      </c>
      <c r="R39" s="106">
        <v>0.26249179541515399</v>
      </c>
      <c r="S39" s="106">
        <v>0.29085454169708203</v>
      </c>
      <c r="T39" s="106">
        <v>1.7063636033351299</v>
      </c>
      <c r="U39" s="106">
        <v>5.0899861627489704</v>
      </c>
      <c r="V39" s="106">
        <v>2.1461694923554202E-3</v>
      </c>
      <c r="W39" s="145">
        <v>7.5303763158348396</v>
      </c>
      <c r="X39" s="105">
        <v>0.46418708768252598</v>
      </c>
      <c r="Y39" s="106">
        <v>0.185857496849819</v>
      </c>
      <c r="Z39" s="106">
        <v>1.75545055171652</v>
      </c>
      <c r="AA39" s="106">
        <v>0.89560379918944699</v>
      </c>
      <c r="AB39" s="106">
        <v>2.1461694923554202E-3</v>
      </c>
      <c r="AC39" s="107">
        <v>3.3032451049306699</v>
      </c>
      <c r="AD39" s="204">
        <v>-4.2271312109041697</v>
      </c>
      <c r="AE39" s="106">
        <v>4.9862929950473598</v>
      </c>
      <c r="AF39" s="205">
        <v>2.2796904488239198</v>
      </c>
      <c r="AG39" s="251">
        <f t="shared" si="16"/>
        <v>44635.200672395811</v>
      </c>
      <c r="AH39" s="252"/>
      <c r="AI39" s="82"/>
      <c r="AJ39" s="216">
        <f t="shared" si="17"/>
        <v>45365.200672395811</v>
      </c>
      <c r="AK39" s="220">
        <f t="shared" si="18"/>
        <v>45452.548113095276</v>
      </c>
      <c r="AL39" s="147"/>
      <c r="AM39" s="147"/>
      <c r="AN39" s="147"/>
      <c r="AO39" s="147"/>
      <c r="AP39" s="147"/>
      <c r="AQ39" s="147"/>
      <c r="AR39" s="147"/>
      <c r="AS39" s="147"/>
      <c r="AT39" s="147"/>
      <c r="AU39" s="14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row>
    <row r="40" spans="1:149" ht="15" customHeight="1">
      <c r="A40" s="99" t="s">
        <v>140</v>
      </c>
      <c r="B40" s="100" t="s">
        <v>245</v>
      </c>
      <c r="C40" s="197">
        <v>51.237751330532213</v>
      </c>
      <c r="D40" s="199">
        <v>59.820999999999998</v>
      </c>
      <c r="E40" s="101">
        <v>0.52500000000000002</v>
      </c>
      <c r="F40" s="118">
        <v>3543.24</v>
      </c>
      <c r="G40" s="1" t="s">
        <v>167</v>
      </c>
      <c r="H40" s="148" t="s">
        <v>47</v>
      </c>
      <c r="I40" s="202">
        <v>12.785</v>
      </c>
      <c r="J40" s="116">
        <v>0.37315735675310302</v>
      </c>
      <c r="K40" s="117">
        <v>2.7988248398574701E-2</v>
      </c>
      <c r="L40" s="117">
        <v>0.20813632657898301</v>
      </c>
      <c r="M40" s="117">
        <v>0.242522198015065</v>
      </c>
      <c r="N40" s="117">
        <v>6.1220585073464298E-2</v>
      </c>
      <c r="O40" s="117">
        <v>3.9339611156837997E-2</v>
      </c>
      <c r="P40" s="131">
        <v>0.95236432597602805</v>
      </c>
      <c r="Q40" s="116">
        <v>0.37554787507621301</v>
      </c>
      <c r="R40" s="117">
        <v>3.0854325546325601E-2</v>
      </c>
      <c r="S40" s="117">
        <v>0.207895005668398</v>
      </c>
      <c r="T40" s="117">
        <v>0.30583234198784398</v>
      </c>
      <c r="U40" s="117">
        <v>0.15112095222444299</v>
      </c>
      <c r="V40" s="117">
        <v>3.9339611156837997E-2</v>
      </c>
      <c r="W40" s="145">
        <v>1.1105901116600601</v>
      </c>
      <c r="X40" s="116">
        <v>0.37315735675310302</v>
      </c>
      <c r="Y40" s="117">
        <v>2.7988248398574701E-2</v>
      </c>
      <c r="Z40" s="117">
        <v>0.175877749794868</v>
      </c>
      <c r="AA40" s="117">
        <v>1.71007181129132E-2</v>
      </c>
      <c r="AB40" s="117">
        <v>3.9339611156837997E-2</v>
      </c>
      <c r="AC40" s="107">
        <v>0.63346368421629695</v>
      </c>
      <c r="AD40" s="206">
        <v>-0.47712642744376299</v>
      </c>
      <c r="AE40" s="117">
        <v>0.73538525325682902</v>
      </c>
      <c r="AF40" s="207">
        <v>1.7532024950002401</v>
      </c>
      <c r="AG40" s="253" t="str">
        <f t="shared" si="16"/>
        <v/>
      </c>
      <c r="AH40" s="252"/>
      <c r="AI40" s="82"/>
      <c r="AJ40" s="218" t="str">
        <f t="shared" si="17"/>
        <v/>
      </c>
      <c r="AK40" s="217">
        <f t="shared" si="18"/>
        <v>45500.760825428755</v>
      </c>
      <c r="AL40" s="147"/>
      <c r="AM40" s="147"/>
      <c r="AN40" s="147"/>
      <c r="AO40" s="147"/>
      <c r="AP40" s="147"/>
      <c r="AQ40" s="147"/>
      <c r="AR40" s="147"/>
      <c r="AS40" s="147"/>
      <c r="AT40" s="147"/>
      <c r="AU40" s="14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row>
    <row r="41" spans="1:149" ht="15" customHeight="1">
      <c r="A41" s="99" t="s">
        <v>178</v>
      </c>
      <c r="B41" s="100" t="s">
        <v>246</v>
      </c>
      <c r="C41" s="197"/>
      <c r="D41" s="199">
        <v>79.28</v>
      </c>
      <c r="E41" s="101"/>
      <c r="F41" s="102"/>
      <c r="G41" s="1" t="s">
        <v>170</v>
      </c>
      <c r="H41" s="148" t="s">
        <v>8</v>
      </c>
      <c r="I41" s="202">
        <v>6.2E-2</v>
      </c>
      <c r="J41" s="116"/>
      <c r="K41" s="117"/>
      <c r="L41" s="117"/>
      <c r="M41" s="117"/>
      <c r="N41" s="117"/>
      <c r="O41" s="117"/>
      <c r="P41" s="131">
        <v>2.4577258252098702</v>
      </c>
      <c r="Q41" s="116"/>
      <c r="R41" s="117"/>
      <c r="S41" s="117"/>
      <c r="T41" s="117"/>
      <c r="U41" s="117"/>
      <c r="V41" s="117"/>
      <c r="W41" s="145"/>
      <c r="X41" s="116"/>
      <c r="Y41" s="117"/>
      <c r="Z41" s="117"/>
      <c r="AA41" s="117"/>
      <c r="AB41" s="117"/>
      <c r="AC41" s="107"/>
      <c r="AD41" s="206"/>
      <c r="AE41" s="117"/>
      <c r="AF41" s="207"/>
      <c r="AG41" s="253" t="str">
        <f t="shared" si="16"/>
        <v/>
      </c>
      <c r="AH41" s="252"/>
      <c r="AI41" s="82"/>
      <c r="AJ41" s="218" t="str">
        <f t="shared" si="17"/>
        <v/>
      </c>
      <c r="AK41" s="217" t="str">
        <f t="shared" si="18"/>
        <v/>
      </c>
      <c r="AL41" s="147"/>
      <c r="AM41" s="147"/>
      <c r="AN41" s="147"/>
      <c r="AO41" s="147"/>
      <c r="AP41" s="147"/>
      <c r="AQ41" s="147"/>
      <c r="AR41" s="147"/>
      <c r="AS41" s="147"/>
      <c r="AT41" s="147"/>
      <c r="AU41" s="14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spans="1:149" ht="15" customHeight="1">
      <c r="A42" s="99" t="s">
        <v>179</v>
      </c>
      <c r="B42" s="100" t="s">
        <v>248</v>
      </c>
      <c r="C42" s="197">
        <v>70.485796503267991</v>
      </c>
      <c r="D42" s="199">
        <v>71.814999999999998</v>
      </c>
      <c r="E42" s="101">
        <v>0.66600000000000004</v>
      </c>
      <c r="F42" s="102">
        <v>11106.1</v>
      </c>
      <c r="G42" s="1" t="s">
        <v>168</v>
      </c>
      <c r="H42" s="148" t="s">
        <v>6</v>
      </c>
      <c r="I42" s="202">
        <v>0.78800000000000003</v>
      </c>
      <c r="J42" s="105">
        <v>0.31316301785700801</v>
      </c>
      <c r="K42" s="106">
        <v>0.29142193190503701</v>
      </c>
      <c r="L42" s="106">
        <v>2.6723602720509301</v>
      </c>
      <c r="M42" s="106">
        <v>0.63575306326283698</v>
      </c>
      <c r="N42" s="106">
        <v>7.7931842369630494E-5</v>
      </c>
      <c r="O42" s="106">
        <v>0.180000478667251</v>
      </c>
      <c r="P42" s="131">
        <v>4.0927766955854397</v>
      </c>
      <c r="Q42" s="105">
        <v>0.62097435410345403</v>
      </c>
      <c r="R42" s="106">
        <v>0.32257863738873699</v>
      </c>
      <c r="S42" s="106">
        <v>2.7564223311811</v>
      </c>
      <c r="T42" s="106">
        <v>0.813750991660803</v>
      </c>
      <c r="U42" s="106">
        <v>2.6840695814261701E-2</v>
      </c>
      <c r="V42" s="106">
        <v>0.180000478667251</v>
      </c>
      <c r="W42" s="145">
        <v>4.7205674888156004</v>
      </c>
      <c r="X42" s="105">
        <v>0.31316301785700801</v>
      </c>
      <c r="Y42" s="106">
        <v>0.33166972303762998</v>
      </c>
      <c r="Z42" s="106">
        <v>4.0361940959737197</v>
      </c>
      <c r="AA42" s="106">
        <v>1.1788611182122001E-2</v>
      </c>
      <c r="AB42" s="106">
        <v>0.180000478667251</v>
      </c>
      <c r="AC42" s="107">
        <v>4.8728159267177302</v>
      </c>
      <c r="AD42" s="204">
        <v>0.152248437902129</v>
      </c>
      <c r="AE42" s="106">
        <v>3.1257578127448502</v>
      </c>
      <c r="AF42" s="205">
        <v>0.96875555321772999</v>
      </c>
      <c r="AG42" s="251">
        <f t="shared" si="16"/>
        <v>44678.771682857754</v>
      </c>
      <c r="AH42" s="252"/>
      <c r="AI42" s="82"/>
      <c r="AJ42" s="216">
        <f t="shared" si="17"/>
        <v>45408.771682857754</v>
      </c>
      <c r="AK42" s="220" t="str">
        <f t="shared" si="18"/>
        <v/>
      </c>
      <c r="AL42" s="147"/>
      <c r="AM42" s="147"/>
      <c r="AN42" s="147"/>
      <c r="AO42" s="147"/>
      <c r="AP42" s="147"/>
      <c r="AQ42" s="147"/>
      <c r="AR42" s="147"/>
      <c r="AS42" s="147"/>
      <c r="AT42" s="147"/>
      <c r="AU42" s="14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row>
    <row r="43" spans="1:149" ht="15" customHeight="1">
      <c r="A43" s="108" t="s">
        <v>63</v>
      </c>
      <c r="B43" s="109" t="s">
        <v>245</v>
      </c>
      <c r="C43" s="198">
        <v>67.985874775910361</v>
      </c>
      <c r="D43" s="200">
        <v>63.63</v>
      </c>
      <c r="E43" s="110">
        <v>0.69199999999999995</v>
      </c>
      <c r="F43" s="111">
        <v>8441.65</v>
      </c>
      <c r="G43" s="112" t="s">
        <v>270</v>
      </c>
      <c r="H43" s="113" t="s">
        <v>6</v>
      </c>
      <c r="I43" s="175">
        <v>11.993</v>
      </c>
      <c r="J43" s="114">
        <v>0.62057041509089905</v>
      </c>
      <c r="K43" s="115">
        <v>1.60399419505512</v>
      </c>
      <c r="L43" s="115">
        <v>0.163718467091374</v>
      </c>
      <c r="M43" s="115">
        <v>0.52922752744216495</v>
      </c>
      <c r="N43" s="115">
        <v>7.9517230535057102E-4</v>
      </c>
      <c r="O43" s="115">
        <v>7.0951800634282094E-2</v>
      </c>
      <c r="P43" s="131">
        <v>2.9892575776191901</v>
      </c>
      <c r="Q43" s="114">
        <v>0.33653924431229998</v>
      </c>
      <c r="R43" s="115">
        <v>1.5596857652446601</v>
      </c>
      <c r="S43" s="115">
        <v>0.18941678238378501</v>
      </c>
      <c r="T43" s="115">
        <v>0.60751585538434305</v>
      </c>
      <c r="U43" s="115">
        <v>8.4258475497666404E-3</v>
      </c>
      <c r="V43" s="115">
        <v>7.0951800634282094E-2</v>
      </c>
      <c r="W43" s="145">
        <v>2.7725352955091398</v>
      </c>
      <c r="X43" s="114">
        <v>0.62057041509090005</v>
      </c>
      <c r="Y43" s="115">
        <v>1.89237629821006</v>
      </c>
      <c r="Z43" s="115">
        <v>10.605888475221001</v>
      </c>
      <c r="AA43" s="115">
        <v>4.6119914003780099E-2</v>
      </c>
      <c r="AB43" s="115">
        <v>7.0951800634282094E-2</v>
      </c>
      <c r="AC43" s="107">
        <v>13.23590690316</v>
      </c>
      <c r="AD43" s="130">
        <v>10.463371607650799</v>
      </c>
      <c r="AE43" s="115">
        <v>1.83585424455459</v>
      </c>
      <c r="AF43" s="120">
        <v>0.209470746190214</v>
      </c>
      <c r="AG43" s="254">
        <f t="shared" si="16"/>
        <v>44760.817526545281</v>
      </c>
      <c r="AH43" s="252"/>
      <c r="AI43" s="82"/>
      <c r="AJ43" s="221">
        <f t="shared" si="17"/>
        <v>45490.817526545281</v>
      </c>
      <c r="AK43" s="222" t="str">
        <f t="shared" si="18"/>
        <v/>
      </c>
      <c r="AL43" s="147"/>
      <c r="AM43" s="147"/>
      <c r="AN43" s="147"/>
      <c r="AO43" s="147"/>
      <c r="AP43" s="147"/>
      <c r="AQ43" s="147"/>
      <c r="AR43" s="147"/>
      <c r="AS43" s="147"/>
      <c r="AT43" s="147"/>
      <c r="AU43" s="14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row>
    <row r="44" spans="1:149" ht="15" customHeight="1">
      <c r="A44" s="99" t="s">
        <v>14</v>
      </c>
      <c r="B44" s="100" t="s">
        <v>245</v>
      </c>
      <c r="C44" s="197">
        <v>71.727383473389366</v>
      </c>
      <c r="D44" s="199">
        <v>75.3</v>
      </c>
      <c r="E44" s="101">
        <v>0.78</v>
      </c>
      <c r="F44" s="118">
        <v>14964.4</v>
      </c>
      <c r="G44" s="1" t="s">
        <v>171</v>
      </c>
      <c r="H44" s="148" t="s">
        <v>10</v>
      </c>
      <c r="I44" s="202">
        <v>3.2490000000000001</v>
      </c>
      <c r="J44" s="116">
        <v>0.75195480420388106</v>
      </c>
      <c r="K44" s="117">
        <v>0.198668491688508</v>
      </c>
      <c r="L44" s="117">
        <v>0.77734042774901402</v>
      </c>
      <c r="M44" s="117">
        <v>2.5203189672430999</v>
      </c>
      <c r="N44" s="117">
        <v>1.59002933594418E-3</v>
      </c>
      <c r="O44" s="117">
        <v>3.8085375514685098E-2</v>
      </c>
      <c r="P44" s="131">
        <v>4.2879580957351298</v>
      </c>
      <c r="Q44" s="116">
        <v>1.10254799251733</v>
      </c>
      <c r="R44" s="117">
        <v>0.38735720468503898</v>
      </c>
      <c r="S44" s="117">
        <v>0.65541963111620305</v>
      </c>
      <c r="T44" s="117">
        <v>1.7954537893253699</v>
      </c>
      <c r="U44" s="117">
        <v>0.28668193781139401</v>
      </c>
      <c r="V44" s="117">
        <v>3.8085375514685098E-2</v>
      </c>
      <c r="W44" s="145">
        <v>4.2655459309700197</v>
      </c>
      <c r="X44" s="116">
        <v>0.75195480420388106</v>
      </c>
      <c r="Y44" s="117">
        <v>0.32470636415804799</v>
      </c>
      <c r="Z44" s="117">
        <v>1.0588679941343799</v>
      </c>
      <c r="AA44" s="117">
        <v>2.3775916752553201E-4</v>
      </c>
      <c r="AB44" s="117">
        <v>3.8085375514685098E-2</v>
      </c>
      <c r="AC44" s="107">
        <v>2.1738522971785201</v>
      </c>
      <c r="AD44" s="206">
        <v>-2.0916936337914902</v>
      </c>
      <c r="AE44" s="117">
        <v>2.82446200609174</v>
      </c>
      <c r="AF44" s="207">
        <v>1.9622059587518099</v>
      </c>
      <c r="AG44" s="253">
        <f t="shared" si="16"/>
        <v>44691.228150073453</v>
      </c>
      <c r="AH44" s="252"/>
      <c r="AI44" s="82"/>
      <c r="AJ44" s="218">
        <f t="shared" si="17"/>
        <v>45421.228150073453</v>
      </c>
      <c r="AK44" s="217">
        <f t="shared" si="18"/>
        <v>45478.524762279703</v>
      </c>
      <c r="AL44" s="147"/>
      <c r="AM44" s="147"/>
      <c r="AN44" s="147"/>
      <c r="AO44" s="147"/>
      <c r="AP44" s="147"/>
      <c r="AQ44" s="147"/>
      <c r="AR44" s="147"/>
      <c r="AS44" s="147"/>
      <c r="AT44" s="147"/>
      <c r="AU44" s="14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row>
    <row r="45" spans="1:149" ht="15" customHeight="1">
      <c r="A45" s="99" t="s">
        <v>139</v>
      </c>
      <c r="B45" s="100" t="s">
        <v>245</v>
      </c>
      <c r="C45" s="197">
        <v>61.432454092748216</v>
      </c>
      <c r="D45" s="199">
        <v>61.140999999999998</v>
      </c>
      <c r="E45" s="101">
        <v>0.69299999999999995</v>
      </c>
      <c r="F45" s="102">
        <v>16519.3</v>
      </c>
      <c r="G45" s="1" t="s">
        <v>167</v>
      </c>
      <c r="H45" s="148" t="s">
        <v>10</v>
      </c>
      <c r="I45" s="202">
        <v>2.4409999999999998</v>
      </c>
      <c r="J45" s="116">
        <v>9.46119114204821E-2</v>
      </c>
      <c r="K45" s="117">
        <v>0.445286867450364</v>
      </c>
      <c r="L45" s="117">
        <v>0.127888268324095</v>
      </c>
      <c r="M45" s="117">
        <v>0.86709034736185298</v>
      </c>
      <c r="N45" s="117">
        <v>2.52699871389267E-5</v>
      </c>
      <c r="O45" s="117">
        <v>3.3459920723255002E-2</v>
      </c>
      <c r="P45" s="131">
        <v>1.5683625852671901</v>
      </c>
      <c r="Q45" s="116">
        <v>0.33548270117836798</v>
      </c>
      <c r="R45" s="117">
        <v>0.32728641242580903</v>
      </c>
      <c r="S45" s="117">
        <v>0.200933370369969</v>
      </c>
      <c r="T45" s="117">
        <v>1.31793361505976</v>
      </c>
      <c r="U45" s="117">
        <v>6.6884538455197397E-3</v>
      </c>
      <c r="V45" s="117">
        <v>3.3459920723255002E-2</v>
      </c>
      <c r="W45" s="145">
        <v>2.2217844736026802</v>
      </c>
      <c r="X45" s="116">
        <v>9.46119114204821E-2</v>
      </c>
      <c r="Y45" s="117">
        <v>1.9183843052568399</v>
      </c>
      <c r="Z45" s="117">
        <v>0.64555294588455103</v>
      </c>
      <c r="AA45" s="117">
        <v>0.210410777312247</v>
      </c>
      <c r="AB45" s="117">
        <v>3.3459920723255002E-2</v>
      </c>
      <c r="AC45" s="107">
        <v>2.9024198605973801</v>
      </c>
      <c r="AD45" s="206">
        <v>0.68063538699469905</v>
      </c>
      <c r="AE45" s="117">
        <v>1.4711706151967801</v>
      </c>
      <c r="AF45" s="207">
        <v>0.76549382250484899</v>
      </c>
      <c r="AG45" s="253">
        <f t="shared" si="16"/>
        <v>44810.101747159475</v>
      </c>
      <c r="AH45" s="252"/>
      <c r="AI45" s="82"/>
      <c r="AJ45" s="218">
        <f t="shared" si="17"/>
        <v>45540.101747159475</v>
      </c>
      <c r="AK45" s="217" t="str">
        <f t="shared" si="18"/>
        <v/>
      </c>
      <c r="AL45" s="147"/>
      <c r="AM45" s="147"/>
      <c r="AN45" s="147"/>
      <c r="AO45" s="147"/>
      <c r="AP45" s="147"/>
      <c r="AQ45" s="147"/>
      <c r="AR45" s="147"/>
      <c r="AS45" s="147"/>
      <c r="AT45" s="147"/>
      <c r="AU45" s="14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row>
    <row r="46" spans="1:149" ht="15" customHeight="1">
      <c r="A46" s="99" t="s">
        <v>62</v>
      </c>
      <c r="B46" s="100" t="s">
        <v>245</v>
      </c>
      <c r="C46" s="197">
        <v>72.799435714285721</v>
      </c>
      <c r="D46" s="199">
        <v>72.75</v>
      </c>
      <c r="E46" s="101">
        <v>0.754</v>
      </c>
      <c r="F46" s="102">
        <v>14738.6</v>
      </c>
      <c r="G46" s="1" t="s">
        <v>270</v>
      </c>
      <c r="H46" s="148" t="s">
        <v>10</v>
      </c>
      <c r="I46" s="202">
        <v>215.35400000000001</v>
      </c>
      <c r="J46" s="105">
        <v>0.84602500077357301</v>
      </c>
      <c r="K46" s="106">
        <v>0.80663048482990196</v>
      </c>
      <c r="L46" s="106">
        <v>0.67618145452735401</v>
      </c>
      <c r="M46" s="106">
        <v>0.71133492389804098</v>
      </c>
      <c r="N46" s="106">
        <v>4.3462658774112498E-2</v>
      </c>
      <c r="O46" s="106">
        <v>0.23677336554237699</v>
      </c>
      <c r="P46" s="131">
        <v>3.3204078883453598</v>
      </c>
      <c r="Q46" s="105">
        <v>0.50761869523427905</v>
      </c>
      <c r="R46" s="106">
        <v>0.61928328202057303</v>
      </c>
      <c r="S46" s="106">
        <v>0.38268574163132002</v>
      </c>
      <c r="T46" s="106">
        <v>0.74981047003402401</v>
      </c>
      <c r="U46" s="106">
        <v>5.5647785436200498E-2</v>
      </c>
      <c r="V46" s="106">
        <v>0.23677336554237699</v>
      </c>
      <c r="W46" s="145">
        <v>2.5518193398987701</v>
      </c>
      <c r="X46" s="105">
        <v>0.84602500077357201</v>
      </c>
      <c r="Y46" s="106">
        <v>0.80663048482990196</v>
      </c>
      <c r="Z46" s="106">
        <v>6.1287384733842902</v>
      </c>
      <c r="AA46" s="106">
        <v>0.15895890867649201</v>
      </c>
      <c r="AB46" s="106">
        <v>0.23677336554237699</v>
      </c>
      <c r="AC46" s="107">
        <v>8.1771262332066392</v>
      </c>
      <c r="AD46" s="204">
        <v>5.6253068933078598</v>
      </c>
      <c r="AE46" s="106">
        <v>1.6897055824962399</v>
      </c>
      <c r="AF46" s="205">
        <v>0.31206798906149202</v>
      </c>
      <c r="AG46" s="251">
        <f t="shared" si="16"/>
        <v>44778.013963486337</v>
      </c>
      <c r="AH46" s="252"/>
      <c r="AI46" s="82"/>
      <c r="AJ46" s="216">
        <f t="shared" si="17"/>
        <v>45508.013963486337</v>
      </c>
      <c r="AK46" s="220" t="str">
        <f t="shared" si="18"/>
        <v/>
      </c>
      <c r="AL46" s="147"/>
      <c r="AM46" s="147"/>
      <c r="AN46" s="147"/>
      <c r="AO46" s="147"/>
      <c r="AP46" s="147"/>
      <c r="AQ46" s="147"/>
      <c r="AR46" s="147"/>
      <c r="AS46" s="147"/>
      <c r="AT46" s="147"/>
      <c r="AU46" s="14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row>
    <row r="47" spans="1:149" ht="15" customHeight="1">
      <c r="A47" s="99" t="s">
        <v>180</v>
      </c>
      <c r="B47" s="100" t="s">
        <v>245</v>
      </c>
      <c r="C47" s="197">
        <v>67.100219185430575</v>
      </c>
      <c r="D47" s="199">
        <v>74.641999999999996</v>
      </c>
      <c r="E47" s="101">
        <v>0.82899999999999996</v>
      </c>
      <c r="F47" s="102">
        <v>64197.5</v>
      </c>
      <c r="G47" s="1" t="s">
        <v>168</v>
      </c>
      <c r="H47" s="148" t="s">
        <v>8</v>
      </c>
      <c r="I47" s="202">
        <v>0.44500000000000001</v>
      </c>
      <c r="J47" s="105">
        <v>1.0900469614297499E-2</v>
      </c>
      <c r="K47" s="106">
        <v>1.01954138425982E-2</v>
      </c>
      <c r="L47" s="106">
        <v>0.119884765340044</v>
      </c>
      <c r="M47" s="106">
        <v>8.1426663107025696</v>
      </c>
      <c r="N47" s="106">
        <v>0.122229724666957</v>
      </c>
      <c r="O47" s="106">
        <v>3.80992301140788E-2</v>
      </c>
      <c r="P47" s="131">
        <v>8.4439759142805393</v>
      </c>
      <c r="Q47" s="105">
        <v>0.43570319780912498</v>
      </c>
      <c r="R47" s="106">
        <v>0.19484671745874499</v>
      </c>
      <c r="S47" s="106">
        <v>0.15893137576147401</v>
      </c>
      <c r="T47" s="106">
        <v>6.8007643024466304</v>
      </c>
      <c r="U47" s="106">
        <v>0.28027845005486901</v>
      </c>
      <c r="V47" s="106">
        <v>3.80992301140788E-2</v>
      </c>
      <c r="W47" s="145">
        <v>7.9086232736449196</v>
      </c>
      <c r="X47" s="105">
        <v>1.0900469614297499E-2</v>
      </c>
      <c r="Y47" s="106">
        <v>1.01954138425982E-2</v>
      </c>
      <c r="Z47" s="106">
        <v>1.40218429908881</v>
      </c>
      <c r="AA47" s="106">
        <v>1.1562316737714899</v>
      </c>
      <c r="AB47" s="106">
        <v>3.80992301140788E-2</v>
      </c>
      <c r="AC47" s="107">
        <v>2.6176110864312698</v>
      </c>
      <c r="AD47" s="204">
        <v>-5.2910121872136404</v>
      </c>
      <c r="AE47" s="106">
        <v>5.2367519465024701</v>
      </c>
      <c r="AF47" s="205">
        <v>3.02131333208371</v>
      </c>
      <c r="AG47" s="251">
        <f t="shared" si="16"/>
        <v>44631.699692429349</v>
      </c>
      <c r="AH47" s="252"/>
      <c r="AI47" s="82"/>
      <c r="AJ47" s="216">
        <f t="shared" si="17"/>
        <v>45361.699692429349</v>
      </c>
      <c r="AK47" s="220">
        <f t="shared" si="18"/>
        <v>45413.139372111262</v>
      </c>
      <c r="AL47" s="147"/>
      <c r="AM47" s="147"/>
      <c r="AN47" s="147"/>
      <c r="AO47" s="147"/>
      <c r="AP47" s="147"/>
      <c r="AQ47" s="147"/>
      <c r="AR47" s="147"/>
      <c r="AS47" s="147"/>
      <c r="AT47" s="147"/>
      <c r="AU47" s="14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row>
    <row r="48" spans="1:149" ht="15" customHeight="1">
      <c r="A48" s="108" t="s">
        <v>38</v>
      </c>
      <c r="B48" s="109" t="s">
        <v>248</v>
      </c>
      <c r="C48" s="198">
        <v>74.28536535947714</v>
      </c>
      <c r="D48" s="200">
        <v>71.514634146341464</v>
      </c>
      <c r="E48" s="110">
        <v>0.79500000000000004</v>
      </c>
      <c r="F48" s="111">
        <v>24490.1</v>
      </c>
      <c r="G48" s="112" t="s">
        <v>332</v>
      </c>
      <c r="H48" s="113" t="s">
        <v>10</v>
      </c>
      <c r="I48" s="175">
        <v>6.8449999999999998</v>
      </c>
      <c r="J48" s="114">
        <v>1.53959882007909</v>
      </c>
      <c r="K48" s="115">
        <v>0.100616115495196</v>
      </c>
      <c r="L48" s="115">
        <v>0.443595682965719</v>
      </c>
      <c r="M48" s="115">
        <v>2.1286412780501101</v>
      </c>
      <c r="N48" s="115">
        <v>4.6776738900472297E-3</v>
      </c>
      <c r="O48" s="115">
        <v>0.11049936516447501</v>
      </c>
      <c r="P48" s="131">
        <v>4.3276289356446398</v>
      </c>
      <c r="Q48" s="114">
        <v>0.80407533593506997</v>
      </c>
      <c r="R48" s="115">
        <v>0.211812956325546</v>
      </c>
      <c r="S48" s="115">
        <v>0.45412853886069099</v>
      </c>
      <c r="T48" s="115">
        <v>1.9408350841870099</v>
      </c>
      <c r="U48" s="115">
        <v>6.0778076981438202E-2</v>
      </c>
      <c r="V48" s="115">
        <v>0.11049936516447501</v>
      </c>
      <c r="W48" s="145">
        <v>3.5821293574542299</v>
      </c>
      <c r="X48" s="114">
        <v>1.53959882007909</v>
      </c>
      <c r="Y48" s="115">
        <v>0.177598321484464</v>
      </c>
      <c r="Z48" s="115">
        <v>1.1197661662399201</v>
      </c>
      <c r="AA48" s="115">
        <v>0.13682963886055</v>
      </c>
      <c r="AB48" s="115">
        <v>0.11049936516447501</v>
      </c>
      <c r="AC48" s="107">
        <v>3.0842923118284999</v>
      </c>
      <c r="AD48" s="130">
        <v>-0.497837045625729</v>
      </c>
      <c r="AE48" s="115">
        <v>2.37193279237166</v>
      </c>
      <c r="AF48" s="120">
        <v>1.16141046155595</v>
      </c>
      <c r="AG48" s="254">
        <f t="shared" si="16"/>
        <v>44715.882943552984</v>
      </c>
      <c r="AH48" s="252"/>
      <c r="AI48" s="82"/>
      <c r="AJ48" s="221">
        <f t="shared" si="17"/>
        <v>45445.882943552984</v>
      </c>
      <c r="AK48" s="222">
        <f t="shared" si="18"/>
        <v>45607.134065100181</v>
      </c>
      <c r="AL48" s="147"/>
      <c r="AM48" s="147"/>
      <c r="AN48" s="147"/>
      <c r="AO48" s="147"/>
      <c r="AP48" s="147"/>
      <c r="AQ48" s="147"/>
      <c r="AR48" s="147"/>
      <c r="AS48" s="147"/>
      <c r="AT48" s="147"/>
      <c r="AU48" s="14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row>
    <row r="49" spans="1:149" ht="15" customHeight="1">
      <c r="A49" s="99" t="s">
        <v>138</v>
      </c>
      <c r="B49" s="100" t="s">
        <v>245</v>
      </c>
      <c r="C49" s="197">
        <v>54.467925778089011</v>
      </c>
      <c r="D49" s="199">
        <v>59.27</v>
      </c>
      <c r="E49" s="101">
        <v>0.44900000000000001</v>
      </c>
      <c r="F49" s="102">
        <v>2281.1999999999998</v>
      </c>
      <c r="G49" s="1" t="s">
        <v>167</v>
      </c>
      <c r="H49" s="148" t="s">
        <v>47</v>
      </c>
      <c r="I49" s="202">
        <v>22.103000000000002</v>
      </c>
      <c r="J49" s="105">
        <v>0.34245230512571501</v>
      </c>
      <c r="K49" s="106">
        <v>0.12510276439798701</v>
      </c>
      <c r="L49" s="106">
        <v>0.277235013206862</v>
      </c>
      <c r="M49" s="106">
        <v>6.0923592351593697E-2</v>
      </c>
      <c r="N49" s="106">
        <v>3.12580127362532E-3</v>
      </c>
      <c r="O49" s="106">
        <v>2.2283692608161002E-2</v>
      </c>
      <c r="P49" s="131">
        <v>0.831123168963944</v>
      </c>
      <c r="Q49" s="105">
        <v>0.33168379888249799</v>
      </c>
      <c r="R49" s="106">
        <v>0.12673901824868899</v>
      </c>
      <c r="S49" s="106">
        <v>0.27765597739667602</v>
      </c>
      <c r="T49" s="106">
        <v>0.103634733471789</v>
      </c>
      <c r="U49" s="106">
        <v>3.5789360623236302E-2</v>
      </c>
      <c r="V49" s="106">
        <v>2.2283692608161002E-2</v>
      </c>
      <c r="W49" s="145">
        <v>0.89778658123104904</v>
      </c>
      <c r="X49" s="105">
        <v>0.34245230512571501</v>
      </c>
      <c r="Y49" s="106">
        <v>0.12510276439798701</v>
      </c>
      <c r="Z49" s="106">
        <v>0.20377476796195201</v>
      </c>
      <c r="AA49" s="106">
        <v>1.0089029171310999E-3</v>
      </c>
      <c r="AB49" s="106">
        <v>2.2283692608161002E-2</v>
      </c>
      <c r="AC49" s="107">
        <v>0.69462243301094695</v>
      </c>
      <c r="AD49" s="204">
        <v>-0.20316414822010201</v>
      </c>
      <c r="AE49" s="106">
        <v>0.59447586060559399</v>
      </c>
      <c r="AF49" s="205">
        <v>1.2924814094175601</v>
      </c>
      <c r="AG49" s="251" t="str">
        <f t="shared" si="16"/>
        <v/>
      </c>
      <c r="AH49" s="252"/>
      <c r="AI49" s="82"/>
      <c r="AJ49" s="216" t="str">
        <f t="shared" si="17"/>
        <v/>
      </c>
      <c r="AK49" s="220">
        <f t="shared" si="18"/>
        <v>45575.176220047091</v>
      </c>
      <c r="AL49" s="147"/>
      <c r="AM49" s="147"/>
      <c r="AN49" s="147"/>
      <c r="AO49" s="147"/>
      <c r="AP49" s="147"/>
      <c r="AQ49" s="147"/>
      <c r="AR49" s="147"/>
      <c r="AS49" s="147"/>
      <c r="AT49" s="147"/>
      <c r="AU49" s="14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row>
    <row r="50" spans="1:149" ht="15" customHeight="1">
      <c r="A50" s="99" t="s">
        <v>137</v>
      </c>
      <c r="B50" s="100" t="s">
        <v>245</v>
      </c>
      <c r="C50" s="197">
        <v>54.053096576408336</v>
      </c>
      <c r="D50" s="199">
        <v>61.662999999999997</v>
      </c>
      <c r="E50" s="101">
        <v>0.42599999999999999</v>
      </c>
      <c r="F50" s="102">
        <v>732.83600000000001</v>
      </c>
      <c r="G50" s="1" t="s">
        <v>167</v>
      </c>
      <c r="H50" s="148" t="s">
        <v>47</v>
      </c>
      <c r="I50" s="202">
        <v>12.625</v>
      </c>
      <c r="J50" s="105">
        <v>0.24211894264540901</v>
      </c>
      <c r="K50" s="106">
        <v>5.1091050271648598E-2</v>
      </c>
      <c r="L50" s="106">
        <v>0.20898046296996201</v>
      </c>
      <c r="M50" s="106">
        <v>1.5513019261953099E-2</v>
      </c>
      <c r="N50" s="106">
        <v>9.4507827158761602E-4</v>
      </c>
      <c r="O50" s="106">
        <v>4.9625412478156598E-2</v>
      </c>
      <c r="P50" s="131">
        <v>0.56827396589871804</v>
      </c>
      <c r="Q50" s="105">
        <v>0.25295561788114201</v>
      </c>
      <c r="R50" s="106">
        <v>5.2571908159065997E-2</v>
      </c>
      <c r="S50" s="106">
        <v>0.209911291899326</v>
      </c>
      <c r="T50" s="106">
        <v>2.5858522803399502E-2</v>
      </c>
      <c r="U50" s="106">
        <v>2.6829941744550201E-3</v>
      </c>
      <c r="V50" s="106">
        <v>4.9625412478156598E-2</v>
      </c>
      <c r="W50" s="145">
        <v>0.59360574739554495</v>
      </c>
      <c r="X50" s="105">
        <v>0.24211894264540901</v>
      </c>
      <c r="Y50" s="106">
        <v>5.1091050271648598E-2</v>
      </c>
      <c r="Z50" s="106">
        <v>7.3168077479765599E-3</v>
      </c>
      <c r="AA50" s="106">
        <v>6.1543337957890602E-3</v>
      </c>
      <c r="AB50" s="106">
        <v>4.9625412478156598E-2</v>
      </c>
      <c r="AC50" s="107">
        <v>0.35630654693898001</v>
      </c>
      <c r="AD50" s="204">
        <v>-0.237299200456564</v>
      </c>
      <c r="AE50" s="106">
        <v>0.39306032738818297</v>
      </c>
      <c r="AF50" s="205">
        <v>1.6659973062386699</v>
      </c>
      <c r="AG50" s="251" t="str">
        <f t="shared" si="16"/>
        <v/>
      </c>
      <c r="AH50" s="252"/>
      <c r="AI50" s="82"/>
      <c r="AJ50" s="216" t="str">
        <f t="shared" si="17"/>
        <v/>
      </c>
      <c r="AK50" s="220">
        <f t="shared" si="18"/>
        <v>45511.688230364744</v>
      </c>
      <c r="AL50" s="147"/>
      <c r="AM50" s="147"/>
      <c r="AN50" s="147"/>
      <c r="AO50" s="147"/>
      <c r="AP50" s="147"/>
      <c r="AQ50" s="147"/>
      <c r="AR50" s="147"/>
      <c r="AS50" s="147"/>
      <c r="AT50" s="147"/>
      <c r="AU50" s="14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row>
    <row r="51" spans="1:149" ht="15" customHeight="1">
      <c r="A51" s="99" t="s">
        <v>227</v>
      </c>
      <c r="B51" s="100" t="s">
        <v>246</v>
      </c>
      <c r="C51" s="197"/>
      <c r="D51" s="199">
        <v>74.052000000000007</v>
      </c>
      <c r="E51" s="101">
        <v>0.66200000000000003</v>
      </c>
      <c r="F51" s="102">
        <v>6629.28</v>
      </c>
      <c r="G51" s="1" t="s">
        <v>167</v>
      </c>
      <c r="H51" s="148" t="s">
        <v>6</v>
      </c>
      <c r="I51" s="202">
        <v>0.56799999999999995</v>
      </c>
      <c r="J51" s="105"/>
      <c r="K51" s="106"/>
      <c r="L51" s="106"/>
      <c r="M51" s="106"/>
      <c r="N51" s="106"/>
      <c r="O51" s="106"/>
      <c r="P51" s="131">
        <v>1.4148156305280399</v>
      </c>
      <c r="Q51" s="105"/>
      <c r="R51" s="106"/>
      <c r="S51" s="106"/>
      <c r="T51" s="106"/>
      <c r="U51" s="106"/>
      <c r="V51" s="106"/>
      <c r="W51" s="145">
        <v>1.16217894465413</v>
      </c>
      <c r="X51" s="105"/>
      <c r="Y51" s="106"/>
      <c r="Z51" s="106"/>
      <c r="AA51" s="106"/>
      <c r="AB51" s="106"/>
      <c r="AC51" s="107">
        <v>0.43732056225064803</v>
      </c>
      <c r="AD51" s="204">
        <v>-0.72485838240348199</v>
      </c>
      <c r="AE51" s="106">
        <v>0.76954517114035903</v>
      </c>
      <c r="AF51" s="205">
        <v>2.6574989720881899</v>
      </c>
      <c r="AG51" s="251" t="str">
        <f t="shared" si="16"/>
        <v/>
      </c>
      <c r="AH51" s="252"/>
      <c r="AI51" s="82"/>
      <c r="AJ51" s="216" t="str">
        <f t="shared" si="17"/>
        <v/>
      </c>
      <c r="AK51" s="220">
        <f t="shared" si="18"/>
        <v>45429.723477541898</v>
      </c>
      <c r="AL51" s="147"/>
      <c r="AM51" s="147"/>
      <c r="AN51" s="147"/>
      <c r="AO51" s="147"/>
      <c r="AP51" s="147"/>
      <c r="AQ51" s="147"/>
      <c r="AR51" s="147"/>
      <c r="AS51" s="147"/>
      <c r="AT51" s="147"/>
      <c r="AU51" s="14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row>
    <row r="52" spans="1:149" ht="15" customHeight="1">
      <c r="A52" s="99" t="s">
        <v>81</v>
      </c>
      <c r="B52" s="100" t="s">
        <v>246</v>
      </c>
      <c r="C52" s="197">
        <v>63.75339777661064</v>
      </c>
      <c r="D52" s="199">
        <v>69.584000000000003</v>
      </c>
      <c r="E52" s="101">
        <v>0.59299999999999997</v>
      </c>
      <c r="F52" s="102">
        <v>4705.0600000000004</v>
      </c>
      <c r="G52" s="1" t="s">
        <v>168</v>
      </c>
      <c r="H52" s="148" t="s">
        <v>47</v>
      </c>
      <c r="I52" s="202">
        <v>17.169</v>
      </c>
      <c r="J52" s="105"/>
      <c r="K52" s="106"/>
      <c r="L52" s="106"/>
      <c r="M52" s="106"/>
      <c r="N52" s="106"/>
      <c r="O52" s="106"/>
      <c r="P52" s="131">
        <v>1.16379463094419</v>
      </c>
      <c r="Q52" s="105"/>
      <c r="R52" s="106"/>
      <c r="S52" s="106"/>
      <c r="T52" s="106"/>
      <c r="U52" s="106"/>
      <c r="V52" s="106"/>
      <c r="W52" s="145">
        <v>1.3394506538813</v>
      </c>
      <c r="X52" s="105"/>
      <c r="Y52" s="106"/>
      <c r="Z52" s="106"/>
      <c r="AA52" s="106"/>
      <c r="AB52" s="106"/>
      <c r="AC52" s="107">
        <v>1.0119465695277099</v>
      </c>
      <c r="AD52" s="204">
        <v>-0.32750408435359002</v>
      </c>
      <c r="AE52" s="106">
        <v>0.88692691208746</v>
      </c>
      <c r="AF52" s="205">
        <v>1.3236377237846</v>
      </c>
      <c r="AG52" s="251" t="str">
        <f t="shared" si="16"/>
        <v/>
      </c>
      <c r="AH52" s="252"/>
      <c r="AI52" s="82"/>
      <c r="AJ52" s="216" t="str">
        <f t="shared" si="17"/>
        <v/>
      </c>
      <c r="AK52" s="220">
        <f t="shared" si="18"/>
        <v>45568.510704872868</v>
      </c>
      <c r="AL52" s="147"/>
      <c r="AM52" s="147"/>
      <c r="AN52" s="147"/>
      <c r="AO52" s="147"/>
      <c r="AP52" s="147"/>
      <c r="AQ52" s="147"/>
      <c r="AR52" s="147"/>
      <c r="AS52" s="147"/>
      <c r="AT52" s="147"/>
      <c r="AU52" s="14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row>
    <row r="53" spans="1:149" ht="15" customHeight="1">
      <c r="A53" s="108" t="s">
        <v>136</v>
      </c>
      <c r="B53" s="109" t="s">
        <v>245</v>
      </c>
      <c r="C53" s="198">
        <v>55.549488375350137</v>
      </c>
      <c r="D53" s="200">
        <v>60.332999999999998</v>
      </c>
      <c r="E53" s="110">
        <v>0.57599999999999996</v>
      </c>
      <c r="F53" s="111">
        <v>3767.17</v>
      </c>
      <c r="G53" s="112" t="s">
        <v>167</v>
      </c>
      <c r="H53" s="113" t="s">
        <v>6</v>
      </c>
      <c r="I53" s="175">
        <v>27.911999999999999</v>
      </c>
      <c r="J53" s="114">
        <v>0.51350300612014699</v>
      </c>
      <c r="K53" s="115">
        <v>7.51235125544336E-2</v>
      </c>
      <c r="L53" s="115">
        <v>0.23989380557866699</v>
      </c>
      <c r="M53" s="115">
        <v>9.4231217419946903E-2</v>
      </c>
      <c r="N53" s="115">
        <v>3.1947609613598701E-2</v>
      </c>
      <c r="O53" s="115">
        <v>5.0792785240474897E-2</v>
      </c>
      <c r="P53" s="131">
        <v>1.0054919365272701</v>
      </c>
      <c r="Q53" s="114">
        <v>0.49848380709867601</v>
      </c>
      <c r="R53" s="115">
        <v>7.9801446933596601E-2</v>
      </c>
      <c r="S53" s="115">
        <v>0.209439894078433</v>
      </c>
      <c r="T53" s="115">
        <v>0.13513174185259599</v>
      </c>
      <c r="U53" s="115">
        <v>7.0373938742034001E-2</v>
      </c>
      <c r="V53" s="115">
        <v>5.0792785240474897E-2</v>
      </c>
      <c r="W53" s="145">
        <v>1.0440236139458099</v>
      </c>
      <c r="X53" s="114">
        <v>0.51350300612014699</v>
      </c>
      <c r="Y53" s="115">
        <v>7.51235125544336E-2</v>
      </c>
      <c r="Z53" s="115">
        <v>0.72635078998987701</v>
      </c>
      <c r="AA53" s="115">
        <v>6.0928802910406803E-2</v>
      </c>
      <c r="AB53" s="115">
        <v>5.0792785240474897E-2</v>
      </c>
      <c r="AC53" s="107">
        <v>1.42669889681534</v>
      </c>
      <c r="AD53" s="130">
        <v>0.38267528286953001</v>
      </c>
      <c r="AE53" s="115">
        <v>0.69130776664311999</v>
      </c>
      <c r="AF53" s="120">
        <v>0.731775721055274</v>
      </c>
      <c r="AG53" s="254" t="str">
        <f t="shared" si="16"/>
        <v/>
      </c>
      <c r="AH53" s="252"/>
      <c r="AI53" s="82"/>
      <c r="AJ53" s="221" t="str">
        <f t="shared" si="17"/>
        <v/>
      </c>
      <c r="AK53" s="222" t="str">
        <f t="shared" si="18"/>
        <v/>
      </c>
      <c r="AL53" s="147"/>
      <c r="AM53" s="147"/>
      <c r="AN53" s="147"/>
      <c r="AO53" s="147"/>
      <c r="AP53" s="147"/>
      <c r="AQ53" s="147"/>
      <c r="AR53" s="147"/>
      <c r="AS53" s="147"/>
      <c r="AT53" s="147"/>
      <c r="AU53" s="14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row>
    <row r="54" spans="1:149" ht="15" customHeight="1">
      <c r="A54" s="99" t="s">
        <v>43</v>
      </c>
      <c r="B54" s="100" t="s">
        <v>245</v>
      </c>
      <c r="C54" s="197">
        <v>77.730482072829119</v>
      </c>
      <c r="D54" s="199">
        <v>82.596609756097578</v>
      </c>
      <c r="E54" s="101">
        <v>0.93600000000000005</v>
      </c>
      <c r="F54" s="102">
        <v>49516.2</v>
      </c>
      <c r="G54" s="1" t="s">
        <v>170</v>
      </c>
      <c r="H54" s="148" t="s">
        <v>8</v>
      </c>
      <c r="I54" s="177">
        <v>38.387999999999998</v>
      </c>
      <c r="J54" s="103">
        <v>2.70091080116585</v>
      </c>
      <c r="K54" s="104">
        <v>0.32465205057533603</v>
      </c>
      <c r="L54" s="104">
        <v>2.3686792429800998</v>
      </c>
      <c r="M54" s="104">
        <v>4.8644832244387199</v>
      </c>
      <c r="N54" s="104">
        <v>0.148192935176126</v>
      </c>
      <c r="O54" s="104">
        <v>4.0869635363673801E-2</v>
      </c>
      <c r="P54" s="131">
        <v>10.4477878896998</v>
      </c>
      <c r="Q54" s="105">
        <v>1.25930886955648</v>
      </c>
      <c r="R54" s="106">
        <v>0.28171927296086702</v>
      </c>
      <c r="S54" s="106">
        <v>1.0974098609249401</v>
      </c>
      <c r="T54" s="106">
        <v>4.6194986244937901</v>
      </c>
      <c r="U54" s="106">
        <v>0.121834668240203</v>
      </c>
      <c r="V54" s="106">
        <v>4.0869635363673801E-2</v>
      </c>
      <c r="W54" s="145">
        <v>7.4206409315399604</v>
      </c>
      <c r="X54" s="105">
        <v>2.70091080116585</v>
      </c>
      <c r="Y54" s="106">
        <v>0.32465205057533603</v>
      </c>
      <c r="Z54" s="106">
        <v>8.0242299026594797</v>
      </c>
      <c r="AA54" s="106">
        <v>3.15039840755525</v>
      </c>
      <c r="AB54" s="106">
        <v>4.0869635363673801E-2</v>
      </c>
      <c r="AC54" s="107">
        <v>14.2410607973196</v>
      </c>
      <c r="AD54" s="204">
        <v>6.8204198657796304</v>
      </c>
      <c r="AE54" s="106">
        <v>4.9136309188018803</v>
      </c>
      <c r="AF54" s="205">
        <v>0.52107360800935798</v>
      </c>
      <c r="AG54" s="251">
        <f t="shared" si="16"/>
        <v>44636.28315354402</v>
      </c>
      <c r="AH54" s="252"/>
      <c r="AI54" s="82"/>
      <c r="AJ54" s="216">
        <f t="shared" si="17"/>
        <v>45366.28315354402</v>
      </c>
      <c r="AK54" s="220" t="str">
        <f t="shared" si="18"/>
        <v/>
      </c>
      <c r="AL54" s="147"/>
      <c r="AM54" s="147"/>
      <c r="AN54" s="147"/>
      <c r="AO54" s="147"/>
      <c r="AP54" s="147"/>
      <c r="AQ54" s="147"/>
      <c r="AR54" s="147"/>
      <c r="AS54" s="147"/>
      <c r="AT54" s="147"/>
      <c r="AU54" s="14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row>
    <row r="55" spans="1:149" ht="15" customHeight="1">
      <c r="A55" s="99" t="s">
        <v>135</v>
      </c>
      <c r="B55" s="100" t="s">
        <v>245</v>
      </c>
      <c r="C55" s="197">
        <v>39.275543075007782</v>
      </c>
      <c r="D55" s="199">
        <v>53.895000000000003</v>
      </c>
      <c r="E55" s="101">
        <v>0.40400000000000003</v>
      </c>
      <c r="F55" s="118">
        <v>943.67200000000003</v>
      </c>
      <c r="G55" s="1" t="s">
        <v>167</v>
      </c>
      <c r="H55" s="148" t="s">
        <v>47</v>
      </c>
      <c r="I55" s="202">
        <v>5.0170000000000003</v>
      </c>
      <c r="J55" s="116">
        <v>0.394634880801567</v>
      </c>
      <c r="K55" s="117">
        <v>0.466664056738815</v>
      </c>
      <c r="L55" s="117">
        <v>0.24003976741473401</v>
      </c>
      <c r="M55" s="117">
        <v>1.7528567305773599E-2</v>
      </c>
      <c r="N55" s="117">
        <v>6.3238305590714401E-3</v>
      </c>
      <c r="O55" s="117">
        <v>2.3683814559416601E-2</v>
      </c>
      <c r="P55" s="131">
        <v>1.14887491737938</v>
      </c>
      <c r="Q55" s="116">
        <v>0.40646993971568601</v>
      </c>
      <c r="R55" s="117">
        <v>0.43190679108816499</v>
      </c>
      <c r="S55" s="117">
        <v>0.214767234151723</v>
      </c>
      <c r="T55" s="117">
        <v>2.8125792938880199E-2</v>
      </c>
      <c r="U55" s="117">
        <v>1.19200260533762E-2</v>
      </c>
      <c r="V55" s="117">
        <v>2.3683814559416601E-2</v>
      </c>
      <c r="W55" s="145">
        <v>1.11687359850725</v>
      </c>
      <c r="X55" s="116">
        <v>0.394634880801567</v>
      </c>
      <c r="Y55" s="117">
        <v>0.466664056738815</v>
      </c>
      <c r="Z55" s="117">
        <v>5.5267311942557296</v>
      </c>
      <c r="AA55" s="117">
        <v>0</v>
      </c>
      <c r="AB55" s="117">
        <v>2.3683814559416601E-2</v>
      </c>
      <c r="AC55" s="107">
        <v>6.4117139463555297</v>
      </c>
      <c r="AD55" s="206">
        <v>5.2948403478482797</v>
      </c>
      <c r="AE55" s="117">
        <v>0.73954590939624798</v>
      </c>
      <c r="AF55" s="207">
        <v>0.17419267419783899</v>
      </c>
      <c r="AG55" s="253" t="str">
        <f t="shared" si="16"/>
        <v/>
      </c>
      <c r="AH55" s="252"/>
      <c r="AI55" s="82"/>
      <c r="AJ55" s="218" t="str">
        <f t="shared" si="17"/>
        <v/>
      </c>
      <c r="AK55" s="217" t="str">
        <f t="shared" si="18"/>
        <v/>
      </c>
      <c r="AL55" s="147"/>
      <c r="AM55" s="147"/>
      <c r="AN55" s="147"/>
      <c r="AO55" s="147"/>
      <c r="AP55" s="147"/>
      <c r="AQ55" s="147"/>
      <c r="AR55" s="147"/>
      <c r="AS55" s="147"/>
      <c r="AT55" s="147"/>
      <c r="AU55" s="14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row>
    <row r="56" spans="1:149" ht="15" customHeight="1">
      <c r="A56" s="99" t="s">
        <v>134</v>
      </c>
      <c r="B56" s="100" t="s">
        <v>245</v>
      </c>
      <c r="C56" s="197">
        <v>41.289431870525981</v>
      </c>
      <c r="D56" s="199">
        <v>52.524999999999999</v>
      </c>
      <c r="E56" s="101">
        <v>0.39400000000000002</v>
      </c>
      <c r="F56" s="102">
        <v>1460.01</v>
      </c>
      <c r="G56" s="1" t="s">
        <v>167</v>
      </c>
      <c r="H56" s="148" t="s">
        <v>47</v>
      </c>
      <c r="I56" s="202">
        <v>17.414000000000001</v>
      </c>
      <c r="J56" s="116">
        <v>0.31243693392896399</v>
      </c>
      <c r="K56" s="117">
        <v>0.816539012315598</v>
      </c>
      <c r="L56" s="117">
        <v>0.20419171135154199</v>
      </c>
      <c r="M56" s="117">
        <v>1.7791506753273002E-2</v>
      </c>
      <c r="N56" s="117">
        <v>7.3341366742782597E-3</v>
      </c>
      <c r="O56" s="117">
        <v>2.33362574388634E-2</v>
      </c>
      <c r="P56" s="131">
        <v>1.38162955846252</v>
      </c>
      <c r="Q56" s="116">
        <v>0.30307913331667302</v>
      </c>
      <c r="R56" s="117">
        <v>0.81200943029429895</v>
      </c>
      <c r="S56" s="117">
        <v>0.20425457479388501</v>
      </c>
      <c r="T56" s="117">
        <v>2.4329575921892398E-2</v>
      </c>
      <c r="U56" s="117">
        <v>7.6149534846523103E-3</v>
      </c>
      <c r="V56" s="117">
        <v>2.33362574388634E-2</v>
      </c>
      <c r="W56" s="145">
        <v>1.3746239252502599</v>
      </c>
      <c r="X56" s="116">
        <v>0.31243693392896399</v>
      </c>
      <c r="Y56" s="117">
        <v>0.816539012315598</v>
      </c>
      <c r="Z56" s="117">
        <v>0.23827320870635499</v>
      </c>
      <c r="AA56" s="117">
        <v>5.1628450101920902E-2</v>
      </c>
      <c r="AB56" s="117">
        <v>2.33362574388634E-2</v>
      </c>
      <c r="AC56" s="107">
        <v>1.4422138624917</v>
      </c>
      <c r="AD56" s="206">
        <v>6.7589937241440107E-2</v>
      </c>
      <c r="AE56" s="117">
        <v>0.91021714743348803</v>
      </c>
      <c r="AF56" s="207">
        <v>0.95313459466776596</v>
      </c>
      <c r="AG56" s="253" t="str">
        <f t="shared" si="16"/>
        <v/>
      </c>
      <c r="AH56" s="252"/>
      <c r="AI56" s="82"/>
      <c r="AJ56" s="218" t="str">
        <f t="shared" si="17"/>
        <v/>
      </c>
      <c r="AK56" s="217" t="str">
        <f t="shared" si="18"/>
        <v/>
      </c>
      <c r="AL56" s="147"/>
      <c r="AM56" s="147"/>
      <c r="AN56" s="147"/>
      <c r="AO56" s="147"/>
      <c r="AP56" s="147"/>
      <c r="AQ56" s="147"/>
      <c r="AR56" s="147"/>
      <c r="AS56" s="147"/>
      <c r="AT56" s="147"/>
      <c r="AU56" s="14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row>
    <row r="57" spans="1:149" ht="15" customHeight="1">
      <c r="A57" s="99" t="s">
        <v>61</v>
      </c>
      <c r="B57" s="100" t="s">
        <v>245</v>
      </c>
      <c r="C57" s="197">
        <v>77.807203151260524</v>
      </c>
      <c r="D57" s="199">
        <v>78.944000000000003</v>
      </c>
      <c r="E57" s="101">
        <v>0.85499999999999998</v>
      </c>
      <c r="F57" s="102">
        <v>24432.799999999999</v>
      </c>
      <c r="G57" s="1" t="s">
        <v>270</v>
      </c>
      <c r="H57" s="148" t="s">
        <v>10</v>
      </c>
      <c r="I57" s="202">
        <v>19.25</v>
      </c>
      <c r="J57" s="105">
        <v>0.32769583699163402</v>
      </c>
      <c r="K57" s="106">
        <v>0.23175147495630899</v>
      </c>
      <c r="L57" s="106">
        <v>1.8467020956909901</v>
      </c>
      <c r="M57" s="106">
        <v>1.5627707582324399</v>
      </c>
      <c r="N57" s="106">
        <v>0.24690112613547899</v>
      </c>
      <c r="O57" s="106">
        <v>0.118355687873457</v>
      </c>
      <c r="P57" s="131">
        <v>4.3341769798803096</v>
      </c>
      <c r="Q57" s="105">
        <v>0.64409595268835995</v>
      </c>
      <c r="R57" s="106">
        <v>0.45304440388523698</v>
      </c>
      <c r="S57" s="106">
        <v>0.97402037704001898</v>
      </c>
      <c r="T57" s="106">
        <v>1.55797178111495</v>
      </c>
      <c r="U57" s="106">
        <v>9.4345315875247304E-2</v>
      </c>
      <c r="V57" s="106">
        <v>0.118355687873457</v>
      </c>
      <c r="W57" s="145">
        <v>3.8418335184772698</v>
      </c>
      <c r="X57" s="105">
        <v>0.32769583699163402</v>
      </c>
      <c r="Y57" s="106">
        <v>0.40398995011056699</v>
      </c>
      <c r="Z57" s="106">
        <v>2.0382443435520701</v>
      </c>
      <c r="AA57" s="106">
        <v>0.34315041674195201</v>
      </c>
      <c r="AB57" s="106">
        <v>0.118355687873457</v>
      </c>
      <c r="AC57" s="107">
        <v>3.2314362352696802</v>
      </c>
      <c r="AD57" s="204">
        <v>-0.61039728320758901</v>
      </c>
      <c r="AE57" s="106">
        <v>2.54389777587066</v>
      </c>
      <c r="AF57" s="205">
        <v>1.1888934946465499</v>
      </c>
      <c r="AG57" s="251">
        <f t="shared" si="16"/>
        <v>44705.480608168335</v>
      </c>
      <c r="AH57" s="252"/>
      <c r="AI57" s="82"/>
      <c r="AJ57" s="216">
        <f t="shared" si="17"/>
        <v>45435.480608168335</v>
      </c>
      <c r="AK57" s="220">
        <f t="shared" si="18"/>
        <v>45599.849274681081</v>
      </c>
      <c r="AL57" s="147"/>
      <c r="AM57" s="147"/>
      <c r="AN57" s="147"/>
      <c r="AO57" s="147"/>
      <c r="AP57" s="147"/>
      <c r="AQ57" s="147"/>
      <c r="AR57" s="147"/>
      <c r="AS57" s="147"/>
      <c r="AT57" s="147"/>
      <c r="AU57" s="14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row>
    <row r="58" spans="1:149" ht="15" customHeight="1">
      <c r="A58" s="108" t="s">
        <v>80</v>
      </c>
      <c r="B58" s="109" t="s">
        <v>245</v>
      </c>
      <c r="C58" s="198">
        <v>72.382585784313719</v>
      </c>
      <c r="D58" s="200">
        <v>78.210999999999999</v>
      </c>
      <c r="E58" s="110">
        <v>0.76800000000000002</v>
      </c>
      <c r="F58" s="111">
        <v>18298.5</v>
      </c>
      <c r="G58" s="112" t="s">
        <v>168</v>
      </c>
      <c r="H58" s="113" t="s">
        <v>10</v>
      </c>
      <c r="I58" s="175">
        <v>1480.6320000000001</v>
      </c>
      <c r="J58" s="114">
        <v>0.312519361471922</v>
      </c>
      <c r="K58" s="115">
        <v>6.6222227750547105E-2</v>
      </c>
      <c r="L58" s="115">
        <v>0.12697552223022601</v>
      </c>
      <c r="M58" s="115">
        <v>2.705249169539</v>
      </c>
      <c r="N58" s="115">
        <v>5.5848288297805103E-2</v>
      </c>
      <c r="O58" s="115">
        <v>0.12390999500269501</v>
      </c>
      <c r="P58" s="131">
        <v>3.3907245642922001</v>
      </c>
      <c r="Q58" s="114">
        <v>0.46336272815507401</v>
      </c>
      <c r="R58" s="115">
        <v>0.123265684797234</v>
      </c>
      <c r="S58" s="115">
        <v>0.24247545399236001</v>
      </c>
      <c r="T58" s="115">
        <v>2.6011749048785702</v>
      </c>
      <c r="U58" s="115">
        <v>6.4460057656545194E-2</v>
      </c>
      <c r="V58" s="115">
        <v>0.12390999500269501</v>
      </c>
      <c r="W58" s="145">
        <v>3.6186488244824799</v>
      </c>
      <c r="X58" s="114">
        <v>0.312519361471922</v>
      </c>
      <c r="Y58" s="115">
        <v>0.10042706001728501</v>
      </c>
      <c r="Z58" s="115">
        <v>0.22305891764803601</v>
      </c>
      <c r="AA58" s="115">
        <v>4.2214858154742199E-2</v>
      </c>
      <c r="AB58" s="115">
        <v>0.12390999500269501</v>
      </c>
      <c r="AC58" s="107">
        <v>0.80213019229467997</v>
      </c>
      <c r="AD58" s="130">
        <v>-2.8165186321878002</v>
      </c>
      <c r="AE58" s="115">
        <v>2.3961144208837601</v>
      </c>
      <c r="AF58" s="120">
        <v>4.5112986136707898</v>
      </c>
      <c r="AG58" s="254">
        <f t="shared" si="16"/>
        <v>44714.329954203677</v>
      </c>
      <c r="AH58" s="252"/>
      <c r="AI58" s="82"/>
      <c r="AJ58" s="221">
        <f t="shared" si="17"/>
        <v>45444.329954203677</v>
      </c>
      <c r="AK58" s="222">
        <f t="shared" si="18"/>
        <v>45373.129632804819</v>
      </c>
      <c r="AL58" s="147"/>
      <c r="AM58" s="147"/>
      <c r="AN58" s="147"/>
      <c r="AO58" s="147"/>
      <c r="AP58" s="147"/>
      <c r="AQ58" s="147"/>
      <c r="AR58" s="147"/>
      <c r="AS58" s="147"/>
      <c r="AT58" s="147"/>
      <c r="AU58" s="14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row>
    <row r="59" spans="1:149" ht="15" customHeight="1">
      <c r="A59" s="99" t="s">
        <v>60</v>
      </c>
      <c r="B59" s="100" t="s">
        <v>245</v>
      </c>
      <c r="C59" s="197">
        <v>70.125614495798331</v>
      </c>
      <c r="D59" s="199">
        <v>72.83</v>
      </c>
      <c r="E59" s="101">
        <v>0.752</v>
      </c>
      <c r="F59" s="118">
        <v>15609.9</v>
      </c>
      <c r="G59" s="1" t="s">
        <v>270</v>
      </c>
      <c r="H59" s="148" t="s">
        <v>10</v>
      </c>
      <c r="I59" s="202">
        <v>51.512999999999998</v>
      </c>
      <c r="J59" s="116">
        <v>0.49069506634110399</v>
      </c>
      <c r="K59" s="117">
        <v>0.69570931400626901</v>
      </c>
      <c r="L59" s="117">
        <v>8.1363190147477199E-2</v>
      </c>
      <c r="M59" s="117">
        <v>0.438272465232734</v>
      </c>
      <c r="N59" s="117">
        <v>2.8203100420384101E-2</v>
      </c>
      <c r="O59" s="117">
        <v>6.6788107142073505E-2</v>
      </c>
      <c r="P59" s="131">
        <v>1.8010312432900399</v>
      </c>
      <c r="Q59" s="116">
        <v>0.59106267382659405</v>
      </c>
      <c r="R59" s="117">
        <v>0.65415415309078595</v>
      </c>
      <c r="S59" s="117">
        <v>0.10836688520264</v>
      </c>
      <c r="T59" s="117">
        <v>0.51279485548450399</v>
      </c>
      <c r="U59" s="117">
        <v>4.39474501890912E-2</v>
      </c>
      <c r="V59" s="117">
        <v>6.6788107142073505E-2</v>
      </c>
      <c r="W59" s="145">
        <v>1.9771141249356901</v>
      </c>
      <c r="X59" s="116">
        <v>0.49069506634110399</v>
      </c>
      <c r="Y59" s="117">
        <v>1.0711856975910601</v>
      </c>
      <c r="Z59" s="117">
        <v>1.89529308932713</v>
      </c>
      <c r="AA59" s="117">
        <v>6.3672800335426202E-2</v>
      </c>
      <c r="AB59" s="117">
        <v>6.6788107142073505E-2</v>
      </c>
      <c r="AC59" s="107">
        <v>3.5876347607368002</v>
      </c>
      <c r="AD59" s="206">
        <v>1.6105206358011099</v>
      </c>
      <c r="AE59" s="117">
        <v>1.3091603789900501</v>
      </c>
      <c r="AF59" s="207">
        <v>0.55109125002725901</v>
      </c>
      <c r="AG59" s="253">
        <f t="shared" si="16"/>
        <v>44840.804649038932</v>
      </c>
      <c r="AH59" s="252"/>
      <c r="AI59" s="82"/>
      <c r="AJ59" s="218">
        <f t="shared" si="17"/>
        <v>45570.804649038932</v>
      </c>
      <c r="AK59" s="217" t="str">
        <f t="shared" si="18"/>
        <v/>
      </c>
      <c r="AL59" s="147"/>
      <c r="AM59" s="147"/>
      <c r="AN59" s="147"/>
      <c r="AO59" s="147"/>
      <c r="AP59" s="147"/>
      <c r="AQ59" s="147"/>
      <c r="AR59" s="147"/>
      <c r="AS59" s="147"/>
      <c r="AT59" s="147"/>
      <c r="AU59" s="14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row>
    <row r="60" spans="1:149" ht="15" customHeight="1">
      <c r="A60" s="99" t="s">
        <v>172</v>
      </c>
      <c r="B60" s="100" t="s">
        <v>246</v>
      </c>
      <c r="C60" s="197"/>
      <c r="D60" s="199">
        <v>63.417000000000002</v>
      </c>
      <c r="E60" s="101">
        <v>0.55800000000000005</v>
      </c>
      <c r="F60" s="102">
        <v>2873.84</v>
      </c>
      <c r="G60" s="1" t="s">
        <v>167</v>
      </c>
      <c r="H60" s="148" t="s">
        <v>47</v>
      </c>
      <c r="I60" s="202">
        <v>0.90700000000000003</v>
      </c>
      <c r="J60" s="116"/>
      <c r="K60" s="117"/>
      <c r="L60" s="117"/>
      <c r="M60" s="117"/>
      <c r="N60" s="117"/>
      <c r="O60" s="117"/>
      <c r="P60" s="131">
        <v>1.5765986536379699</v>
      </c>
      <c r="Q60" s="116"/>
      <c r="R60" s="117"/>
      <c r="S60" s="117"/>
      <c r="T60" s="117"/>
      <c r="U60" s="117"/>
      <c r="V60" s="117"/>
      <c r="W60" s="145">
        <v>1.98480920192036</v>
      </c>
      <c r="X60" s="116"/>
      <c r="Y60" s="117"/>
      <c r="Z60" s="117"/>
      <c r="AA60" s="117"/>
      <c r="AB60" s="117"/>
      <c r="AC60" s="107">
        <v>0.33217764815377299</v>
      </c>
      <c r="AD60" s="206">
        <v>-1.6526315537665801</v>
      </c>
      <c r="AE60" s="117">
        <v>1.31425572972097</v>
      </c>
      <c r="AF60" s="207">
        <v>5.9751437610321796</v>
      </c>
      <c r="AG60" s="253">
        <f t="shared" si="16"/>
        <v>44839.723727388649</v>
      </c>
      <c r="AH60" s="252"/>
      <c r="AI60" s="82"/>
      <c r="AJ60" s="218">
        <f t="shared" si="17"/>
        <v>45569.723727388649</v>
      </c>
      <c r="AK60" s="217">
        <f t="shared" si="18"/>
        <v>45353.253756334183</v>
      </c>
      <c r="AL60" s="147"/>
      <c r="AM60" s="147"/>
      <c r="AN60" s="147"/>
      <c r="AO60" s="147"/>
      <c r="AP60" s="147"/>
      <c r="AQ60" s="147"/>
      <c r="AR60" s="147"/>
      <c r="AS60" s="147"/>
      <c r="AT60" s="147"/>
      <c r="AU60" s="14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row>
    <row r="61" spans="1:149" ht="15" customHeight="1">
      <c r="A61" s="99" t="s">
        <v>133</v>
      </c>
      <c r="B61" s="100" t="s">
        <v>245</v>
      </c>
      <c r="C61" s="197">
        <v>52.328100280112039</v>
      </c>
      <c r="D61" s="199">
        <v>63.518999999999998</v>
      </c>
      <c r="E61" s="101">
        <v>0.57099999999999995</v>
      </c>
      <c r="F61" s="102">
        <v>3921.21</v>
      </c>
      <c r="G61" s="1" t="s">
        <v>167</v>
      </c>
      <c r="H61" s="148" t="s">
        <v>6</v>
      </c>
      <c r="I61" s="202">
        <v>5.798</v>
      </c>
      <c r="J61" s="105">
        <v>0.178330401538841</v>
      </c>
      <c r="K61" s="106">
        <v>3.3731062861864801E-2</v>
      </c>
      <c r="L61" s="106">
        <v>0.378785968132277</v>
      </c>
      <c r="M61" s="106">
        <v>0.232119418171057</v>
      </c>
      <c r="N61" s="106">
        <v>5.0882354160048097E-2</v>
      </c>
      <c r="O61" s="106">
        <v>6.1983349364706702E-2</v>
      </c>
      <c r="P61" s="131">
        <v>0.93583255422879497</v>
      </c>
      <c r="Q61" s="105">
        <v>0.31597353863116701</v>
      </c>
      <c r="R61" s="106">
        <v>6.8044181051039404E-2</v>
      </c>
      <c r="S61" s="106">
        <v>0.28437992472707802</v>
      </c>
      <c r="T61" s="106">
        <v>0.28901267781665801</v>
      </c>
      <c r="U61" s="106">
        <v>9.8954446755670195E-2</v>
      </c>
      <c r="V61" s="106">
        <v>6.1983349364706702E-2</v>
      </c>
      <c r="W61" s="145">
        <v>1.11834811834632</v>
      </c>
      <c r="X61" s="105">
        <v>0.178330401538841</v>
      </c>
      <c r="Y61" s="106">
        <v>2.25263618149474</v>
      </c>
      <c r="Z61" s="106">
        <v>5.0785037860903097</v>
      </c>
      <c r="AA61" s="106">
        <v>0.25984856368049303</v>
      </c>
      <c r="AB61" s="106">
        <v>6.1983349364706702E-2</v>
      </c>
      <c r="AC61" s="107">
        <v>7.8313022821690899</v>
      </c>
      <c r="AD61" s="204">
        <v>6.7129541638227703</v>
      </c>
      <c r="AE61" s="106">
        <v>0.74052227334357901</v>
      </c>
      <c r="AF61" s="205">
        <v>0.14280487178903301</v>
      </c>
      <c r="AG61" s="251" t="str">
        <f t="shared" si="16"/>
        <v/>
      </c>
      <c r="AH61" s="252"/>
      <c r="AI61" s="82"/>
      <c r="AJ61" s="216" t="str">
        <f t="shared" si="17"/>
        <v/>
      </c>
      <c r="AK61" s="220" t="str">
        <f t="shared" si="18"/>
        <v/>
      </c>
      <c r="AL61" s="147"/>
      <c r="AM61" s="147"/>
      <c r="AN61" s="147"/>
      <c r="AO61" s="147"/>
      <c r="AP61" s="147"/>
      <c r="AQ61" s="147"/>
      <c r="AR61" s="147"/>
      <c r="AS61" s="147"/>
      <c r="AT61" s="147"/>
      <c r="AU61" s="14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row>
    <row r="62" spans="1:149" ht="15" customHeight="1">
      <c r="A62" s="99" t="s">
        <v>132</v>
      </c>
      <c r="B62" s="100" t="s">
        <v>245</v>
      </c>
      <c r="C62" s="197">
        <v>49.995680112044809</v>
      </c>
      <c r="D62" s="199">
        <v>59.192999999999998</v>
      </c>
      <c r="E62" s="101">
        <v>0.47899999999999998</v>
      </c>
      <c r="F62" s="102">
        <v>1127.1099999999999</v>
      </c>
      <c r="G62" s="1" t="s">
        <v>167</v>
      </c>
      <c r="H62" s="148" t="s">
        <v>47</v>
      </c>
      <c r="I62" s="202">
        <v>95.241</v>
      </c>
      <c r="J62" s="105">
        <v>0.1703212826569</v>
      </c>
      <c r="K62" s="106">
        <v>7.19296895219948E-3</v>
      </c>
      <c r="L62" s="106">
        <v>0.36642041791194102</v>
      </c>
      <c r="M62" s="106">
        <v>8.0686794584063307E-3</v>
      </c>
      <c r="N62" s="106">
        <v>4.75405905420159E-3</v>
      </c>
      <c r="O62" s="106">
        <v>8.1315071737697697E-2</v>
      </c>
      <c r="P62" s="131">
        <v>0.63807247977134596</v>
      </c>
      <c r="Q62" s="105">
        <v>0.17944534117670499</v>
      </c>
      <c r="R62" s="106">
        <v>9.0306422850444899E-3</v>
      </c>
      <c r="S62" s="106">
        <v>0.365808760343313</v>
      </c>
      <c r="T62" s="106">
        <v>3.6372163173188601E-2</v>
      </c>
      <c r="U62" s="106">
        <v>1.3417789778423899E-2</v>
      </c>
      <c r="V62" s="106">
        <v>8.1315071737697697E-2</v>
      </c>
      <c r="W62" s="145">
        <v>0.68538976849437205</v>
      </c>
      <c r="X62" s="105">
        <v>0.1703212826569</v>
      </c>
      <c r="Y62" s="106">
        <v>0.21494024479132201</v>
      </c>
      <c r="Z62" s="106">
        <v>1.3486601858890901</v>
      </c>
      <c r="AA62" s="106">
        <v>3.1009486636375601E-2</v>
      </c>
      <c r="AB62" s="106">
        <v>8.1315071737697697E-2</v>
      </c>
      <c r="AC62" s="107">
        <v>1.8462462717113799</v>
      </c>
      <c r="AD62" s="204">
        <v>1.160856503217</v>
      </c>
      <c r="AE62" s="106">
        <v>0.45383577900804301</v>
      </c>
      <c r="AF62" s="205">
        <v>0.37123420585653999</v>
      </c>
      <c r="AG62" s="251" t="str">
        <f t="shared" si="16"/>
        <v/>
      </c>
      <c r="AH62" s="252"/>
      <c r="AI62" s="82"/>
      <c r="AJ62" s="216" t="str">
        <f t="shared" si="17"/>
        <v/>
      </c>
      <c r="AK62" s="220" t="str">
        <f t="shared" si="18"/>
        <v/>
      </c>
      <c r="AL62" s="147"/>
      <c r="AM62" s="147"/>
      <c r="AN62" s="147"/>
      <c r="AO62" s="147"/>
      <c r="AP62" s="147"/>
      <c r="AQ62" s="147"/>
      <c r="AR62" s="147"/>
      <c r="AS62" s="147"/>
      <c r="AT62" s="147"/>
      <c r="AU62" s="14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row>
    <row r="63" spans="1:149" ht="15" customHeight="1">
      <c r="A63" s="108" t="s">
        <v>53</v>
      </c>
      <c r="B63" s="109" t="s">
        <v>245</v>
      </c>
      <c r="C63" s="198">
        <v>73.764887955182076</v>
      </c>
      <c r="D63" s="200">
        <v>77.022999999999996</v>
      </c>
      <c r="E63" s="110">
        <v>0.80900000000000005</v>
      </c>
      <c r="F63" s="111">
        <v>20975.5</v>
      </c>
      <c r="G63" s="112" t="s">
        <v>269</v>
      </c>
      <c r="H63" s="113" t="s">
        <v>10</v>
      </c>
      <c r="I63" s="175">
        <v>5.1820000000000004</v>
      </c>
      <c r="J63" s="114">
        <v>0.34295147780715901</v>
      </c>
      <c r="K63" s="115">
        <v>0.26568813343901299</v>
      </c>
      <c r="L63" s="115">
        <v>0.399300540583998</v>
      </c>
      <c r="M63" s="115">
        <v>0.51865361549525502</v>
      </c>
      <c r="N63" s="115">
        <v>0.13448050508752499</v>
      </c>
      <c r="O63" s="115">
        <v>0.25143442830882401</v>
      </c>
      <c r="P63" s="131">
        <v>1.91250870072177</v>
      </c>
      <c r="Q63" s="114">
        <v>0.437612120226268</v>
      </c>
      <c r="R63" s="115">
        <v>0.14751624801246699</v>
      </c>
      <c r="S63" s="115">
        <v>0.60959035128074202</v>
      </c>
      <c r="T63" s="115">
        <v>0.903699069787814</v>
      </c>
      <c r="U63" s="115">
        <v>0.249088643237345</v>
      </c>
      <c r="V63" s="115">
        <v>0.25143442830882401</v>
      </c>
      <c r="W63" s="145">
        <v>2.5989408608534599</v>
      </c>
      <c r="X63" s="114">
        <v>0.34295147780716001</v>
      </c>
      <c r="Y63" s="115">
        <v>0.26568813343901299</v>
      </c>
      <c r="Z63" s="115">
        <v>0.64353232238642</v>
      </c>
      <c r="AA63" s="115">
        <v>0.111495566254369</v>
      </c>
      <c r="AB63" s="115">
        <v>0.25143442830882401</v>
      </c>
      <c r="AC63" s="107">
        <v>1.6151019281957899</v>
      </c>
      <c r="AD63" s="130">
        <v>-0.98383893265766997</v>
      </c>
      <c r="AE63" s="115">
        <v>1.72090743748963</v>
      </c>
      <c r="AF63" s="120">
        <v>1.6091497480637</v>
      </c>
      <c r="AG63" s="254">
        <f t="shared" si="16"/>
        <v>44774.097403990796</v>
      </c>
      <c r="AH63" s="252"/>
      <c r="AI63" s="215"/>
      <c r="AJ63" s="221">
        <f t="shared" si="17"/>
        <v>45504.097403990796</v>
      </c>
      <c r="AK63" s="222">
        <f t="shared" si="18"/>
        <v>45519.449310072232</v>
      </c>
      <c r="AL63" s="148"/>
      <c r="AM63" s="102"/>
      <c r="AN63" s="1"/>
      <c r="AO63" s="148"/>
      <c r="AP63" s="177"/>
      <c r="AQ63" s="104"/>
      <c r="AR63" s="104"/>
      <c r="AS63" s="104"/>
      <c r="AT63" s="104"/>
      <c r="AU63" s="104"/>
    </row>
    <row r="64" spans="1:149" ht="15" customHeight="1">
      <c r="A64" s="99" t="s">
        <v>157</v>
      </c>
      <c r="B64" s="100" t="s">
        <v>245</v>
      </c>
      <c r="C64" s="197" t="s">
        <v>0</v>
      </c>
      <c r="D64" s="199" t="s">
        <v>0</v>
      </c>
      <c r="E64" s="101" t="s">
        <v>0</v>
      </c>
      <c r="F64" s="102" t="s">
        <v>0</v>
      </c>
      <c r="G64" s="1" t="s">
        <v>167</v>
      </c>
      <c r="H64" s="148" t="s">
        <v>6</v>
      </c>
      <c r="I64" s="202">
        <v>27.742000000000001</v>
      </c>
      <c r="J64" s="105">
        <v>0.51779554591866594</v>
      </c>
      <c r="K64" s="106">
        <v>2.9783598872879499E-2</v>
      </c>
      <c r="L64" s="106">
        <v>0.182975985402205</v>
      </c>
      <c r="M64" s="106">
        <v>0.13944550492608199</v>
      </c>
      <c r="N64" s="106">
        <v>2.8755892622979701E-2</v>
      </c>
      <c r="O64" s="106">
        <v>5.09648202041912E-2</v>
      </c>
      <c r="P64" s="131">
        <v>0.94972134794700402</v>
      </c>
      <c r="Q64" s="105">
        <v>0.262291205453827</v>
      </c>
      <c r="R64" s="106">
        <v>5.44341577649105E-2</v>
      </c>
      <c r="S64" s="106">
        <v>0.19241335743299101</v>
      </c>
      <c r="T64" s="106">
        <v>0.17869719298522599</v>
      </c>
      <c r="U64" s="106">
        <v>0.145963643068201</v>
      </c>
      <c r="V64" s="106">
        <v>5.09648202041912E-2</v>
      </c>
      <c r="W64" s="145">
        <v>0.88476437690934595</v>
      </c>
      <c r="X64" s="105">
        <v>0.51779554591866706</v>
      </c>
      <c r="Y64" s="106">
        <v>0.41541679718213298</v>
      </c>
      <c r="Z64" s="106">
        <v>9.2553166793540004E-2</v>
      </c>
      <c r="AA64" s="106">
        <v>2.9642487315290799E-2</v>
      </c>
      <c r="AB64" s="106">
        <v>5.09648202041912E-2</v>
      </c>
      <c r="AC64" s="107">
        <v>1.1063728174138201</v>
      </c>
      <c r="AD64" s="204">
        <v>0.22160844050447401</v>
      </c>
      <c r="AE64" s="106">
        <v>0.58585311408324003</v>
      </c>
      <c r="AF64" s="205">
        <v>0.79969822376647803</v>
      </c>
      <c r="AG64" s="251" t="str">
        <f t="shared" si="16"/>
        <v/>
      </c>
      <c r="AH64" s="252"/>
      <c r="AI64" s="82"/>
      <c r="AJ64" s="216" t="str">
        <f t="shared" si="17"/>
        <v/>
      </c>
      <c r="AK64" s="220" t="str">
        <f t="shared" si="18"/>
        <v/>
      </c>
      <c r="AL64" s="147"/>
      <c r="AM64" s="147"/>
      <c r="AN64" s="147"/>
      <c r="AO64" s="147"/>
      <c r="AP64" s="147"/>
      <c r="AQ64" s="147"/>
      <c r="AR64" s="147"/>
      <c r="AS64" s="147"/>
      <c r="AT64" s="147"/>
      <c r="AU64" s="14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row>
    <row r="65" spans="1:149" ht="15" customHeight="1">
      <c r="A65" s="99" t="s">
        <v>13</v>
      </c>
      <c r="B65" s="100" t="s">
        <v>245</v>
      </c>
      <c r="C65" s="197">
        <v>78.794998646125123</v>
      </c>
      <c r="D65" s="199">
        <v>76.424390243902451</v>
      </c>
      <c r="E65" s="101">
        <v>0.85799999999999998</v>
      </c>
      <c r="F65" s="102">
        <v>31006.7</v>
      </c>
      <c r="G65" s="1" t="s">
        <v>171</v>
      </c>
      <c r="H65" s="148" t="s">
        <v>8</v>
      </c>
      <c r="I65" s="202">
        <v>4.0590000000000002</v>
      </c>
      <c r="J65" s="105">
        <v>0.73985343646588597</v>
      </c>
      <c r="K65" s="106">
        <v>8.3223970471849595E-2</v>
      </c>
      <c r="L65" s="106">
        <v>0.72701112666920298</v>
      </c>
      <c r="M65" s="106">
        <v>1.5799060613919</v>
      </c>
      <c r="N65" s="106">
        <v>5.5464445202412699E-2</v>
      </c>
      <c r="O65" s="106">
        <v>0.155072881609297</v>
      </c>
      <c r="P65" s="131">
        <v>3.34053192181055</v>
      </c>
      <c r="Q65" s="105">
        <v>0.77526906777496296</v>
      </c>
      <c r="R65" s="106">
        <v>0.21183511594818299</v>
      </c>
      <c r="S65" s="106">
        <v>0.66485129507799501</v>
      </c>
      <c r="T65" s="106">
        <v>1.81550168107688</v>
      </c>
      <c r="U65" s="106">
        <v>8.9335249239732101E-2</v>
      </c>
      <c r="V65" s="106">
        <v>0.155072881609297</v>
      </c>
      <c r="W65" s="145">
        <v>3.71186529072705</v>
      </c>
      <c r="X65" s="105">
        <v>0.73985343646588597</v>
      </c>
      <c r="Y65" s="106">
        <v>0.152700772750122</v>
      </c>
      <c r="Z65" s="106">
        <v>1.1632620400378999</v>
      </c>
      <c r="AA65" s="106">
        <v>0.36078296865021497</v>
      </c>
      <c r="AB65" s="106">
        <v>0.155072881609297</v>
      </c>
      <c r="AC65" s="107">
        <v>2.5716720995134201</v>
      </c>
      <c r="AD65" s="204">
        <v>-1.1401931912136201</v>
      </c>
      <c r="AE65" s="106">
        <v>2.4578383763892702</v>
      </c>
      <c r="AF65" s="205">
        <v>1.4433664740654</v>
      </c>
      <c r="AG65" s="251">
        <f t="shared" si="16"/>
        <v>44710.504475927424</v>
      </c>
      <c r="AH65" s="252"/>
      <c r="AI65" s="82"/>
      <c r="AJ65" s="216">
        <f t="shared" si="17"/>
        <v>45440.504475927424</v>
      </c>
      <c r="AK65" s="220">
        <f t="shared" si="18"/>
        <v>45545.57385430266</v>
      </c>
      <c r="AL65" s="147"/>
      <c r="AM65" s="147"/>
      <c r="AN65" s="147"/>
      <c r="AO65" s="147"/>
      <c r="AP65" s="147"/>
      <c r="AQ65" s="147"/>
      <c r="AR65" s="147"/>
      <c r="AS65" s="147"/>
      <c r="AT65" s="147"/>
      <c r="AU65" s="14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row>
    <row r="66" spans="1:149" ht="15" customHeight="1">
      <c r="A66" s="99" t="s">
        <v>52</v>
      </c>
      <c r="B66" s="100" t="s">
        <v>245</v>
      </c>
      <c r="C66" s="197">
        <v>74.664253851540607</v>
      </c>
      <c r="D66" s="199">
        <v>73.683000000000007</v>
      </c>
      <c r="E66" s="101">
        <v>0.76400000000000001</v>
      </c>
      <c r="F66" s="102" t="s">
        <v>0</v>
      </c>
      <c r="G66" s="1" t="s">
        <v>269</v>
      </c>
      <c r="H66" s="148" t="s">
        <v>10</v>
      </c>
      <c r="I66" s="202">
        <v>11.305999999999999</v>
      </c>
      <c r="J66" s="105">
        <v>0.54807067246713204</v>
      </c>
      <c r="K66" s="106">
        <v>9.1221294799834901E-2</v>
      </c>
      <c r="L66" s="106">
        <v>7.61242795196648E-2</v>
      </c>
      <c r="M66" s="106">
        <v>0.71910906600645197</v>
      </c>
      <c r="N66" s="106">
        <v>1.3462208887955201E-2</v>
      </c>
      <c r="O66" s="106">
        <v>6.7478993370891097E-2</v>
      </c>
      <c r="P66" s="131">
        <v>1.51546651505193</v>
      </c>
      <c r="Q66" s="105">
        <v>0.79525057479842198</v>
      </c>
      <c r="R66" s="106">
        <v>0.10836951906155901</v>
      </c>
      <c r="S66" s="106">
        <v>7.9059198077298998E-2</v>
      </c>
      <c r="T66" s="106">
        <v>0.83860999454341401</v>
      </c>
      <c r="U66" s="106">
        <v>2.8271236351714E-2</v>
      </c>
      <c r="V66" s="106">
        <v>6.7478993370891097E-2</v>
      </c>
      <c r="W66" s="145">
        <v>1.9170395162033</v>
      </c>
      <c r="X66" s="105">
        <v>0.54807067246713204</v>
      </c>
      <c r="Y66" s="106">
        <v>9.1221294799834901E-2</v>
      </c>
      <c r="Z66" s="106">
        <v>0.239531130113778</v>
      </c>
      <c r="AA66" s="106">
        <v>0.168781666330591</v>
      </c>
      <c r="AB66" s="106">
        <v>6.7478993370891097E-2</v>
      </c>
      <c r="AC66" s="107">
        <v>1.1150837570822301</v>
      </c>
      <c r="AD66" s="204">
        <v>-0.80195575912106998</v>
      </c>
      <c r="AE66" s="106">
        <v>1.26938154349246</v>
      </c>
      <c r="AF66" s="205">
        <v>1.7191888089370899</v>
      </c>
      <c r="AG66" s="251">
        <f t="shared" si="16"/>
        <v>44849.541599979289</v>
      </c>
      <c r="AH66" s="252"/>
      <c r="AI66" s="82"/>
      <c r="AJ66" s="216">
        <f t="shared" si="17"/>
        <v>45579.541599979289</v>
      </c>
      <c r="AK66" s="220">
        <f t="shared" si="18"/>
        <v>45504.891101953071</v>
      </c>
      <c r="AL66" s="147"/>
      <c r="AM66" s="147"/>
      <c r="AN66" s="147"/>
      <c r="AO66" s="147"/>
      <c r="AP66" s="147"/>
      <c r="AQ66" s="147"/>
      <c r="AR66" s="147"/>
      <c r="AS66" s="147"/>
      <c r="AT66" s="147"/>
      <c r="AU66" s="14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row>
    <row r="67" spans="1:149" ht="15" customHeight="1">
      <c r="A67" s="99" t="s">
        <v>160</v>
      </c>
      <c r="B67" s="100" t="s">
        <v>246</v>
      </c>
      <c r="C67" s="197">
        <v>74.232383333333345</v>
      </c>
      <c r="D67" s="199">
        <v>81.203000000000003</v>
      </c>
      <c r="E67" s="101">
        <v>0.89600000000000002</v>
      </c>
      <c r="F67" s="102">
        <v>41491.5</v>
      </c>
      <c r="G67" s="1" t="s">
        <v>332</v>
      </c>
      <c r="H67" s="148" t="s">
        <v>8</v>
      </c>
      <c r="I67" s="202">
        <v>1.2230000000000001</v>
      </c>
      <c r="J67" s="105"/>
      <c r="K67" s="106"/>
      <c r="L67" s="106"/>
      <c r="M67" s="106"/>
      <c r="N67" s="106"/>
      <c r="O67" s="106"/>
      <c r="P67" s="131">
        <v>2.0076786802580702</v>
      </c>
      <c r="Q67" s="105"/>
      <c r="R67" s="106"/>
      <c r="S67" s="106"/>
      <c r="T67" s="106"/>
      <c r="U67" s="106"/>
      <c r="V67" s="106"/>
      <c r="W67" s="145">
        <v>3.18933346420385</v>
      </c>
      <c r="X67" s="105"/>
      <c r="Y67" s="106"/>
      <c r="Z67" s="106"/>
      <c r="AA67" s="106"/>
      <c r="AB67" s="106"/>
      <c r="AC67" s="107">
        <v>0.380453362066559</v>
      </c>
      <c r="AD67" s="204">
        <v>-2.80888010213729</v>
      </c>
      <c r="AE67" s="106">
        <v>2.1118401583715198</v>
      </c>
      <c r="AF67" s="205">
        <v>8.3829814169072492</v>
      </c>
      <c r="AG67" s="251">
        <f t="shared" si="16"/>
        <v>44734.835050301088</v>
      </c>
      <c r="AH67" s="252"/>
      <c r="AI67" s="82"/>
      <c r="AJ67" s="216">
        <f t="shared" si="17"/>
        <v>45464.835050301088</v>
      </c>
      <c r="AK67" s="220">
        <f t="shared" si="18"/>
        <v>45335.659884448964</v>
      </c>
      <c r="AL67" s="147"/>
      <c r="AM67" s="147"/>
      <c r="AN67" s="147"/>
      <c r="AO67" s="147"/>
      <c r="AP67" s="147"/>
      <c r="AQ67" s="147"/>
      <c r="AR67" s="147"/>
      <c r="AS67" s="147"/>
      <c r="AT67" s="147"/>
      <c r="AU67" s="14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row>
    <row r="68" spans="1:149" ht="15" customHeight="1">
      <c r="A68" s="108" t="s">
        <v>37</v>
      </c>
      <c r="B68" s="109" t="s">
        <v>245</v>
      </c>
      <c r="C68" s="198">
        <v>80.465448047969204</v>
      </c>
      <c r="D68" s="200">
        <v>77.373170731707333</v>
      </c>
      <c r="E68" s="110">
        <v>0.88900000000000001</v>
      </c>
      <c r="F68" s="111">
        <v>40707.300000000003</v>
      </c>
      <c r="G68" s="112" t="s">
        <v>332</v>
      </c>
      <c r="H68" s="113" t="s">
        <v>8</v>
      </c>
      <c r="I68" s="175">
        <v>10.737</v>
      </c>
      <c r="J68" s="114">
        <v>1.05425411620343</v>
      </c>
      <c r="K68" s="115">
        <v>9.2169971068845294E-2</v>
      </c>
      <c r="L68" s="115">
        <v>2.0002363406601402</v>
      </c>
      <c r="M68" s="115">
        <v>2.9939369440249202</v>
      </c>
      <c r="N68" s="115">
        <v>1.5635853136628599E-3</v>
      </c>
      <c r="O68" s="115">
        <v>0.122170694407471</v>
      </c>
      <c r="P68" s="131">
        <v>6.2643316516784697</v>
      </c>
      <c r="Q68" s="114">
        <v>1.02657613761504</v>
      </c>
      <c r="R68" s="115">
        <v>0.29948960096788402</v>
      </c>
      <c r="S68" s="115">
        <v>0.83836662255944305</v>
      </c>
      <c r="T68" s="115">
        <v>2.7665487857159698</v>
      </c>
      <c r="U68" s="115">
        <v>2.9868123277808401E-2</v>
      </c>
      <c r="V68" s="115">
        <v>0.122170694407471</v>
      </c>
      <c r="W68" s="145">
        <v>5.0830199645436203</v>
      </c>
      <c r="X68" s="114">
        <v>1.05425411620343</v>
      </c>
      <c r="Y68" s="115">
        <v>9.7687097556037703E-2</v>
      </c>
      <c r="Z68" s="115">
        <v>1.24204125115867</v>
      </c>
      <c r="AA68" s="115">
        <v>5.8524160256722899E-3</v>
      </c>
      <c r="AB68" s="115">
        <v>0.122170694407471</v>
      </c>
      <c r="AC68" s="107">
        <v>2.5220055753512698</v>
      </c>
      <c r="AD68" s="130">
        <v>-2.56101438919235</v>
      </c>
      <c r="AE68" s="115">
        <v>3.3657583339618098</v>
      </c>
      <c r="AF68" s="120">
        <v>2.01546737811459</v>
      </c>
      <c r="AG68" s="254">
        <f t="shared" si="16"/>
        <v>44670.445100266712</v>
      </c>
      <c r="AH68" s="252"/>
      <c r="AI68" s="82"/>
      <c r="AJ68" s="221">
        <f t="shared" si="17"/>
        <v>45400.445100266712</v>
      </c>
      <c r="AK68" s="222">
        <f t="shared" si="18"/>
        <v>45473.595596125393</v>
      </c>
      <c r="AL68" s="147"/>
      <c r="AM68" s="147"/>
      <c r="AN68" s="147"/>
      <c r="AO68" s="147"/>
      <c r="AP68" s="147"/>
      <c r="AQ68" s="147"/>
      <c r="AR68" s="147"/>
      <c r="AS68" s="147"/>
      <c r="AT68" s="147"/>
      <c r="AU68" s="14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row>
    <row r="69" spans="1:149" ht="15" customHeight="1">
      <c r="A69" s="99" t="s">
        <v>36</v>
      </c>
      <c r="B69" s="100" t="s">
        <v>245</v>
      </c>
      <c r="C69" s="197">
        <v>85.633299229691886</v>
      </c>
      <c r="D69" s="199">
        <v>81.404878048780489</v>
      </c>
      <c r="E69" s="101">
        <v>0.94799999999999995</v>
      </c>
      <c r="F69" s="102">
        <v>59332.9</v>
      </c>
      <c r="G69" s="1" t="s">
        <v>332</v>
      </c>
      <c r="H69" s="148" t="s">
        <v>8</v>
      </c>
      <c r="I69" s="177">
        <v>5.835</v>
      </c>
      <c r="J69" s="103">
        <v>1.8079411932756599</v>
      </c>
      <c r="K69" s="104">
        <v>4.4882574702060599E-2</v>
      </c>
      <c r="L69" s="104">
        <v>0.34193659060394899</v>
      </c>
      <c r="M69" s="104">
        <v>1.6371954877738999</v>
      </c>
      <c r="N69" s="104">
        <v>0.368917368821984</v>
      </c>
      <c r="O69" s="104">
        <v>0.216036197719672</v>
      </c>
      <c r="P69" s="131">
        <v>4.4169094128972297</v>
      </c>
      <c r="Q69" s="105">
        <v>1.9386413828026301</v>
      </c>
      <c r="R69" s="106">
        <v>0.38356259795213499</v>
      </c>
      <c r="S69" s="106">
        <v>1.0446271873355899</v>
      </c>
      <c r="T69" s="106">
        <v>2.9237742089258898</v>
      </c>
      <c r="U69" s="106">
        <v>0.77982730118993304</v>
      </c>
      <c r="V69" s="106">
        <v>0.216036197719672</v>
      </c>
      <c r="W69" s="145">
        <v>7.2864688759258396</v>
      </c>
      <c r="X69" s="105">
        <v>1.8079411932756599</v>
      </c>
      <c r="Y69" s="106">
        <v>4.4882574702060599E-2</v>
      </c>
      <c r="Z69" s="106">
        <v>0.39444449438607898</v>
      </c>
      <c r="AA69" s="106">
        <v>1.75324189913815</v>
      </c>
      <c r="AB69" s="106">
        <v>0.216036197719672</v>
      </c>
      <c r="AC69" s="107">
        <v>4.2165463592216303</v>
      </c>
      <c r="AD69" s="204">
        <v>-3.0699225167041999</v>
      </c>
      <c r="AE69" s="106">
        <v>4.8247879243776897</v>
      </c>
      <c r="AF69" s="205">
        <v>1.7280656383607</v>
      </c>
      <c r="AG69" s="251">
        <f t="shared" si="16"/>
        <v>44637.650993519484</v>
      </c>
      <c r="AH69" s="252"/>
      <c r="AI69" s="82"/>
      <c r="AJ69" s="216">
        <f t="shared" si="17"/>
        <v>45367.650993519484</v>
      </c>
      <c r="AK69" s="220">
        <f t="shared" si="18"/>
        <v>45503.797510392717</v>
      </c>
      <c r="AL69" s="147"/>
      <c r="AM69" s="147"/>
      <c r="AN69" s="147"/>
      <c r="AO69" s="147"/>
      <c r="AP69" s="147"/>
      <c r="AQ69" s="147"/>
      <c r="AR69" s="147"/>
      <c r="AS69" s="147"/>
      <c r="AT69" s="147"/>
      <c r="AU69" s="14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row>
    <row r="70" spans="1:149" ht="15" customHeight="1">
      <c r="A70" s="99" t="s">
        <v>181</v>
      </c>
      <c r="B70" s="100" t="s">
        <v>248</v>
      </c>
      <c r="C70" s="197">
        <v>50.313921288515409</v>
      </c>
      <c r="D70" s="199">
        <v>62.305</v>
      </c>
      <c r="E70" s="101">
        <v>0.50900000000000001</v>
      </c>
      <c r="F70" s="118">
        <v>5710.12</v>
      </c>
      <c r="G70" s="1" t="s">
        <v>167</v>
      </c>
      <c r="H70" s="148" t="s">
        <v>6</v>
      </c>
      <c r="I70" s="202">
        <v>1.016</v>
      </c>
      <c r="J70" s="116">
        <v>1.96988480115221E-3</v>
      </c>
      <c r="K70" s="117">
        <v>0.180945011508794</v>
      </c>
      <c r="L70" s="117">
        <v>0.13772943768154</v>
      </c>
      <c r="M70" s="117">
        <v>0.19197661163506599</v>
      </c>
      <c r="N70" s="117">
        <v>5.3377663864927503E-2</v>
      </c>
      <c r="O70" s="117">
        <v>0.214843061865162</v>
      </c>
      <c r="P70" s="131">
        <v>0.78084167135664095</v>
      </c>
      <c r="Q70" s="116">
        <v>1.6025910418629701</v>
      </c>
      <c r="R70" s="117">
        <v>0.107736720203189</v>
      </c>
      <c r="S70" s="117">
        <v>0.24157680111474</v>
      </c>
      <c r="T70" s="117">
        <v>0.231477081946346</v>
      </c>
      <c r="U70" s="117">
        <v>5.9156791397186402E-2</v>
      </c>
      <c r="V70" s="117">
        <v>0.214843061865162</v>
      </c>
      <c r="W70" s="145">
        <v>2.4573814983895899</v>
      </c>
      <c r="X70" s="116">
        <v>1.96988480115221E-3</v>
      </c>
      <c r="Y70" s="117">
        <v>0.180945011508794</v>
      </c>
      <c r="Z70" s="117">
        <v>1.7150988134806899E-3</v>
      </c>
      <c r="AA70" s="117">
        <v>0.23444682822216001</v>
      </c>
      <c r="AB70" s="117">
        <v>0.214843061865162</v>
      </c>
      <c r="AC70" s="107">
        <v>0.63391988521074905</v>
      </c>
      <c r="AD70" s="206">
        <v>-1.8234616131788399</v>
      </c>
      <c r="AE70" s="117">
        <v>1.6271728845493401</v>
      </c>
      <c r="AF70" s="207">
        <v>3.87648590258787</v>
      </c>
      <c r="AG70" s="253">
        <f t="shared" si="16"/>
        <v>44786.315439045124</v>
      </c>
      <c r="AH70" s="252"/>
      <c r="AI70" s="82"/>
      <c r="AJ70" s="218">
        <f t="shared" si="17"/>
        <v>45516.315439045124</v>
      </c>
      <c r="AK70" s="217">
        <f t="shared" si="18"/>
        <v>45386.415408490371</v>
      </c>
      <c r="AL70" s="147"/>
      <c r="AM70" s="147"/>
      <c r="AN70" s="147"/>
      <c r="AO70" s="147"/>
      <c r="AP70" s="147"/>
      <c r="AQ70" s="147"/>
      <c r="AR70" s="147"/>
      <c r="AS70" s="147"/>
      <c r="AT70" s="147"/>
      <c r="AU70" s="14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row>
    <row r="71" spans="1:149" ht="15" customHeight="1">
      <c r="A71" s="99" t="s">
        <v>182</v>
      </c>
      <c r="B71" s="100" t="s">
        <v>246</v>
      </c>
      <c r="C71" s="197"/>
      <c r="D71" s="199">
        <v>72.813999999999993</v>
      </c>
      <c r="E71" s="101">
        <v>0.72</v>
      </c>
      <c r="F71" s="102">
        <v>12411.5</v>
      </c>
      <c r="G71" s="1" t="s">
        <v>269</v>
      </c>
      <c r="H71" s="148" t="s">
        <v>10</v>
      </c>
      <c r="I71" s="202">
        <v>7.1999999999999995E-2</v>
      </c>
      <c r="J71" s="116"/>
      <c r="K71" s="117"/>
      <c r="L71" s="117"/>
      <c r="M71" s="117"/>
      <c r="N71" s="117"/>
      <c r="O71" s="117"/>
      <c r="P71" s="131">
        <v>1.7350975263606101</v>
      </c>
      <c r="Q71" s="116"/>
      <c r="R71" s="117"/>
      <c r="S71" s="117"/>
      <c r="T71" s="117"/>
      <c r="U71" s="117"/>
      <c r="V71" s="117"/>
      <c r="W71" s="145">
        <v>2.6870008065456901</v>
      </c>
      <c r="X71" s="116"/>
      <c r="Y71" s="117"/>
      <c r="Z71" s="117"/>
      <c r="AA71" s="117"/>
      <c r="AB71" s="117"/>
      <c r="AC71" s="107">
        <v>1.00433512182422</v>
      </c>
      <c r="AD71" s="206">
        <v>-1.68266568472147</v>
      </c>
      <c r="AE71" s="117">
        <v>1.77921696571681</v>
      </c>
      <c r="AF71" s="207">
        <v>2.6754026103011901</v>
      </c>
      <c r="AG71" s="253">
        <f t="shared" si="16"/>
        <v>44767.146425103332</v>
      </c>
      <c r="AH71" s="252"/>
      <c r="AI71" s="82"/>
      <c r="AJ71" s="218">
        <f t="shared" si="17"/>
        <v>45497.146425103332</v>
      </c>
      <c r="AK71" s="217">
        <f t="shared" si="18"/>
        <v>45428.801840063541</v>
      </c>
      <c r="AL71" s="147"/>
      <c r="AM71" s="147"/>
      <c r="AN71" s="147"/>
      <c r="AO71" s="147"/>
      <c r="AP71" s="147"/>
      <c r="AQ71" s="147"/>
      <c r="AR71" s="147"/>
      <c r="AS71" s="147"/>
      <c r="AT71" s="147"/>
      <c r="AU71" s="14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row>
    <row r="72" spans="1:149" ht="15" customHeight="1">
      <c r="A72" s="99" t="s">
        <v>51</v>
      </c>
      <c r="B72" s="100" t="s">
        <v>245</v>
      </c>
      <c r="C72" s="197">
        <v>70.761324509803927</v>
      </c>
      <c r="D72" s="199">
        <v>72.614999999999995</v>
      </c>
      <c r="E72" s="101">
        <v>0.76700000000000002</v>
      </c>
      <c r="F72" s="102">
        <v>20541.400000000001</v>
      </c>
      <c r="G72" s="1" t="s">
        <v>269</v>
      </c>
      <c r="H72" s="148" t="s">
        <v>10</v>
      </c>
      <c r="I72" s="202">
        <v>11.055999999999999</v>
      </c>
      <c r="J72" s="105">
        <v>0.28743850639104401</v>
      </c>
      <c r="K72" s="106">
        <v>0.102925866275049</v>
      </c>
      <c r="L72" s="106">
        <v>3.5900519668077002E-2</v>
      </c>
      <c r="M72" s="106">
        <v>0.73683164157893</v>
      </c>
      <c r="N72" s="106">
        <v>2.3718976823533799E-2</v>
      </c>
      <c r="O72" s="106">
        <v>0.111283677029984</v>
      </c>
      <c r="P72" s="131">
        <v>1.2980991877666199</v>
      </c>
      <c r="Q72" s="105">
        <v>0.45100366152878302</v>
      </c>
      <c r="R72" s="106">
        <v>0.122954969639042</v>
      </c>
      <c r="S72" s="106">
        <v>0.114459591449298</v>
      </c>
      <c r="T72" s="106">
        <v>0.88229090831222501</v>
      </c>
      <c r="U72" s="106">
        <v>0.12124894836257499</v>
      </c>
      <c r="V72" s="106">
        <v>0.111283677029984</v>
      </c>
      <c r="W72" s="145">
        <v>1.8032417563219101</v>
      </c>
      <c r="X72" s="105">
        <v>0.28743850639104301</v>
      </c>
      <c r="Y72" s="106">
        <v>0.102925866275049</v>
      </c>
      <c r="Z72" s="106">
        <v>0.15758313606031499</v>
      </c>
      <c r="AA72" s="106">
        <v>2.2516128375620899E-2</v>
      </c>
      <c r="AB72" s="106">
        <v>0.111283677029984</v>
      </c>
      <c r="AC72" s="107">
        <v>0.68174731413201295</v>
      </c>
      <c r="AD72" s="204">
        <v>-1.12149444218989</v>
      </c>
      <c r="AE72" s="106">
        <v>1.19402953594996</v>
      </c>
      <c r="AF72" s="205">
        <v>2.6450294983820499</v>
      </c>
      <c r="AG72" s="251">
        <f t="shared" si="16"/>
        <v>44867.687580592057</v>
      </c>
      <c r="AH72" s="252"/>
      <c r="AI72" s="82"/>
      <c r="AJ72" s="216">
        <f t="shared" si="17"/>
        <v>45597.687580592057</v>
      </c>
      <c r="AK72" s="220">
        <f t="shared" si="18"/>
        <v>45430.372747912217</v>
      </c>
      <c r="AL72" s="147"/>
      <c r="AM72" s="147"/>
      <c r="AN72" s="147"/>
      <c r="AO72" s="147"/>
      <c r="AP72" s="147"/>
      <c r="AQ72" s="147"/>
      <c r="AR72" s="147"/>
      <c r="AS72" s="147"/>
      <c r="AT72" s="147"/>
      <c r="AU72" s="14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row>
    <row r="73" spans="1:149" ht="15" customHeight="1">
      <c r="A73" s="108" t="s">
        <v>59</v>
      </c>
      <c r="B73" s="109" t="s">
        <v>246</v>
      </c>
      <c r="C73" s="198">
        <v>71.549773996265159</v>
      </c>
      <c r="D73" s="200">
        <v>73.67</v>
      </c>
      <c r="E73" s="110">
        <v>0.74</v>
      </c>
      <c r="F73" s="111">
        <v>10846.5</v>
      </c>
      <c r="G73" s="112" t="s">
        <v>270</v>
      </c>
      <c r="H73" s="113" t="s">
        <v>10</v>
      </c>
      <c r="I73" s="175">
        <v>18.113</v>
      </c>
      <c r="J73" s="114"/>
      <c r="K73" s="115"/>
      <c r="L73" s="115"/>
      <c r="M73" s="115"/>
      <c r="N73" s="115"/>
      <c r="O73" s="115"/>
      <c r="P73" s="131">
        <v>2.00270904885129</v>
      </c>
      <c r="Q73" s="114"/>
      <c r="R73" s="115"/>
      <c r="S73" s="115"/>
      <c r="T73" s="115"/>
      <c r="U73" s="115"/>
      <c r="V73" s="115"/>
      <c r="W73" s="145">
        <v>1.67828783247649</v>
      </c>
      <c r="X73" s="114"/>
      <c r="Y73" s="115"/>
      <c r="Z73" s="115"/>
      <c r="AA73" s="115"/>
      <c r="AB73" s="115"/>
      <c r="AC73" s="107">
        <v>1.87275057219719</v>
      </c>
      <c r="AD73" s="130">
        <v>0.194462739720699</v>
      </c>
      <c r="AE73" s="115">
        <v>1.11129039396791</v>
      </c>
      <c r="AF73" s="120">
        <v>0.89616196486190403</v>
      </c>
      <c r="AG73" s="254">
        <f t="shared" si="16"/>
        <v>44890.447003574605</v>
      </c>
      <c r="AH73" s="252"/>
      <c r="AI73" s="82"/>
      <c r="AJ73" s="221">
        <f t="shared" si="17"/>
        <v>45620.447003574605</v>
      </c>
      <c r="AK73" s="222" t="str">
        <f t="shared" si="18"/>
        <v/>
      </c>
      <c r="AL73" s="147"/>
      <c r="AM73" s="147"/>
      <c r="AN73" s="147"/>
      <c r="AO73" s="147"/>
      <c r="AP73" s="147"/>
      <c r="AQ73" s="147"/>
      <c r="AR73" s="147"/>
      <c r="AS73" s="147"/>
      <c r="AT73" s="147"/>
      <c r="AU73" s="14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row>
    <row r="74" spans="1:149" ht="15" customHeight="1">
      <c r="A74" s="99" t="s">
        <v>131</v>
      </c>
      <c r="B74" s="100" t="s">
        <v>246</v>
      </c>
      <c r="C74" s="197">
        <v>68.664703361344536</v>
      </c>
      <c r="D74" s="199">
        <v>70.221000000000004</v>
      </c>
      <c r="E74" s="101">
        <v>0.73099999999999998</v>
      </c>
      <c r="F74" s="118">
        <v>12785.5</v>
      </c>
      <c r="G74" s="1" t="s">
        <v>167</v>
      </c>
      <c r="H74" s="148" t="s">
        <v>6</v>
      </c>
      <c r="I74" s="202">
        <v>106.157</v>
      </c>
      <c r="J74" s="116"/>
      <c r="K74" s="117"/>
      <c r="L74" s="117"/>
      <c r="M74" s="117"/>
      <c r="N74" s="117"/>
      <c r="O74" s="117"/>
      <c r="P74" s="131">
        <v>1.05260438558725</v>
      </c>
      <c r="Q74" s="116"/>
      <c r="R74" s="117"/>
      <c r="S74" s="117"/>
      <c r="T74" s="117"/>
      <c r="U74" s="117"/>
      <c r="V74" s="117"/>
      <c r="W74" s="145">
        <v>1.45302806898905</v>
      </c>
      <c r="X74" s="116"/>
      <c r="Y74" s="117"/>
      <c r="Z74" s="117"/>
      <c r="AA74" s="117"/>
      <c r="AB74" s="117"/>
      <c r="AC74" s="107">
        <v>0.31308439240424502</v>
      </c>
      <c r="AD74" s="206">
        <v>-1.1399436765847999</v>
      </c>
      <c r="AE74" s="117">
        <v>0.96213301674872198</v>
      </c>
      <c r="AF74" s="207">
        <v>4.6410108719598604</v>
      </c>
      <c r="AG74" s="253" t="str">
        <f t="shared" si="16"/>
        <v/>
      </c>
      <c r="AH74" s="252"/>
      <c r="AI74" s="82"/>
      <c r="AJ74" s="218" t="str">
        <f t="shared" si="17"/>
        <v/>
      </c>
      <c r="AK74" s="217">
        <f t="shared" si="18"/>
        <v>45370.862129414803</v>
      </c>
      <c r="AL74" s="147"/>
      <c r="AM74" s="147"/>
      <c r="AN74" s="147"/>
      <c r="AO74" s="147"/>
      <c r="AP74" s="147"/>
      <c r="AQ74" s="147"/>
      <c r="AR74" s="147"/>
      <c r="AS74" s="147"/>
      <c r="AT74" s="147"/>
      <c r="AU74" s="14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row>
    <row r="75" spans="1:149" ht="15" customHeight="1">
      <c r="A75" s="99" t="s">
        <v>50</v>
      </c>
      <c r="B75" s="100" t="s">
        <v>245</v>
      </c>
      <c r="C75" s="197">
        <v>69.603192366946757</v>
      </c>
      <c r="D75" s="199">
        <v>70.748000000000005</v>
      </c>
      <c r="E75" s="101">
        <v>0.67500000000000004</v>
      </c>
      <c r="F75" s="102">
        <v>9062.31</v>
      </c>
      <c r="G75" s="1" t="s">
        <v>269</v>
      </c>
      <c r="H75" s="148" t="s">
        <v>6</v>
      </c>
      <c r="I75" s="202">
        <v>6.55</v>
      </c>
      <c r="J75" s="116">
        <v>0.172705884978816</v>
      </c>
      <c r="K75" s="117">
        <v>5.0216670858211E-2</v>
      </c>
      <c r="L75" s="117">
        <v>0.31822912867268699</v>
      </c>
      <c r="M75" s="117">
        <v>0.355473861298294</v>
      </c>
      <c r="N75" s="117">
        <v>0.20867458581173701</v>
      </c>
      <c r="O75" s="117">
        <v>0.13330557103927901</v>
      </c>
      <c r="P75" s="131">
        <v>1.23860570265902</v>
      </c>
      <c r="Q75" s="116">
        <v>0.41650172284082498</v>
      </c>
      <c r="R75" s="117">
        <v>0.19133025109179799</v>
      </c>
      <c r="S75" s="117">
        <v>0.427101043459644</v>
      </c>
      <c r="T75" s="117">
        <v>0.63649128623401896</v>
      </c>
      <c r="U75" s="117">
        <v>0.14791212722033401</v>
      </c>
      <c r="V75" s="117">
        <v>0.13330557103927901</v>
      </c>
      <c r="W75" s="145">
        <v>1.9526420018859001</v>
      </c>
      <c r="X75" s="116">
        <v>0.17270588497881501</v>
      </c>
      <c r="Y75" s="117">
        <v>9.9693136857146702E-2</v>
      </c>
      <c r="Z75" s="117">
        <v>8.7975489444013205E-2</v>
      </c>
      <c r="AA75" s="117">
        <v>0.112063343657263</v>
      </c>
      <c r="AB75" s="117">
        <v>0.13330557103927901</v>
      </c>
      <c r="AC75" s="107">
        <v>0.60574342597651698</v>
      </c>
      <c r="AD75" s="206">
        <v>-1.3468985759093799</v>
      </c>
      <c r="AE75" s="117">
        <v>1.2929559861922399</v>
      </c>
      <c r="AF75" s="207">
        <v>3.22354633686375</v>
      </c>
      <c r="AG75" s="253">
        <f t="shared" si="16"/>
        <v>44844.298859278984</v>
      </c>
      <c r="AH75" s="252"/>
      <c r="AI75" s="82"/>
      <c r="AJ75" s="218">
        <f t="shared" si="17"/>
        <v>45574.298859278984</v>
      </c>
      <c r="AK75" s="217">
        <f t="shared" si="18"/>
        <v>45405.539549847475</v>
      </c>
      <c r="AL75" s="147"/>
      <c r="AM75" s="147"/>
      <c r="AN75" s="147"/>
      <c r="AO75" s="147"/>
      <c r="AP75" s="147"/>
      <c r="AQ75" s="147"/>
      <c r="AR75" s="147"/>
      <c r="AS75" s="147"/>
      <c r="AT75" s="147"/>
      <c r="AU75" s="14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row>
    <row r="76" spans="1:149" ht="15" customHeight="1">
      <c r="A76" s="99" t="s">
        <v>173</v>
      </c>
      <c r="B76" s="100" t="s">
        <v>248</v>
      </c>
      <c r="C76" s="197"/>
      <c r="D76" s="199">
        <v>60.594000000000001</v>
      </c>
      <c r="E76" s="101">
        <v>0.59599999999999997</v>
      </c>
      <c r="F76" s="102">
        <v>16304.8</v>
      </c>
      <c r="G76" s="1" t="s">
        <v>167</v>
      </c>
      <c r="H76" s="148" t="s">
        <v>8</v>
      </c>
      <c r="I76" s="202">
        <v>1.4970000000000001</v>
      </c>
      <c r="J76" s="105">
        <v>0.102863494606711</v>
      </c>
      <c r="K76" s="106">
        <v>4.3423473503891204E-3</v>
      </c>
      <c r="L76" s="106">
        <v>0.63866589470161805</v>
      </c>
      <c r="M76" s="106">
        <v>0.98379182823219002</v>
      </c>
      <c r="N76" s="106">
        <v>1.9312662720071299E-2</v>
      </c>
      <c r="O76" s="106">
        <v>2.6806813913700302E-2</v>
      </c>
      <c r="P76" s="131">
        <v>1.77578304152468</v>
      </c>
      <c r="Q76" s="105">
        <v>0.203384457152475</v>
      </c>
      <c r="R76" s="106">
        <v>1.4238509076095199E-2</v>
      </c>
      <c r="S76" s="106">
        <v>0.52150838228512097</v>
      </c>
      <c r="T76" s="106">
        <v>0.98379182823219002</v>
      </c>
      <c r="U76" s="106">
        <v>7.7859211844044193E-2</v>
      </c>
      <c r="V76" s="106">
        <v>2.6806813913700302E-2</v>
      </c>
      <c r="W76" s="145">
        <v>1.82758920250363</v>
      </c>
      <c r="X76" s="105">
        <v>0.102863494606711</v>
      </c>
      <c r="Y76" s="106">
        <v>6.5289531788962005E-2</v>
      </c>
      <c r="Z76" s="106">
        <v>2.0251786018473399</v>
      </c>
      <c r="AA76" s="106">
        <v>0.44932024245743002</v>
      </c>
      <c r="AB76" s="106">
        <v>2.6806813913700302E-2</v>
      </c>
      <c r="AC76" s="107">
        <v>2.6694586846141402</v>
      </c>
      <c r="AD76" s="204">
        <v>0.84186948211051005</v>
      </c>
      <c r="AE76" s="106">
        <v>1.21015137306026</v>
      </c>
      <c r="AF76" s="205">
        <v>0.68462913962191496</v>
      </c>
      <c r="AG76" s="251">
        <f t="shared" si="16"/>
        <v>44863.61515999191</v>
      </c>
      <c r="AH76" s="252"/>
      <c r="AI76" s="82"/>
      <c r="AJ76" s="216">
        <f t="shared" si="17"/>
        <v>45593.61515999191</v>
      </c>
      <c r="AK76" s="220" t="str">
        <f t="shared" si="18"/>
        <v/>
      </c>
      <c r="AL76" s="147"/>
      <c r="AM76" s="147"/>
      <c r="AN76" s="147"/>
      <c r="AO76" s="147"/>
      <c r="AP76" s="147"/>
      <c r="AQ76" s="147"/>
      <c r="AR76" s="147"/>
      <c r="AS76" s="147"/>
      <c r="AT76" s="147"/>
      <c r="AU76" s="14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row>
    <row r="77" spans="1:149" ht="15" customHeight="1">
      <c r="A77" s="99" t="s">
        <v>130</v>
      </c>
      <c r="B77" s="100" t="s">
        <v>248</v>
      </c>
      <c r="C77" s="197"/>
      <c r="D77" s="199">
        <v>66.536000000000001</v>
      </c>
      <c r="E77" s="101">
        <v>0.49199999999999999</v>
      </c>
      <c r="F77" s="102">
        <v>1799.88</v>
      </c>
      <c r="G77" s="1" t="s">
        <v>167</v>
      </c>
      <c r="H77" s="148" t="s">
        <v>47</v>
      </c>
      <c r="I77" s="202">
        <v>3.6619999999999999</v>
      </c>
      <c r="J77" s="105">
        <v>0.123036243948803</v>
      </c>
      <c r="K77" s="106">
        <v>0.31088033503338602</v>
      </c>
      <c r="L77" s="106">
        <v>0.106565231212624</v>
      </c>
      <c r="M77" s="106">
        <v>6.3558583155347098E-2</v>
      </c>
      <c r="N77" s="106">
        <v>2.9116673267718801E-2</v>
      </c>
      <c r="O77" s="106">
        <v>1.7677439894740202E-2</v>
      </c>
      <c r="P77" s="131">
        <v>0.65083450651261898</v>
      </c>
      <c r="Q77" s="105">
        <v>0.19441726435550599</v>
      </c>
      <c r="R77" s="106">
        <v>0.31203767364922202</v>
      </c>
      <c r="S77" s="106">
        <v>0.108317111369599</v>
      </c>
      <c r="T77" s="106">
        <v>6.3558583155347098E-2</v>
      </c>
      <c r="U77" s="106">
        <v>2.8086577476702301E-2</v>
      </c>
      <c r="V77" s="106">
        <v>1.7677439894740202E-2</v>
      </c>
      <c r="W77" s="145">
        <v>0.72409464990111605</v>
      </c>
      <c r="X77" s="105">
        <v>0.123036243948803</v>
      </c>
      <c r="Y77" s="106">
        <v>0.31088033503338602</v>
      </c>
      <c r="Z77" s="106">
        <v>9.6893948406230307E-2</v>
      </c>
      <c r="AA77" s="106">
        <v>1.4009012773662</v>
      </c>
      <c r="AB77" s="106">
        <v>1.7677439894740202E-2</v>
      </c>
      <c r="AC77" s="107">
        <v>1.9493892446493599</v>
      </c>
      <c r="AD77" s="204">
        <v>1.2252945947482401</v>
      </c>
      <c r="AE77" s="106">
        <v>0.47946449541452102</v>
      </c>
      <c r="AF77" s="205">
        <v>0.37144692979536698</v>
      </c>
      <c r="AG77" s="251" t="str">
        <f t="shared" si="16"/>
        <v/>
      </c>
      <c r="AH77" s="252"/>
      <c r="AI77" s="82"/>
      <c r="AJ77" s="216" t="str">
        <f t="shared" si="17"/>
        <v/>
      </c>
      <c r="AK77" s="220" t="str">
        <f t="shared" si="18"/>
        <v/>
      </c>
      <c r="AL77" s="147"/>
      <c r="AM77" s="147"/>
      <c r="AN77" s="147"/>
      <c r="AO77" s="147"/>
      <c r="AP77" s="147"/>
      <c r="AQ77" s="147"/>
      <c r="AR77" s="147"/>
      <c r="AS77" s="147"/>
      <c r="AT77" s="147"/>
      <c r="AU77" s="14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row>
    <row r="78" spans="1:149" ht="15" customHeight="1">
      <c r="A78" s="108" t="s">
        <v>35</v>
      </c>
      <c r="B78" s="109" t="s">
        <v>245</v>
      </c>
      <c r="C78" s="198">
        <v>80.615920448179267</v>
      </c>
      <c r="D78" s="200">
        <v>76.741463414634154</v>
      </c>
      <c r="E78" s="110">
        <v>0.89</v>
      </c>
      <c r="F78" s="111">
        <v>38352.9</v>
      </c>
      <c r="G78" s="112" t="s">
        <v>332</v>
      </c>
      <c r="H78" s="113" t="s">
        <v>8</v>
      </c>
      <c r="I78" s="175">
        <v>1.3220000000000001</v>
      </c>
      <c r="J78" s="114">
        <v>1.4038287868072501</v>
      </c>
      <c r="K78" s="115">
        <v>0.14002339652687101</v>
      </c>
      <c r="L78" s="115">
        <v>4.5745004009699599</v>
      </c>
      <c r="M78" s="115">
        <v>2.0452699743804801</v>
      </c>
      <c r="N78" s="115">
        <v>0.198908891609102</v>
      </c>
      <c r="O78" s="115">
        <v>0.13403317373926801</v>
      </c>
      <c r="P78" s="131">
        <v>8.4965646240329402</v>
      </c>
      <c r="Q78" s="114">
        <v>0.90996949815211403</v>
      </c>
      <c r="R78" s="115">
        <v>0.16724952517509201</v>
      </c>
      <c r="S78" s="115">
        <v>4.2936891992064297</v>
      </c>
      <c r="T78" s="115">
        <v>2.6060916684275601</v>
      </c>
      <c r="U78" s="115">
        <v>6.4593719258377704E-3</v>
      </c>
      <c r="V78" s="115">
        <v>0.13403317373926801</v>
      </c>
      <c r="W78" s="145">
        <v>8.1174924366262999</v>
      </c>
      <c r="X78" s="114">
        <v>1.4038287868072501</v>
      </c>
      <c r="Y78" s="115">
        <v>0.14002339652687101</v>
      </c>
      <c r="Z78" s="115">
        <v>3.8324383806878699</v>
      </c>
      <c r="AA78" s="115">
        <v>4.3012833888724398</v>
      </c>
      <c r="AB78" s="115">
        <v>0.13403317373926801</v>
      </c>
      <c r="AC78" s="107">
        <v>9.8116071266336995</v>
      </c>
      <c r="AD78" s="130">
        <v>1.69411469000739</v>
      </c>
      <c r="AE78" s="115">
        <v>5.3750561693691896</v>
      </c>
      <c r="AF78" s="120">
        <v>0.82733565784460406</v>
      </c>
      <c r="AG78" s="254">
        <f t="shared" si="16"/>
        <v>44629.906267115875</v>
      </c>
      <c r="AH78" s="252"/>
      <c r="AI78" s="82"/>
      <c r="AJ78" s="221">
        <f t="shared" si="17"/>
        <v>45359.906267115875</v>
      </c>
      <c r="AK78" s="222" t="str">
        <f t="shared" si="18"/>
        <v/>
      </c>
      <c r="AL78" s="147"/>
      <c r="AM78" s="147"/>
      <c r="AN78" s="147"/>
      <c r="AO78" s="147"/>
      <c r="AP78" s="147"/>
      <c r="AQ78" s="147"/>
      <c r="AR78" s="147"/>
      <c r="AS78" s="147"/>
      <c r="AT78" s="147"/>
      <c r="AU78" s="14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row>
    <row r="79" spans="1:149" ht="15" customHeight="1">
      <c r="A79" s="99" t="s">
        <v>258</v>
      </c>
      <c r="B79" s="100" t="s">
        <v>248</v>
      </c>
      <c r="C79" s="197">
        <v>54.633173537192668</v>
      </c>
      <c r="D79" s="199">
        <v>57.066000000000003</v>
      </c>
      <c r="E79" s="101">
        <v>0.59699999999999998</v>
      </c>
      <c r="F79" s="102">
        <v>8917.34</v>
      </c>
      <c r="G79" s="1" t="s">
        <v>167</v>
      </c>
      <c r="H79" s="148" t="s">
        <v>6</v>
      </c>
      <c r="I79" s="202">
        <v>1.1850000000000001</v>
      </c>
      <c r="J79" s="105">
        <v>0.26495530119784999</v>
      </c>
      <c r="K79" s="106">
        <v>0.39855990999569202</v>
      </c>
      <c r="L79" s="106">
        <v>0.95207399764152001</v>
      </c>
      <c r="M79" s="106">
        <v>0.33526530242493302</v>
      </c>
      <c r="N79" s="106">
        <v>9.96422639817616E-5</v>
      </c>
      <c r="O79" s="106">
        <v>0.541117412013145</v>
      </c>
      <c r="P79" s="131">
        <v>2.4920715655371199</v>
      </c>
      <c r="Q79" s="105">
        <v>0.44007813308564703</v>
      </c>
      <c r="R79" s="106">
        <v>0.44215876504028501</v>
      </c>
      <c r="S79" s="106">
        <v>0.839325846417735</v>
      </c>
      <c r="T79" s="106">
        <v>0.62369963423811103</v>
      </c>
      <c r="U79" s="106">
        <v>1.3352746274868399E-2</v>
      </c>
      <c r="V79" s="106">
        <v>0.541117412013145</v>
      </c>
      <c r="W79" s="145">
        <v>2.8997325370697902</v>
      </c>
      <c r="X79" s="105">
        <v>0.26495530119784999</v>
      </c>
      <c r="Y79" s="106">
        <v>0.53010117585368099</v>
      </c>
      <c r="Z79" s="106">
        <v>4.5744916423832903E-2</v>
      </c>
      <c r="AA79" s="106">
        <v>4.9126606148561401E-3</v>
      </c>
      <c r="AB79" s="106">
        <v>0.541117412013145</v>
      </c>
      <c r="AC79" s="107">
        <v>1.38683146610337</v>
      </c>
      <c r="AD79" s="204">
        <v>-1.5129010709664199</v>
      </c>
      <c r="AE79" s="106">
        <v>1.9200788155430999</v>
      </c>
      <c r="AF79" s="205">
        <v>2.0909047767839199</v>
      </c>
      <c r="AG79" s="251">
        <f t="shared" si="16"/>
        <v>44752.096363256191</v>
      </c>
      <c r="AH79" s="252"/>
      <c r="AI79" s="82"/>
      <c r="AJ79" s="216">
        <f t="shared" si="17"/>
        <v>45482.096363256191</v>
      </c>
      <c r="AK79" s="220">
        <f t="shared" si="18"/>
        <v>45467.043839424841</v>
      </c>
      <c r="AL79" s="147"/>
      <c r="AM79" s="147"/>
      <c r="AN79" s="147"/>
      <c r="AO79" s="147"/>
      <c r="AP79" s="147"/>
      <c r="AQ79" s="147"/>
      <c r="AR79" s="147"/>
      <c r="AS79" s="147"/>
      <c r="AT79" s="147"/>
      <c r="AU79" s="14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row>
    <row r="80" spans="1:149" ht="15" customHeight="1">
      <c r="A80" s="99" t="s">
        <v>129</v>
      </c>
      <c r="B80" s="100" t="s">
        <v>245</v>
      </c>
      <c r="C80" s="197">
        <v>58.013532874260804</v>
      </c>
      <c r="D80" s="199">
        <v>64.974999999999994</v>
      </c>
      <c r="E80" s="101">
        <v>0.498</v>
      </c>
      <c r="F80" s="102">
        <v>2918.29</v>
      </c>
      <c r="G80" s="1" t="s">
        <v>167</v>
      </c>
      <c r="H80" s="148" t="s">
        <v>47</v>
      </c>
      <c r="I80" s="202">
        <v>120.813</v>
      </c>
      <c r="J80" s="105">
        <v>0.276016054955316</v>
      </c>
      <c r="K80" s="106">
        <v>9.0190822153649999E-2</v>
      </c>
      <c r="L80" s="106">
        <v>0.36597774511428499</v>
      </c>
      <c r="M80" s="106">
        <v>4.8805176398484397E-2</v>
      </c>
      <c r="N80" s="106">
        <v>1.0943621474795999E-3</v>
      </c>
      <c r="O80" s="106">
        <v>3.3687633681195497E-2</v>
      </c>
      <c r="P80" s="131">
        <v>0.81577179445041104</v>
      </c>
      <c r="Q80" s="105">
        <v>0.27776617671466203</v>
      </c>
      <c r="R80" s="106">
        <v>8.9494479836391305E-2</v>
      </c>
      <c r="S80" s="106">
        <v>0.36745975186921598</v>
      </c>
      <c r="T80" s="106">
        <v>7.1352000630873005E-2</v>
      </c>
      <c r="U80" s="106">
        <v>1.1682540295552199E-3</v>
      </c>
      <c r="V80" s="106">
        <v>3.3687633681195497E-2</v>
      </c>
      <c r="W80" s="145">
        <v>0.84092829676189296</v>
      </c>
      <c r="X80" s="105">
        <v>0.276016054955316</v>
      </c>
      <c r="Y80" s="106">
        <v>9.0190822153649999E-2</v>
      </c>
      <c r="Z80" s="106">
        <v>4.6856067280715098E-2</v>
      </c>
      <c r="AA80" s="106">
        <v>2.2969884011398499E-3</v>
      </c>
      <c r="AB80" s="106">
        <v>3.3687633681195497E-2</v>
      </c>
      <c r="AC80" s="107">
        <v>0.44904756647201599</v>
      </c>
      <c r="AD80" s="204">
        <v>-0.39188073028987602</v>
      </c>
      <c r="AE80" s="106">
        <v>0.55682673741864397</v>
      </c>
      <c r="AF80" s="205">
        <v>1.8726931388777399</v>
      </c>
      <c r="AG80" s="251" t="str">
        <f t="shared" si="16"/>
        <v/>
      </c>
      <c r="AH80" s="252"/>
      <c r="AI80" s="82"/>
      <c r="AJ80" s="216" t="str">
        <f t="shared" si="17"/>
        <v/>
      </c>
      <c r="AK80" s="220">
        <f t="shared" si="18"/>
        <v>45487.440455460492</v>
      </c>
      <c r="AL80" s="147"/>
      <c r="AM80" s="147"/>
      <c r="AN80" s="147"/>
      <c r="AO80" s="147"/>
      <c r="AP80" s="147"/>
      <c r="AQ80" s="147"/>
      <c r="AR80" s="147"/>
      <c r="AS80" s="147"/>
      <c r="AT80" s="147"/>
      <c r="AU80" s="14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row>
    <row r="81" spans="1:149" ht="15" customHeight="1">
      <c r="A81" s="99" t="s">
        <v>183</v>
      </c>
      <c r="B81" s="100" t="s">
        <v>245</v>
      </c>
      <c r="C81" s="197">
        <v>72.930283974358986</v>
      </c>
      <c r="D81" s="199">
        <v>67.114000000000004</v>
      </c>
      <c r="E81" s="101">
        <v>0.73</v>
      </c>
      <c r="F81" s="102">
        <v>11647.1</v>
      </c>
      <c r="G81" s="1" t="s">
        <v>168</v>
      </c>
      <c r="H81" s="148" t="s">
        <v>10</v>
      </c>
      <c r="I81" s="202">
        <v>0.90900000000000003</v>
      </c>
      <c r="J81" s="105">
        <v>0.54843570191818503</v>
      </c>
      <c r="K81" s="106">
        <v>8.6332505482143204E-2</v>
      </c>
      <c r="L81" s="106">
        <v>0.61152666691257895</v>
      </c>
      <c r="M81" s="106">
        <v>0.60790046874599701</v>
      </c>
      <c r="N81" s="106">
        <v>0.381430163531776</v>
      </c>
      <c r="O81" s="106">
        <v>0.140614979749425</v>
      </c>
      <c r="P81" s="131">
        <v>2.3762404863401101</v>
      </c>
      <c r="Q81" s="105">
        <v>0.771831624064927</v>
      </c>
      <c r="R81" s="106">
        <v>0.19680004307053101</v>
      </c>
      <c r="S81" s="106">
        <v>0.68750836907323398</v>
      </c>
      <c r="T81" s="106">
        <v>0.85879283903836601</v>
      </c>
      <c r="U81" s="106">
        <v>0.15747529569336</v>
      </c>
      <c r="V81" s="106">
        <v>0.140614979749425</v>
      </c>
      <c r="W81" s="145">
        <v>2.81302315068984</v>
      </c>
      <c r="X81" s="105">
        <v>0.54843570191818503</v>
      </c>
      <c r="Y81" s="106">
        <v>8.6332505482143204E-2</v>
      </c>
      <c r="Z81" s="106">
        <v>1.34637206921982</v>
      </c>
      <c r="AA81" s="106">
        <v>0.62225951886977404</v>
      </c>
      <c r="AB81" s="106">
        <v>0.140614979749425</v>
      </c>
      <c r="AC81" s="107">
        <v>2.7440147752393398</v>
      </c>
      <c r="AD81" s="204">
        <v>-6.9008375450500203E-2</v>
      </c>
      <c r="AE81" s="106">
        <v>1.8626635699063001</v>
      </c>
      <c r="AF81" s="205">
        <v>1.02514868945794</v>
      </c>
      <c r="AG81" s="251">
        <f t="shared" si="16"/>
        <v>44757.955944968831</v>
      </c>
      <c r="AH81" s="252"/>
      <c r="AI81" s="82"/>
      <c r="AJ81" s="216">
        <f t="shared" si="17"/>
        <v>45487.955944968831</v>
      </c>
      <c r="AK81" s="220">
        <f t="shared" si="18"/>
        <v>45649.021380180006</v>
      </c>
      <c r="AL81" s="147"/>
      <c r="AM81" s="147"/>
      <c r="AN81" s="147"/>
      <c r="AO81" s="147"/>
      <c r="AP81" s="147"/>
      <c r="AQ81" s="147"/>
      <c r="AR81" s="147"/>
      <c r="AS81" s="147"/>
      <c r="AT81" s="147"/>
      <c r="AU81" s="14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row>
    <row r="82" spans="1:149" ht="15" customHeight="1">
      <c r="A82" s="99" t="s">
        <v>34</v>
      </c>
      <c r="B82" s="100" t="s">
        <v>248</v>
      </c>
      <c r="C82" s="197">
        <v>86.508737394957976</v>
      </c>
      <c r="D82" s="199">
        <v>81.934146341463418</v>
      </c>
      <c r="E82" s="101">
        <v>0.94</v>
      </c>
      <c r="F82" s="102">
        <v>49685.5</v>
      </c>
      <c r="G82" s="1" t="s">
        <v>332</v>
      </c>
      <c r="H82" s="148" t="s">
        <v>8</v>
      </c>
      <c r="I82" s="202">
        <v>5.5549999999999997</v>
      </c>
      <c r="J82" s="105">
        <v>0.84048197577333505</v>
      </c>
      <c r="K82" s="106">
        <v>8.6661410739356806E-2</v>
      </c>
      <c r="L82" s="106">
        <v>7.0262713036830498</v>
      </c>
      <c r="M82" s="106">
        <v>2.2444160541748102</v>
      </c>
      <c r="N82" s="106">
        <v>0.12825357594543299</v>
      </c>
      <c r="O82" s="106">
        <v>0.126549669123972</v>
      </c>
      <c r="P82" s="131">
        <v>10.452633989440001</v>
      </c>
      <c r="Q82" s="105">
        <v>0.94139847194149195</v>
      </c>
      <c r="R82" s="106">
        <v>0.16938682394455901</v>
      </c>
      <c r="S82" s="106">
        <v>0.94615663553427498</v>
      </c>
      <c r="T82" s="106">
        <v>3.0307697801157398</v>
      </c>
      <c r="U82" s="106">
        <v>0.14901834171380601</v>
      </c>
      <c r="V82" s="106">
        <v>0.126549669123972</v>
      </c>
      <c r="W82" s="145">
        <v>5.36327972237385</v>
      </c>
      <c r="X82" s="105">
        <v>0.84048197577333505</v>
      </c>
      <c r="Y82" s="106">
        <v>8.6661410739356806E-2</v>
      </c>
      <c r="Z82" s="106">
        <v>8.3901592067082404</v>
      </c>
      <c r="AA82" s="106">
        <v>2.3072012736784</v>
      </c>
      <c r="AB82" s="106">
        <v>0.126549669123972</v>
      </c>
      <c r="AC82" s="107">
        <v>11.751053536023299</v>
      </c>
      <c r="AD82" s="204">
        <v>6.3877738136494404</v>
      </c>
      <c r="AE82" s="106">
        <v>3.5513343541567099</v>
      </c>
      <c r="AF82" s="205">
        <v>0.456408415290808</v>
      </c>
      <c r="AG82" s="251">
        <f t="shared" si="16"/>
        <v>44664.77826968694</v>
      </c>
      <c r="AH82" s="252"/>
      <c r="AI82" s="82"/>
      <c r="AJ82" s="216">
        <f t="shared" si="17"/>
        <v>45394.77826968694</v>
      </c>
      <c r="AK82" s="220" t="str">
        <f t="shared" si="18"/>
        <v/>
      </c>
      <c r="AL82" s="147"/>
      <c r="AM82" s="147"/>
      <c r="AN82" s="147"/>
      <c r="AO82" s="147"/>
      <c r="AP82" s="147"/>
      <c r="AQ82" s="147"/>
      <c r="AR82" s="147"/>
      <c r="AS82" s="147"/>
      <c r="AT82" s="147"/>
      <c r="AU82" s="14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row>
    <row r="83" spans="1:149" ht="15" customHeight="1">
      <c r="A83" s="108" t="s">
        <v>33</v>
      </c>
      <c r="B83" s="109" t="s">
        <v>245</v>
      </c>
      <c r="C83" s="198">
        <v>81.239405182072815</v>
      </c>
      <c r="D83" s="200">
        <v>82.324390243902442</v>
      </c>
      <c r="E83" s="110">
        <v>0.90300000000000002</v>
      </c>
      <c r="F83" s="111">
        <v>47995.3</v>
      </c>
      <c r="G83" s="112" t="s">
        <v>332</v>
      </c>
      <c r="H83" s="113" t="s">
        <v>8</v>
      </c>
      <c r="I83" s="175">
        <v>65.623999999999995</v>
      </c>
      <c r="J83" s="114">
        <v>1.0334991200744801</v>
      </c>
      <c r="K83" s="115">
        <v>0.18908281628506499</v>
      </c>
      <c r="L83" s="115">
        <v>0.39670246510003199</v>
      </c>
      <c r="M83" s="115">
        <v>1.5718809667661</v>
      </c>
      <c r="N83" s="115">
        <v>0.117066687591492</v>
      </c>
      <c r="O83" s="115">
        <v>0.150927202771518</v>
      </c>
      <c r="P83" s="131">
        <v>3.4591592585886901</v>
      </c>
      <c r="Q83" s="114">
        <v>1.01156744091055</v>
      </c>
      <c r="R83" s="115">
        <v>0.252990679075909</v>
      </c>
      <c r="S83" s="115">
        <v>0.48890331476723198</v>
      </c>
      <c r="T83" s="115">
        <v>2.19476387797339</v>
      </c>
      <c r="U83" s="115">
        <v>0.213972630238488</v>
      </c>
      <c r="V83" s="115">
        <v>0.150927202771518</v>
      </c>
      <c r="W83" s="145">
        <v>4.3131251457370796</v>
      </c>
      <c r="X83" s="114">
        <v>1.0334991200744801</v>
      </c>
      <c r="Y83" s="115">
        <v>0.18908281628506499</v>
      </c>
      <c r="Z83" s="115">
        <v>0.97382865361830995</v>
      </c>
      <c r="AA83" s="115">
        <v>0.111034045020811</v>
      </c>
      <c r="AB83" s="115">
        <v>0.150927202771518</v>
      </c>
      <c r="AC83" s="107">
        <v>2.45837183777018</v>
      </c>
      <c r="AD83" s="130">
        <v>-1.8547533079668901</v>
      </c>
      <c r="AE83" s="115">
        <v>2.8559669263443901</v>
      </c>
      <c r="AF83" s="120">
        <v>1.7544641048480301</v>
      </c>
      <c r="AG83" s="254">
        <f t="shared" si="16"/>
        <v>44689.802600454903</v>
      </c>
      <c r="AH83" s="252"/>
      <c r="AI83" s="82"/>
      <c r="AJ83" s="221">
        <f t="shared" si="17"/>
        <v>45419.802600454903</v>
      </c>
      <c r="AK83" s="222">
        <f t="shared" si="18"/>
        <v>45500.610708528402</v>
      </c>
      <c r="AL83" s="147"/>
      <c r="AM83" s="147"/>
      <c r="AN83" s="147"/>
      <c r="AO83" s="147"/>
      <c r="AP83" s="147"/>
      <c r="AQ83" s="147"/>
      <c r="AR83" s="147"/>
      <c r="AS83" s="147"/>
      <c r="AT83" s="147"/>
      <c r="AU83" s="14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row>
    <row r="84" spans="1:149" ht="15" customHeight="1">
      <c r="A84" s="99" t="s">
        <v>184</v>
      </c>
      <c r="B84" s="100" t="s">
        <v>246</v>
      </c>
      <c r="C84" s="197"/>
      <c r="D84" s="199"/>
      <c r="E84" s="101"/>
      <c r="F84" s="102"/>
      <c r="G84" s="1" t="s">
        <v>270</v>
      </c>
      <c r="H84" s="148"/>
      <c r="I84" s="177">
        <v>0.314</v>
      </c>
      <c r="J84" s="103"/>
      <c r="K84" s="104"/>
      <c r="L84" s="104"/>
      <c r="M84" s="104"/>
      <c r="N84" s="104"/>
      <c r="O84" s="104"/>
      <c r="P84" s="131">
        <v>1.3308951120700401</v>
      </c>
      <c r="Q84" s="105"/>
      <c r="R84" s="106"/>
      <c r="S84" s="106"/>
      <c r="T84" s="106"/>
      <c r="U84" s="106"/>
      <c r="V84" s="106"/>
      <c r="W84" s="145">
        <v>1.5470530895313801</v>
      </c>
      <c r="X84" s="105"/>
      <c r="Y84" s="106"/>
      <c r="Z84" s="106"/>
      <c r="AA84" s="106"/>
      <c r="AB84" s="106"/>
      <c r="AC84" s="107">
        <v>85.646109982393099</v>
      </c>
      <c r="AD84" s="204">
        <v>84.099056892861697</v>
      </c>
      <c r="AE84" s="106">
        <v>1.02439236231469</v>
      </c>
      <c r="AF84" s="205">
        <v>1.8063319978565501E-2</v>
      </c>
      <c r="AG84" s="251">
        <f t="shared" si="16"/>
        <v>44918.308786972266</v>
      </c>
      <c r="AH84" s="252"/>
      <c r="AI84" s="82"/>
      <c r="AJ84" s="216">
        <f t="shared" si="17"/>
        <v>45648.308786972266</v>
      </c>
      <c r="AK84" s="220" t="str">
        <f t="shared" si="18"/>
        <v/>
      </c>
      <c r="AL84" s="147"/>
      <c r="AM84" s="147"/>
      <c r="AN84" s="147"/>
      <c r="AO84" s="147"/>
      <c r="AP84" s="147"/>
      <c r="AQ84" s="147"/>
      <c r="AR84" s="147"/>
      <c r="AS84" s="147"/>
      <c r="AT84" s="147"/>
      <c r="AU84" s="14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row>
    <row r="85" spans="1:149" ht="15" customHeight="1">
      <c r="A85" s="99" t="s">
        <v>185</v>
      </c>
      <c r="B85" s="100" t="s">
        <v>246</v>
      </c>
      <c r="C85" s="197"/>
      <c r="D85" s="199">
        <v>79.486000000000004</v>
      </c>
      <c r="E85" s="101"/>
      <c r="F85" s="118"/>
      <c r="G85" s="1" t="s">
        <v>168</v>
      </c>
      <c r="H85" s="148" t="s">
        <v>8</v>
      </c>
      <c r="I85" s="202">
        <v>0.28399999999999997</v>
      </c>
      <c r="J85" s="116"/>
      <c r="K85" s="117"/>
      <c r="L85" s="117"/>
      <c r="M85" s="117"/>
      <c r="N85" s="117"/>
      <c r="O85" s="117"/>
      <c r="P85" s="131">
        <v>2.0214143882855602</v>
      </c>
      <c r="Q85" s="116"/>
      <c r="R85" s="117"/>
      <c r="S85" s="117"/>
      <c r="T85" s="117"/>
      <c r="U85" s="117"/>
      <c r="V85" s="117"/>
      <c r="W85" s="145">
        <v>3.7175979986123799</v>
      </c>
      <c r="X85" s="116"/>
      <c r="Y85" s="117"/>
      <c r="Z85" s="117"/>
      <c r="AA85" s="117"/>
      <c r="AB85" s="117"/>
      <c r="AC85" s="107">
        <v>1.1271489090723801</v>
      </c>
      <c r="AD85" s="206">
        <v>-2.5904490895399999</v>
      </c>
      <c r="AE85" s="117">
        <v>2.4616343302662602</v>
      </c>
      <c r="AF85" s="207">
        <v>3.29823146586007</v>
      </c>
      <c r="AG85" s="253">
        <f t="shared" si="16"/>
        <v>44710.2754751639</v>
      </c>
      <c r="AH85" s="252"/>
      <c r="AI85" s="82"/>
      <c r="AJ85" s="218">
        <f t="shared" si="17"/>
        <v>45440.2754751639</v>
      </c>
      <c r="AK85" s="217">
        <f t="shared" si="18"/>
        <v>45402.968561117814</v>
      </c>
      <c r="AL85" s="147"/>
      <c r="AM85" s="147"/>
      <c r="AN85" s="147"/>
      <c r="AO85" s="147"/>
      <c r="AP85" s="147"/>
      <c r="AQ85" s="147"/>
      <c r="AR85" s="147"/>
      <c r="AS85" s="147"/>
      <c r="AT85" s="147"/>
      <c r="AU85" s="14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row>
    <row r="86" spans="1:149" ht="15" customHeight="1">
      <c r="A86" s="99" t="s">
        <v>174</v>
      </c>
      <c r="B86" s="100" t="s">
        <v>248</v>
      </c>
      <c r="C86" s="197">
        <v>62.828131442577053</v>
      </c>
      <c r="D86" s="199">
        <v>65.820999999999998</v>
      </c>
      <c r="E86" s="101">
        <v>0.70599999999999996</v>
      </c>
      <c r="F86" s="102">
        <v>15287.1</v>
      </c>
      <c r="G86" s="1" t="s">
        <v>167</v>
      </c>
      <c r="H86" s="148" t="s">
        <v>10</v>
      </c>
      <c r="I86" s="202">
        <v>2.3319999999999999</v>
      </c>
      <c r="J86" s="116">
        <v>0.33517673266660297</v>
      </c>
      <c r="K86" s="117">
        <v>1.9998559705809799E-2</v>
      </c>
      <c r="L86" s="117">
        <v>1.0157433278732599</v>
      </c>
      <c r="M86" s="117">
        <v>0.32338673673178098</v>
      </c>
      <c r="N86" s="117">
        <v>9.9453942120861893E-2</v>
      </c>
      <c r="O86" s="117">
        <v>4.7333569199238597E-2</v>
      </c>
      <c r="P86" s="131">
        <v>1.84109286829755</v>
      </c>
      <c r="Q86" s="116">
        <v>0.532791762115152</v>
      </c>
      <c r="R86" s="117">
        <v>0.108200302459944</v>
      </c>
      <c r="S86" s="117">
        <v>0.70801275820727605</v>
      </c>
      <c r="T86" s="117">
        <v>0.41612586998684098</v>
      </c>
      <c r="U86" s="117">
        <v>0.25199700918061602</v>
      </c>
      <c r="V86" s="117">
        <v>4.7333569199238597E-2</v>
      </c>
      <c r="W86" s="145">
        <v>2.06446127114907</v>
      </c>
      <c r="X86" s="116">
        <v>0.33517673266660297</v>
      </c>
      <c r="Y86" s="117">
        <v>0.91635882336357199</v>
      </c>
      <c r="Z86" s="117">
        <v>13.605873425670801</v>
      </c>
      <c r="AA86" s="117">
        <v>2.0288470598534301</v>
      </c>
      <c r="AB86" s="117">
        <v>4.7333569199238597E-2</v>
      </c>
      <c r="AC86" s="107">
        <v>16.9335896107537</v>
      </c>
      <c r="AD86" s="206">
        <v>14.8691283396046</v>
      </c>
      <c r="AE86" s="117">
        <v>1.3669979219007899</v>
      </c>
      <c r="AF86" s="207">
        <v>0.121915159077555</v>
      </c>
      <c r="AG86" s="253">
        <f t="shared" si="16"/>
        <v>44829.008452721326</v>
      </c>
      <c r="AH86" s="252"/>
      <c r="AI86" s="82"/>
      <c r="AJ86" s="218">
        <f t="shared" si="17"/>
        <v>45559.008452721326</v>
      </c>
      <c r="AK86" s="217" t="str">
        <f t="shared" si="18"/>
        <v/>
      </c>
      <c r="AL86" s="147"/>
      <c r="AM86" s="147"/>
      <c r="AN86" s="147"/>
      <c r="AO86" s="147"/>
      <c r="AP86" s="147"/>
      <c r="AQ86" s="147"/>
      <c r="AR86" s="147"/>
      <c r="AS86" s="147"/>
      <c r="AT86" s="147"/>
      <c r="AU86" s="14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row>
    <row r="87" spans="1:149" ht="15" customHeight="1">
      <c r="A87" s="99" t="s">
        <v>128</v>
      </c>
      <c r="B87" s="100" t="s">
        <v>245</v>
      </c>
      <c r="C87" s="197">
        <v>60.165366456582632</v>
      </c>
      <c r="D87" s="199">
        <v>62.082999999999998</v>
      </c>
      <c r="E87" s="101">
        <v>0.5</v>
      </c>
      <c r="F87" s="102">
        <v>2266.11</v>
      </c>
      <c r="G87" s="1" t="s">
        <v>167</v>
      </c>
      <c r="H87" s="148" t="s">
        <v>47</v>
      </c>
      <c r="I87" s="202">
        <v>2.5579999999999998</v>
      </c>
      <c r="J87" s="105">
        <v>0.137435890516277</v>
      </c>
      <c r="K87" s="106">
        <v>2.6156969851140102E-2</v>
      </c>
      <c r="L87" s="106">
        <v>0.13913113178237099</v>
      </c>
      <c r="M87" s="106">
        <v>7.2482379289844495E-2</v>
      </c>
      <c r="N87" s="106">
        <v>8.6432948036408899E-2</v>
      </c>
      <c r="O87" s="106">
        <v>8.1956248336253895E-3</v>
      </c>
      <c r="P87" s="131">
        <v>0.46983494430966699</v>
      </c>
      <c r="Q87" s="105">
        <v>0.45023912537001198</v>
      </c>
      <c r="R87" s="106">
        <v>4.4053508477829399E-2</v>
      </c>
      <c r="S87" s="106">
        <v>0.13137183676693201</v>
      </c>
      <c r="T87" s="106">
        <v>0.13443378200978301</v>
      </c>
      <c r="U87" s="106">
        <v>8.5578277008882805E-2</v>
      </c>
      <c r="V87" s="106">
        <v>8.1956248336253895E-3</v>
      </c>
      <c r="W87" s="145">
        <v>0.85387215446706399</v>
      </c>
      <c r="X87" s="105">
        <v>0.137435890516277</v>
      </c>
      <c r="Y87" s="106">
        <v>2.6156969851140102E-2</v>
      </c>
      <c r="Z87" s="106">
        <v>6.7683378039555403E-2</v>
      </c>
      <c r="AA87" s="106">
        <v>0.21405039963577699</v>
      </c>
      <c r="AB87" s="106">
        <v>8.1956248336253895E-3</v>
      </c>
      <c r="AC87" s="107">
        <v>0.45352226287637498</v>
      </c>
      <c r="AD87" s="204">
        <v>-0.40034989159068901</v>
      </c>
      <c r="AE87" s="106">
        <v>0.56539760616373702</v>
      </c>
      <c r="AF87" s="205">
        <v>1.88275686633672</v>
      </c>
      <c r="AG87" s="251" t="str">
        <f t="shared" si="16"/>
        <v/>
      </c>
      <c r="AH87" s="252"/>
      <c r="AI87" s="82"/>
      <c r="AJ87" s="216" t="str">
        <f t="shared" si="17"/>
        <v/>
      </c>
      <c r="AK87" s="220">
        <f t="shared" si="18"/>
        <v>45486.395785533437</v>
      </c>
      <c r="AL87" s="147"/>
      <c r="AM87" s="147"/>
      <c r="AN87" s="147"/>
      <c r="AO87" s="147"/>
      <c r="AP87" s="147"/>
      <c r="AQ87" s="147"/>
      <c r="AR87" s="147"/>
      <c r="AS87" s="147"/>
      <c r="AT87" s="147"/>
      <c r="AU87" s="14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row>
    <row r="88" spans="1:149" ht="15" customHeight="1">
      <c r="A88" s="108" t="s">
        <v>186</v>
      </c>
      <c r="B88" s="109" t="s">
        <v>248</v>
      </c>
      <c r="C88" s="198">
        <v>73.353412745098012</v>
      </c>
      <c r="D88" s="200">
        <v>71.694000000000003</v>
      </c>
      <c r="E88" s="110">
        <v>0.80200000000000005</v>
      </c>
      <c r="F88" s="111">
        <v>15925.5</v>
      </c>
      <c r="G88" s="112" t="s">
        <v>169</v>
      </c>
      <c r="H88" s="113" t="s">
        <v>6</v>
      </c>
      <c r="I88" s="175">
        <v>3.9689999999999999</v>
      </c>
      <c r="J88" s="114">
        <v>0.155702416941711</v>
      </c>
      <c r="K88" s="115">
        <v>0.240964742104913</v>
      </c>
      <c r="L88" s="115">
        <v>7.1566957141009802E-2</v>
      </c>
      <c r="M88" s="115">
        <v>0.94646204356082497</v>
      </c>
      <c r="N88" s="115">
        <v>0.413119309030205</v>
      </c>
      <c r="O88" s="115">
        <v>5.9808107626718503E-2</v>
      </c>
      <c r="P88" s="131">
        <v>1.8876235764053799</v>
      </c>
      <c r="Q88" s="114">
        <v>0.41557591134300098</v>
      </c>
      <c r="R88" s="115">
        <v>0.23456210581426301</v>
      </c>
      <c r="S88" s="115">
        <v>0.15221252125654899</v>
      </c>
      <c r="T88" s="115">
        <v>1.3517852651467801</v>
      </c>
      <c r="U88" s="115">
        <v>0.44153431692536999</v>
      </c>
      <c r="V88" s="115">
        <v>5.9808107626718503E-2</v>
      </c>
      <c r="W88" s="145">
        <v>2.6554782281126799</v>
      </c>
      <c r="X88" s="114">
        <v>0.155702416941711</v>
      </c>
      <c r="Y88" s="115">
        <v>0.42782884774801799</v>
      </c>
      <c r="Z88" s="115">
        <v>0.684855551476795</v>
      </c>
      <c r="AA88" s="115">
        <v>5.3067582361804401E-2</v>
      </c>
      <c r="AB88" s="115">
        <v>5.9808107626718503E-2</v>
      </c>
      <c r="AC88" s="107">
        <v>1.3812625061550501</v>
      </c>
      <c r="AD88" s="130">
        <v>-1.27421572195762</v>
      </c>
      <c r="AE88" s="115">
        <v>1.7583440630312099</v>
      </c>
      <c r="AF88" s="120">
        <v>1.9225007674352901</v>
      </c>
      <c r="AG88" s="254">
        <f t="shared" si="16"/>
        <v>44769.581671684195</v>
      </c>
      <c r="AH88" s="252"/>
      <c r="AI88" s="82"/>
      <c r="AJ88" s="221">
        <f t="shared" si="17"/>
        <v>45499.581671684195</v>
      </c>
      <c r="AK88" s="222">
        <f t="shared" si="18"/>
        <v>45482.377037138074</v>
      </c>
      <c r="AL88" s="147"/>
      <c r="AM88" s="147"/>
      <c r="AN88" s="147"/>
      <c r="AO88" s="147"/>
      <c r="AP88" s="147"/>
      <c r="AQ88" s="147"/>
      <c r="AR88" s="147"/>
      <c r="AS88" s="147"/>
      <c r="AT88" s="147"/>
      <c r="AU88" s="14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row>
    <row r="89" spans="1:149" ht="15" customHeight="1">
      <c r="A89" s="99" t="s">
        <v>32</v>
      </c>
      <c r="B89" s="100" t="s">
        <v>245</v>
      </c>
      <c r="C89" s="197">
        <v>82.178738935574216</v>
      </c>
      <c r="D89" s="199">
        <v>80.900975609756102</v>
      </c>
      <c r="E89" s="101">
        <v>0.94199999999999995</v>
      </c>
      <c r="F89" s="118">
        <v>54192</v>
      </c>
      <c r="G89" s="1" t="s">
        <v>332</v>
      </c>
      <c r="H89" s="148" t="s">
        <v>8</v>
      </c>
      <c r="I89" s="202">
        <v>83.884</v>
      </c>
      <c r="J89" s="116">
        <v>0.56761965158771499</v>
      </c>
      <c r="K89" s="117">
        <v>9.4845155137063805E-2</v>
      </c>
      <c r="L89" s="117">
        <v>0.61444588260663302</v>
      </c>
      <c r="M89" s="117">
        <v>2.5273277465344002</v>
      </c>
      <c r="N89" s="117">
        <v>2.6574891191520299E-2</v>
      </c>
      <c r="O89" s="117">
        <v>0.178085031938996</v>
      </c>
      <c r="P89" s="131">
        <v>4.0088983589963298</v>
      </c>
      <c r="Q89" s="116">
        <v>0.88245907095582599</v>
      </c>
      <c r="R89" s="117">
        <v>0.196105064703368</v>
      </c>
      <c r="S89" s="117">
        <v>0.51917149770511495</v>
      </c>
      <c r="T89" s="117">
        <v>2.6687287060860898</v>
      </c>
      <c r="U89" s="117">
        <v>5.4129903114153603E-2</v>
      </c>
      <c r="V89" s="117">
        <v>0.178085031938996</v>
      </c>
      <c r="W89" s="145">
        <v>4.4986792745035498</v>
      </c>
      <c r="X89" s="116">
        <v>0.56761965158771399</v>
      </c>
      <c r="Y89" s="117">
        <v>9.4845155137063805E-2</v>
      </c>
      <c r="Z89" s="117">
        <v>0.69945463013477904</v>
      </c>
      <c r="AA89" s="117">
        <v>7.4531266164153703E-2</v>
      </c>
      <c r="AB89" s="117">
        <v>0.178085031938996</v>
      </c>
      <c r="AC89" s="107">
        <v>1.6145357349627101</v>
      </c>
      <c r="AD89" s="206">
        <v>-2.8841435395408301</v>
      </c>
      <c r="AE89" s="117">
        <v>2.97883293113154</v>
      </c>
      <c r="AF89" s="207">
        <v>2.7863609191700198</v>
      </c>
      <c r="AG89" s="253">
        <f t="shared" ref="AG89:AG152" si="19">IF(AE89&lt;1,"",$AH$5+(365/AE89))</f>
        <v>44684.531208845387</v>
      </c>
      <c r="AH89" s="252"/>
      <c r="AI89" s="82"/>
      <c r="AJ89" s="218">
        <f t="shared" ref="AJ89:AJ152" si="20">IF(AG89="","",$AH$7+(365/AE89))</f>
        <v>45414.531208845387</v>
      </c>
      <c r="AK89" s="217">
        <f t="shared" ref="AK89:AK152" si="21">IF(AF89&lt;1,"",$AH$7+(366/AF89))</f>
        <v>45423.354124830686</v>
      </c>
      <c r="AL89" s="147"/>
      <c r="AM89" s="147"/>
      <c r="AN89" s="147"/>
      <c r="AO89" s="147"/>
      <c r="AP89" s="147"/>
      <c r="AQ89" s="147"/>
      <c r="AR89" s="147"/>
      <c r="AS89" s="147"/>
      <c r="AT89" s="147"/>
      <c r="AU89" s="14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row>
    <row r="90" spans="1:149" ht="15" customHeight="1">
      <c r="A90" s="99" t="s">
        <v>127</v>
      </c>
      <c r="B90" s="100" t="s">
        <v>245</v>
      </c>
      <c r="C90" s="197">
        <v>63.440276330532214</v>
      </c>
      <c r="D90" s="199">
        <v>63.795000000000002</v>
      </c>
      <c r="E90" s="101">
        <v>0.63200000000000001</v>
      </c>
      <c r="F90" s="102">
        <v>5784.7</v>
      </c>
      <c r="G90" s="1" t="s">
        <v>167</v>
      </c>
      <c r="H90" s="148" t="s">
        <v>6</v>
      </c>
      <c r="I90" s="202">
        <v>32.395000000000003</v>
      </c>
      <c r="J90" s="116">
        <v>0.402975230759542</v>
      </c>
      <c r="K90" s="117">
        <v>5.7813482714886601E-2</v>
      </c>
      <c r="L90" s="117">
        <v>0.61049736980466596</v>
      </c>
      <c r="M90" s="117">
        <v>0.21647217408062999</v>
      </c>
      <c r="N90" s="117">
        <v>0.14211823960051001</v>
      </c>
      <c r="O90" s="117">
        <v>0.115712302731214</v>
      </c>
      <c r="P90" s="131">
        <v>1.5455887996914499</v>
      </c>
      <c r="Q90" s="116">
        <v>0.42624321968916101</v>
      </c>
      <c r="R90" s="117">
        <v>7.8379049359775493E-2</v>
      </c>
      <c r="S90" s="117">
        <v>0.61522762671609499</v>
      </c>
      <c r="T90" s="117">
        <v>0.28728459476828</v>
      </c>
      <c r="U90" s="117">
        <v>0.23243118180143801</v>
      </c>
      <c r="V90" s="117">
        <v>0.115712302731214</v>
      </c>
      <c r="W90" s="145">
        <v>1.75527797506596</v>
      </c>
      <c r="X90" s="116">
        <v>0.402975230759542</v>
      </c>
      <c r="Y90" s="117">
        <v>0.17420549138445501</v>
      </c>
      <c r="Z90" s="117">
        <v>0.184274182110651</v>
      </c>
      <c r="AA90" s="117">
        <v>4.6136534534892103E-2</v>
      </c>
      <c r="AB90" s="117">
        <v>0.115712302731214</v>
      </c>
      <c r="AC90" s="107">
        <v>0.92330374152075401</v>
      </c>
      <c r="AD90" s="206">
        <v>-0.83197423354520506</v>
      </c>
      <c r="AE90" s="117">
        <v>1.1622699722227601</v>
      </c>
      <c r="AF90" s="207">
        <v>1.90108400532946</v>
      </c>
      <c r="AG90" s="253">
        <f t="shared" si="19"/>
        <v>44876.040634898243</v>
      </c>
      <c r="AH90" s="252"/>
      <c r="AI90" s="82"/>
      <c r="AJ90" s="218">
        <f t="shared" si="20"/>
        <v>45606.040634898243</v>
      </c>
      <c r="AK90" s="217">
        <f t="shared" si="21"/>
        <v>45484.521739688498</v>
      </c>
      <c r="AL90" s="147"/>
      <c r="AM90" s="147"/>
      <c r="AN90" s="147"/>
      <c r="AO90" s="147"/>
      <c r="AP90" s="147"/>
      <c r="AQ90" s="147"/>
      <c r="AR90" s="147"/>
      <c r="AS90" s="147"/>
      <c r="AT90" s="147"/>
      <c r="AU90" s="14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row>
    <row r="91" spans="1:149" ht="15" customHeight="1">
      <c r="A91" s="99" t="s">
        <v>31</v>
      </c>
      <c r="B91" s="100" t="s">
        <v>245</v>
      </c>
      <c r="C91" s="197">
        <v>76.80567591036413</v>
      </c>
      <c r="D91" s="199">
        <v>80.182926829268297</v>
      </c>
      <c r="E91" s="101">
        <v>0.88700000000000001</v>
      </c>
      <c r="F91" s="102">
        <v>30488.2</v>
      </c>
      <c r="G91" s="1" t="s">
        <v>332</v>
      </c>
      <c r="H91" s="148" t="s">
        <v>8</v>
      </c>
      <c r="I91" s="202">
        <v>10.317</v>
      </c>
      <c r="J91" s="105">
        <v>0.98150969532739596</v>
      </c>
      <c r="K91" s="106">
        <v>0.126879641661795</v>
      </c>
      <c r="L91" s="106">
        <v>6.1875623029839198E-2</v>
      </c>
      <c r="M91" s="106">
        <v>1.6716744446730101</v>
      </c>
      <c r="N91" s="106">
        <v>5.27445083408703E-2</v>
      </c>
      <c r="O91" s="106">
        <v>7.0193199312568094E-2</v>
      </c>
      <c r="P91" s="131">
        <v>2.96487711234548</v>
      </c>
      <c r="Q91" s="105">
        <v>0.99806400367402204</v>
      </c>
      <c r="R91" s="106">
        <v>0.370081426708193</v>
      </c>
      <c r="S91" s="106">
        <v>0.30096833481862101</v>
      </c>
      <c r="T91" s="106">
        <v>1.9249219942123501</v>
      </c>
      <c r="U91" s="106">
        <v>0.115969386342194</v>
      </c>
      <c r="V91" s="106">
        <v>7.0193199312568094E-2</v>
      </c>
      <c r="W91" s="145">
        <v>3.7801983450679399</v>
      </c>
      <c r="X91" s="105">
        <v>0.98150969532739596</v>
      </c>
      <c r="Y91" s="106">
        <v>0.126879641661795</v>
      </c>
      <c r="Z91" s="106">
        <v>0.23262708556468201</v>
      </c>
      <c r="AA91" s="106">
        <v>0.19325491756381999</v>
      </c>
      <c r="AB91" s="106">
        <v>7.0193199312568094E-2</v>
      </c>
      <c r="AC91" s="107">
        <v>1.6044645394302599</v>
      </c>
      <c r="AD91" s="204">
        <v>-2.1757338056376798</v>
      </c>
      <c r="AE91" s="106">
        <v>2.5030856012156999</v>
      </c>
      <c r="AF91" s="205">
        <v>2.35604979241876</v>
      </c>
      <c r="AG91" s="251">
        <f t="shared" si="19"/>
        <v>44707.820023023873</v>
      </c>
      <c r="AH91" s="252"/>
      <c r="AI91" s="82"/>
      <c r="AJ91" s="216">
        <f t="shared" si="20"/>
        <v>45437.820023023873</v>
      </c>
      <c r="AK91" s="220">
        <f t="shared" si="21"/>
        <v>45447.34476443482</v>
      </c>
      <c r="AL91" s="147"/>
      <c r="AM91" s="147"/>
      <c r="AN91" s="147"/>
      <c r="AO91" s="147"/>
      <c r="AP91" s="147"/>
      <c r="AQ91" s="147"/>
      <c r="AR91" s="147"/>
      <c r="AS91" s="147"/>
      <c r="AT91" s="147"/>
      <c r="AU91" s="14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row>
    <row r="92" spans="1:149" ht="15" customHeight="1">
      <c r="A92" s="99" t="s">
        <v>187</v>
      </c>
      <c r="B92" s="100" t="s">
        <v>246</v>
      </c>
      <c r="C92" s="197"/>
      <c r="D92" s="199">
        <v>74.936000000000007</v>
      </c>
      <c r="E92" s="101">
        <v>0.79500000000000004</v>
      </c>
      <c r="F92" s="102">
        <v>15667.8</v>
      </c>
      <c r="G92" s="1" t="s">
        <v>269</v>
      </c>
      <c r="H92" s="148" t="s">
        <v>10</v>
      </c>
      <c r="I92" s="202">
        <v>0.113</v>
      </c>
      <c r="J92" s="105"/>
      <c r="K92" s="106"/>
      <c r="L92" s="106"/>
      <c r="M92" s="106"/>
      <c r="N92" s="106"/>
      <c r="O92" s="106"/>
      <c r="P92" s="131">
        <v>1.0178481852394199</v>
      </c>
      <c r="Q92" s="105"/>
      <c r="R92" s="106"/>
      <c r="S92" s="106"/>
      <c r="T92" s="106"/>
      <c r="U92" s="106"/>
      <c r="V92" s="106"/>
      <c r="W92" s="145">
        <v>1.7770029131624101</v>
      </c>
      <c r="X92" s="105"/>
      <c r="Y92" s="106"/>
      <c r="Z92" s="106"/>
      <c r="AA92" s="106"/>
      <c r="AB92" s="106"/>
      <c r="AC92" s="107">
        <v>1.57930757695138</v>
      </c>
      <c r="AD92" s="204">
        <v>-0.19769533621103</v>
      </c>
      <c r="AE92" s="106">
        <v>1.17665529668794</v>
      </c>
      <c r="AF92" s="205">
        <v>1.12517848903926</v>
      </c>
      <c r="AG92" s="251">
        <f t="shared" si="19"/>
        <v>44872.201297718544</v>
      </c>
      <c r="AH92" s="252"/>
      <c r="AI92" s="82"/>
      <c r="AJ92" s="216">
        <f t="shared" si="20"/>
        <v>45602.201297718544</v>
      </c>
      <c r="AK92" s="220">
        <f t="shared" si="21"/>
        <v>45617.281725135457</v>
      </c>
      <c r="AL92" s="147"/>
      <c r="AM92" s="147"/>
      <c r="AN92" s="147"/>
      <c r="AO92" s="147"/>
      <c r="AP92" s="147"/>
      <c r="AQ92" s="147"/>
      <c r="AR92" s="147"/>
      <c r="AS92" s="147"/>
      <c r="AT92" s="147"/>
      <c r="AU92" s="14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row>
    <row r="93" spans="1:149" ht="15" customHeight="1">
      <c r="A93" s="108" t="s">
        <v>242</v>
      </c>
      <c r="B93" s="109" t="s">
        <v>246</v>
      </c>
      <c r="C93" s="198"/>
      <c r="D93" s="200"/>
      <c r="E93" s="110"/>
      <c r="F93" s="111"/>
      <c r="G93" s="112" t="s">
        <v>269</v>
      </c>
      <c r="H93" s="113"/>
      <c r="I93" s="175">
        <v>0.4</v>
      </c>
      <c r="J93" s="114"/>
      <c r="K93" s="115"/>
      <c r="L93" s="115"/>
      <c r="M93" s="115"/>
      <c r="N93" s="115"/>
      <c r="O93" s="115"/>
      <c r="P93" s="131">
        <v>2.23235464411801</v>
      </c>
      <c r="Q93" s="114"/>
      <c r="R93" s="115"/>
      <c r="S93" s="115"/>
      <c r="T93" s="115"/>
      <c r="U93" s="115"/>
      <c r="V93" s="115"/>
      <c r="W93" s="145">
        <v>3.4199689843707102</v>
      </c>
      <c r="X93" s="114"/>
      <c r="Y93" s="115"/>
      <c r="Z93" s="115"/>
      <c r="AA93" s="115"/>
      <c r="AB93" s="115"/>
      <c r="AC93" s="107">
        <v>0.55072384377786399</v>
      </c>
      <c r="AD93" s="130">
        <v>-2.8692451405928399</v>
      </c>
      <c r="AE93" s="115">
        <v>2.2645571316519701</v>
      </c>
      <c r="AF93" s="120">
        <v>6.2099526341738702</v>
      </c>
      <c r="AG93" s="254">
        <f t="shared" si="19"/>
        <v>44723.179417775929</v>
      </c>
      <c r="AH93" s="252"/>
      <c r="AI93" s="82"/>
      <c r="AJ93" s="221">
        <f t="shared" si="20"/>
        <v>45453.179417775929</v>
      </c>
      <c r="AK93" s="222">
        <f t="shared" si="21"/>
        <v>45350.937647605533</v>
      </c>
      <c r="AL93" s="147"/>
      <c r="AM93" s="147"/>
      <c r="AN93" s="147"/>
      <c r="AO93" s="147"/>
      <c r="AP93" s="147"/>
      <c r="AQ93" s="147"/>
      <c r="AR93" s="147"/>
      <c r="AS93" s="147"/>
      <c r="AT93" s="147"/>
      <c r="AU93" s="14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row>
    <row r="94" spans="1:149" ht="15" customHeight="1">
      <c r="A94" s="99" t="s">
        <v>49</v>
      </c>
      <c r="B94" s="100" t="s">
        <v>245</v>
      </c>
      <c r="C94" s="197">
        <v>61.002230322128845</v>
      </c>
      <c r="D94" s="199">
        <v>69.236999999999995</v>
      </c>
      <c r="E94" s="101">
        <v>0.627</v>
      </c>
      <c r="F94" s="102">
        <v>8489.15</v>
      </c>
      <c r="G94" s="1" t="s">
        <v>269</v>
      </c>
      <c r="H94" s="148" t="s">
        <v>6</v>
      </c>
      <c r="I94" s="202">
        <v>18.584</v>
      </c>
      <c r="J94" s="105">
        <v>0.29029679621119098</v>
      </c>
      <c r="K94" s="106">
        <v>0.13612144124757899</v>
      </c>
      <c r="L94" s="106">
        <v>0.48187163646895698</v>
      </c>
      <c r="M94" s="106">
        <v>0.35830852502375699</v>
      </c>
      <c r="N94" s="106">
        <v>5.81650441373293E-2</v>
      </c>
      <c r="O94" s="106">
        <v>0.22339545855235399</v>
      </c>
      <c r="P94" s="131">
        <v>1.5481589016411701</v>
      </c>
      <c r="Q94" s="105">
        <v>0.36330694267202202</v>
      </c>
      <c r="R94" s="106">
        <v>0.156230232897698</v>
      </c>
      <c r="S94" s="106">
        <v>0.56884589247857498</v>
      </c>
      <c r="T94" s="106">
        <v>0.50698132997816203</v>
      </c>
      <c r="U94" s="106">
        <v>7.5041848295792399E-2</v>
      </c>
      <c r="V94" s="106">
        <v>0.22339545855235399</v>
      </c>
      <c r="W94" s="145">
        <v>1.8938017048746001</v>
      </c>
      <c r="X94" s="105">
        <v>0.29029679621119098</v>
      </c>
      <c r="Y94" s="106">
        <v>0.13612144124757899</v>
      </c>
      <c r="Z94" s="106">
        <v>0.27385987317134403</v>
      </c>
      <c r="AA94" s="106">
        <v>3.9997542664421001E-2</v>
      </c>
      <c r="AB94" s="106">
        <v>0.22339545855235399</v>
      </c>
      <c r="AC94" s="107">
        <v>0.96367111184688803</v>
      </c>
      <c r="AD94" s="204">
        <v>-0.93013059302771195</v>
      </c>
      <c r="AE94" s="106">
        <v>1.25399445910401</v>
      </c>
      <c r="AF94" s="205">
        <v>1.9651950562729901</v>
      </c>
      <c r="AG94" s="251">
        <f t="shared" si="19"/>
        <v>44853.069866656981</v>
      </c>
      <c r="AH94" s="252"/>
      <c r="AI94" s="82"/>
      <c r="AJ94" s="216">
        <f t="shared" si="20"/>
        <v>45583.069866656981</v>
      </c>
      <c r="AK94" s="220">
        <f t="shared" si="21"/>
        <v>45478.241054714497</v>
      </c>
      <c r="AL94" s="147"/>
      <c r="AM94" s="147"/>
      <c r="AN94" s="147"/>
      <c r="AO94" s="147"/>
      <c r="AP94" s="147"/>
      <c r="AQ94" s="147"/>
      <c r="AR94" s="147"/>
      <c r="AS94" s="147"/>
      <c r="AT94" s="147"/>
      <c r="AU94" s="14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row>
    <row r="95" spans="1:149" ht="15" customHeight="1">
      <c r="A95" s="99" t="s">
        <v>126</v>
      </c>
      <c r="B95" s="100" t="s">
        <v>245</v>
      </c>
      <c r="C95" s="197">
        <v>51.271180345471528</v>
      </c>
      <c r="D95" s="199">
        <v>58.892000000000003</v>
      </c>
      <c r="E95" s="101">
        <v>0.46500000000000002</v>
      </c>
      <c r="F95" s="102">
        <v>2594.7199999999998</v>
      </c>
      <c r="G95" s="1" t="s">
        <v>167</v>
      </c>
      <c r="H95" s="148" t="s">
        <v>47</v>
      </c>
      <c r="I95" s="202">
        <v>13.866</v>
      </c>
      <c r="J95" s="105">
        <v>0.28374007068347301</v>
      </c>
      <c r="K95" s="106">
        <v>0.470258810755186</v>
      </c>
      <c r="L95" s="106">
        <v>0.37023945682522702</v>
      </c>
      <c r="M95" s="106">
        <v>7.6123150357023397E-2</v>
      </c>
      <c r="N95" s="106">
        <v>0.11090351045225599</v>
      </c>
      <c r="O95" s="106">
        <v>5.3672517263790201E-2</v>
      </c>
      <c r="P95" s="131">
        <v>1.3649375163369599</v>
      </c>
      <c r="Q95" s="105">
        <v>0.39814061536045497</v>
      </c>
      <c r="R95" s="106">
        <v>0.47693646606426598</v>
      </c>
      <c r="S95" s="106">
        <v>0.37221850668597001</v>
      </c>
      <c r="T95" s="106">
        <v>0.114987266023414</v>
      </c>
      <c r="U95" s="106">
        <v>0.109973282009177</v>
      </c>
      <c r="V95" s="106">
        <v>5.3672517263790201E-2</v>
      </c>
      <c r="W95" s="145">
        <v>1.52592865340707</v>
      </c>
      <c r="X95" s="105">
        <v>0.28374007068347301</v>
      </c>
      <c r="Y95" s="106">
        <v>0.62986737058773001</v>
      </c>
      <c r="Z95" s="106">
        <v>0.49642720611276903</v>
      </c>
      <c r="AA95" s="106">
        <v>0.25515116777052799</v>
      </c>
      <c r="AB95" s="106">
        <v>5.3672517263790201E-2</v>
      </c>
      <c r="AC95" s="107">
        <v>1.71885833241829</v>
      </c>
      <c r="AD95" s="204">
        <v>0.19292967901121999</v>
      </c>
      <c r="AE95" s="106">
        <v>1.0104046645618601</v>
      </c>
      <c r="AF95" s="205">
        <v>0.88775707958445604</v>
      </c>
      <c r="AG95" s="251">
        <f t="shared" si="19"/>
        <v>44923.241404361761</v>
      </c>
      <c r="AH95" s="252"/>
      <c r="AI95" s="82"/>
      <c r="AJ95" s="216">
        <f t="shared" si="20"/>
        <v>45653.241404361761</v>
      </c>
      <c r="AK95" s="220" t="str">
        <f t="shared" si="21"/>
        <v/>
      </c>
      <c r="AL95" s="147"/>
      <c r="AM95" s="147"/>
      <c r="AN95" s="147"/>
      <c r="AO95" s="147"/>
      <c r="AP95" s="147"/>
      <c r="AQ95" s="147"/>
      <c r="AR95" s="147"/>
      <c r="AS95" s="147"/>
      <c r="AT95" s="147"/>
      <c r="AU95" s="14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row>
    <row r="96" spans="1:149" ht="15" customHeight="1">
      <c r="A96" s="99" t="s">
        <v>125</v>
      </c>
      <c r="B96" s="100" t="s">
        <v>245</v>
      </c>
      <c r="C96" s="197"/>
      <c r="D96" s="199">
        <v>59.652000000000001</v>
      </c>
      <c r="E96" s="101">
        <v>0.48299999999999998</v>
      </c>
      <c r="F96" s="102">
        <v>2384.48</v>
      </c>
      <c r="G96" s="1" t="s">
        <v>167</v>
      </c>
      <c r="H96" s="148" t="s">
        <v>47</v>
      </c>
      <c r="I96" s="202">
        <v>2.0630000000000002</v>
      </c>
      <c r="J96" s="105">
        <v>0.45162350312062199</v>
      </c>
      <c r="K96" s="106">
        <v>6.9974044781323796E-2</v>
      </c>
      <c r="L96" s="106">
        <v>0.57377144807330405</v>
      </c>
      <c r="M96" s="106">
        <v>3.9612220279596003E-2</v>
      </c>
      <c r="N96" s="106">
        <v>9.7187655012834606E-2</v>
      </c>
      <c r="O96" s="106">
        <v>2.7108979530049499E-2</v>
      </c>
      <c r="P96" s="131">
        <v>1.25927785079773</v>
      </c>
      <c r="Q96" s="105">
        <v>0.39385918945042098</v>
      </c>
      <c r="R96" s="106">
        <v>7.1814052619767907E-2</v>
      </c>
      <c r="S96" s="106">
        <v>0.57367074146501995</v>
      </c>
      <c r="T96" s="106">
        <v>5.5640490101918003E-2</v>
      </c>
      <c r="U96" s="106">
        <v>8.5151391453240202E-2</v>
      </c>
      <c r="V96" s="106">
        <v>2.7108979530049499E-2</v>
      </c>
      <c r="W96" s="145">
        <v>1.20724484462042</v>
      </c>
      <c r="X96" s="105">
        <v>0.45162350312062199</v>
      </c>
      <c r="Y96" s="106">
        <v>6.9974044781323796E-2</v>
      </c>
      <c r="Z96" s="106">
        <v>0.26077353758517702</v>
      </c>
      <c r="AA96" s="106">
        <v>1.43411508186433</v>
      </c>
      <c r="AB96" s="106">
        <v>2.7108979530049499E-2</v>
      </c>
      <c r="AC96" s="107">
        <v>2.2435951468814999</v>
      </c>
      <c r="AD96" s="204">
        <v>1.0363503022610701</v>
      </c>
      <c r="AE96" s="106">
        <v>0.79938588186883797</v>
      </c>
      <c r="AF96" s="205">
        <v>0.53808497771910302</v>
      </c>
      <c r="AG96" s="251" t="str">
        <f t="shared" si="19"/>
        <v/>
      </c>
      <c r="AH96" s="252"/>
      <c r="AI96" s="82"/>
      <c r="AJ96" s="216" t="str">
        <f t="shared" si="20"/>
        <v/>
      </c>
      <c r="AK96" s="220" t="str">
        <f t="shared" si="21"/>
        <v/>
      </c>
      <c r="AL96" s="147"/>
      <c r="AM96" s="147"/>
      <c r="AN96" s="147"/>
      <c r="AO96" s="147"/>
      <c r="AP96" s="147"/>
      <c r="AQ96" s="147"/>
      <c r="AR96" s="147"/>
      <c r="AS96" s="147"/>
      <c r="AT96" s="147"/>
      <c r="AU96" s="14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row>
    <row r="97" spans="1:149" ht="15" customHeight="1">
      <c r="A97" s="99" t="s">
        <v>188</v>
      </c>
      <c r="B97" s="100" t="s">
        <v>246</v>
      </c>
      <c r="C97" s="197">
        <v>63.891455765639591</v>
      </c>
      <c r="D97" s="199">
        <v>65.673000000000002</v>
      </c>
      <c r="E97" s="101">
        <v>0.71399999999999997</v>
      </c>
      <c r="F97" s="102">
        <v>32768.400000000001</v>
      </c>
      <c r="G97" s="1" t="s">
        <v>270</v>
      </c>
      <c r="H97" s="148" t="s">
        <v>6</v>
      </c>
      <c r="I97" s="202">
        <v>0.79400000000000004</v>
      </c>
      <c r="J97" s="105"/>
      <c r="K97" s="106"/>
      <c r="L97" s="106"/>
      <c r="M97" s="106"/>
      <c r="N97" s="106"/>
      <c r="O97" s="106"/>
      <c r="P97" s="131">
        <v>4.5308299182055798</v>
      </c>
      <c r="Q97" s="105"/>
      <c r="R97" s="106"/>
      <c r="S97" s="106"/>
      <c r="T97" s="106"/>
      <c r="U97" s="106"/>
      <c r="V97" s="106"/>
      <c r="W97" s="145">
        <v>3.31529422325749</v>
      </c>
      <c r="X97" s="105"/>
      <c r="Y97" s="106"/>
      <c r="Z97" s="106"/>
      <c r="AA97" s="106"/>
      <c r="AB97" s="106"/>
      <c r="AC97" s="107">
        <v>70.507412964617004</v>
      </c>
      <c r="AD97" s="204">
        <v>67.192118741359494</v>
      </c>
      <c r="AE97" s="106">
        <v>2.19524598354911</v>
      </c>
      <c r="AF97" s="205">
        <v>4.7020505842714902E-2</v>
      </c>
      <c r="AG97" s="251">
        <f t="shared" si="19"/>
        <v>44728.268383012772</v>
      </c>
      <c r="AH97" s="252"/>
      <c r="AI97" s="82"/>
      <c r="AJ97" s="216">
        <f t="shared" si="20"/>
        <v>45458.268383012772</v>
      </c>
      <c r="AK97" s="220" t="str">
        <f t="shared" si="21"/>
        <v/>
      </c>
      <c r="AL97" s="147"/>
      <c r="AM97" s="147"/>
      <c r="AN97" s="147"/>
      <c r="AO97" s="147"/>
      <c r="AP97" s="147"/>
      <c r="AQ97" s="147"/>
      <c r="AR97" s="147"/>
      <c r="AS97" s="147"/>
      <c r="AT97" s="147"/>
      <c r="AU97" s="14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row>
    <row r="98" spans="1:149" ht="15" customHeight="1">
      <c r="A98" s="108" t="s">
        <v>48</v>
      </c>
      <c r="B98" s="109" t="s">
        <v>245</v>
      </c>
      <c r="C98" s="198">
        <v>51.908938655462187</v>
      </c>
      <c r="D98" s="200">
        <v>63.192</v>
      </c>
      <c r="E98" s="110">
        <v>0.53500000000000003</v>
      </c>
      <c r="F98" s="111">
        <v>2731.34</v>
      </c>
      <c r="G98" s="112" t="s">
        <v>269</v>
      </c>
      <c r="H98" s="113" t="s">
        <v>47</v>
      </c>
      <c r="I98" s="175">
        <v>11.68</v>
      </c>
      <c r="J98" s="114">
        <v>0.14481752026216599</v>
      </c>
      <c r="K98" s="115">
        <v>2.8834151303647301E-2</v>
      </c>
      <c r="L98" s="115">
        <v>8.3895299229114706E-2</v>
      </c>
      <c r="M98" s="115">
        <v>8.9210105680767399E-2</v>
      </c>
      <c r="N98" s="115">
        <v>2.9184607880129599E-3</v>
      </c>
      <c r="O98" s="115">
        <v>2.6237387523076399E-2</v>
      </c>
      <c r="P98" s="131">
        <v>0.37591292478678501</v>
      </c>
      <c r="Q98" s="114">
        <v>0.31449542466192298</v>
      </c>
      <c r="R98" s="115">
        <v>3.3689481127509698E-2</v>
      </c>
      <c r="S98" s="115">
        <v>9.2174258886689106E-2</v>
      </c>
      <c r="T98" s="115">
        <v>0.104051359467213</v>
      </c>
      <c r="U98" s="115">
        <v>2.03643166013888E-2</v>
      </c>
      <c r="V98" s="115">
        <v>2.6237387523076399E-2</v>
      </c>
      <c r="W98" s="145">
        <v>0.59101222826779998</v>
      </c>
      <c r="X98" s="114">
        <v>0.14481752026216599</v>
      </c>
      <c r="Y98" s="115">
        <v>2.8834151303647301E-2</v>
      </c>
      <c r="Z98" s="115">
        <v>2.5123593790482301E-2</v>
      </c>
      <c r="AA98" s="115">
        <v>1.06869601554329E-2</v>
      </c>
      <c r="AB98" s="115">
        <v>2.6237387523076399E-2</v>
      </c>
      <c r="AC98" s="107">
        <v>0.23569961303480499</v>
      </c>
      <c r="AD98" s="130">
        <v>-0.35531261523299401</v>
      </c>
      <c r="AE98" s="115">
        <v>0.39134300999037902</v>
      </c>
      <c r="AF98" s="120">
        <v>2.50748068975627</v>
      </c>
      <c r="AG98" s="254" t="str">
        <f t="shared" si="19"/>
        <v/>
      </c>
      <c r="AH98" s="252"/>
      <c r="AI98" s="82"/>
      <c r="AJ98" s="221" t="str">
        <f t="shared" si="20"/>
        <v/>
      </c>
      <c r="AK98" s="222">
        <f t="shared" si="21"/>
        <v>45437.963237721116</v>
      </c>
      <c r="AL98" s="147"/>
      <c r="AM98" s="147"/>
      <c r="AN98" s="147"/>
      <c r="AO98" s="147"/>
      <c r="AP98" s="147"/>
      <c r="AQ98" s="147"/>
      <c r="AR98" s="147"/>
      <c r="AS98" s="147"/>
      <c r="AT98" s="147"/>
      <c r="AU98" s="14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row>
    <row r="99" spans="1:149" ht="15" customHeight="1">
      <c r="A99" s="99" t="s">
        <v>58</v>
      </c>
      <c r="B99" s="100" t="s">
        <v>246</v>
      </c>
      <c r="C99" s="197">
        <v>63.067973926237165</v>
      </c>
      <c r="D99" s="199">
        <v>70.123000000000005</v>
      </c>
      <c r="E99" s="101">
        <v>0.621</v>
      </c>
      <c r="F99" s="102">
        <v>5773.16</v>
      </c>
      <c r="G99" s="1" t="s">
        <v>269</v>
      </c>
      <c r="H99" s="148" t="s">
        <v>6</v>
      </c>
      <c r="I99" s="177">
        <v>10.221</v>
      </c>
      <c r="J99" s="103"/>
      <c r="K99" s="104"/>
      <c r="L99" s="104"/>
      <c r="M99" s="104"/>
      <c r="N99" s="104"/>
      <c r="O99" s="104"/>
      <c r="P99" s="131">
        <v>1.2888822315317701</v>
      </c>
      <c r="Q99" s="105"/>
      <c r="R99" s="106"/>
      <c r="S99" s="106"/>
      <c r="T99" s="106"/>
      <c r="U99" s="106"/>
      <c r="V99" s="106"/>
      <c r="W99" s="145">
        <v>1.3470789073876599</v>
      </c>
      <c r="X99" s="105"/>
      <c r="Y99" s="106"/>
      <c r="Z99" s="106"/>
      <c r="AA99" s="106"/>
      <c r="AB99" s="106"/>
      <c r="AC99" s="107">
        <v>1.6511195744307801</v>
      </c>
      <c r="AD99" s="204">
        <v>0.30404066704311999</v>
      </c>
      <c r="AE99" s="106">
        <v>0.89197801517021402</v>
      </c>
      <c r="AF99" s="205">
        <v>0.81585787501311802</v>
      </c>
      <c r="AG99" s="251" t="str">
        <f t="shared" si="19"/>
        <v/>
      </c>
      <c r="AH99" s="252"/>
      <c r="AI99" s="82"/>
      <c r="AJ99" s="216" t="str">
        <f t="shared" si="20"/>
        <v/>
      </c>
      <c r="AK99" s="220" t="str">
        <f t="shared" si="21"/>
        <v/>
      </c>
      <c r="AL99" s="147"/>
      <c r="AM99" s="147"/>
      <c r="AN99" s="147"/>
      <c r="AO99" s="147"/>
      <c r="AP99" s="147"/>
      <c r="AQ99" s="147"/>
      <c r="AR99" s="147"/>
      <c r="AS99" s="147"/>
      <c r="AT99" s="147"/>
      <c r="AU99" s="14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row>
    <row r="100" spans="1:149" ht="15" customHeight="1">
      <c r="A100" s="99" t="s">
        <v>30</v>
      </c>
      <c r="B100" s="100" t="s">
        <v>248</v>
      </c>
      <c r="C100" s="197">
        <v>79.008224728641451</v>
      </c>
      <c r="D100" s="199">
        <v>74.465853658536588</v>
      </c>
      <c r="E100" s="101">
        <v>0.84599999999999997</v>
      </c>
      <c r="F100" s="118">
        <v>35069</v>
      </c>
      <c r="G100" s="1" t="s">
        <v>332</v>
      </c>
      <c r="H100" s="148" t="s">
        <v>8</v>
      </c>
      <c r="I100" s="202">
        <v>9.6059999999999999</v>
      </c>
      <c r="J100" s="116">
        <v>1.7044499779194</v>
      </c>
      <c r="K100" s="117">
        <v>4.2355403311669301E-2</v>
      </c>
      <c r="L100" s="117">
        <v>0.302586604757903</v>
      </c>
      <c r="M100" s="117">
        <v>1.6742169195066099</v>
      </c>
      <c r="N100" s="117">
        <v>2.0950132756473298E-3</v>
      </c>
      <c r="O100" s="117">
        <v>0.12156741536372399</v>
      </c>
      <c r="P100" s="131">
        <v>3.84727133413495</v>
      </c>
      <c r="Q100" s="116">
        <v>1.0597163405824399</v>
      </c>
      <c r="R100" s="117">
        <v>8.2961152092109497E-2</v>
      </c>
      <c r="S100" s="117">
        <v>0.39206190616368702</v>
      </c>
      <c r="T100" s="117">
        <v>2.1142465991700101</v>
      </c>
      <c r="U100" s="117">
        <v>1.8032414160187301E-2</v>
      </c>
      <c r="V100" s="117">
        <v>0.12156741536372399</v>
      </c>
      <c r="W100" s="145">
        <v>3.7885858275321498</v>
      </c>
      <c r="X100" s="116">
        <v>1.7044499779194</v>
      </c>
      <c r="Y100" s="117">
        <v>7.64273559201821E-2</v>
      </c>
      <c r="Z100" s="117">
        <v>0.66167517354307603</v>
      </c>
      <c r="AA100" s="117">
        <v>6.5520519779421098E-3</v>
      </c>
      <c r="AB100" s="117">
        <v>0.12156741536372399</v>
      </c>
      <c r="AC100" s="107">
        <v>2.5706719747243199</v>
      </c>
      <c r="AD100" s="206">
        <v>-1.2179138528078299</v>
      </c>
      <c r="AE100" s="117">
        <v>2.5086394332293001</v>
      </c>
      <c r="AF100" s="207">
        <v>1.47377256405436</v>
      </c>
      <c r="AG100" s="253">
        <f t="shared" si="19"/>
        <v>44707.497194680604</v>
      </c>
      <c r="AH100" s="252"/>
      <c r="AI100" s="82"/>
      <c r="AJ100" s="218">
        <f t="shared" si="20"/>
        <v>45437.497194680604</v>
      </c>
      <c r="AK100" s="217">
        <f t="shared" si="21"/>
        <v>45540.342253701026</v>
      </c>
      <c r="AL100" s="147"/>
      <c r="AM100" s="147"/>
      <c r="AN100" s="147"/>
      <c r="AO100" s="147"/>
      <c r="AP100" s="147"/>
      <c r="AQ100" s="147"/>
      <c r="AR100" s="147"/>
      <c r="AS100" s="147"/>
      <c r="AT100" s="147"/>
      <c r="AU100" s="14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row>
    <row r="101" spans="1:149" ht="15" customHeight="1">
      <c r="A101" s="99" t="s">
        <v>79</v>
      </c>
      <c r="B101" s="100" t="s">
        <v>245</v>
      </c>
      <c r="C101" s="197">
        <v>60.317517997198877</v>
      </c>
      <c r="D101" s="199">
        <v>67.239999999999995</v>
      </c>
      <c r="E101" s="101">
        <v>0.63300000000000001</v>
      </c>
      <c r="F101" s="102">
        <v>7158.92</v>
      </c>
      <c r="G101" s="1" t="s">
        <v>168</v>
      </c>
      <c r="H101" s="148" t="s">
        <v>6</v>
      </c>
      <c r="I101" s="202">
        <v>1406.6320000000001</v>
      </c>
      <c r="J101" s="116">
        <v>0.24304554185753999</v>
      </c>
      <c r="K101" s="117">
        <v>2.9884241431436401E-3</v>
      </c>
      <c r="L101" s="117">
        <v>0.104292559445095</v>
      </c>
      <c r="M101" s="117">
        <v>0.59408230754676095</v>
      </c>
      <c r="N101" s="117">
        <v>1.6998321372848499E-2</v>
      </c>
      <c r="O101" s="117">
        <v>5.0541897954096103E-2</v>
      </c>
      <c r="P101" s="131">
        <v>1.0119490523194801</v>
      </c>
      <c r="Q101" s="116">
        <v>0.239529220842707</v>
      </c>
      <c r="R101" s="117">
        <v>6.8568837750781399E-3</v>
      </c>
      <c r="S101" s="117">
        <v>0.109099505242941</v>
      </c>
      <c r="T101" s="117">
        <v>0.61855370805888099</v>
      </c>
      <c r="U101" s="117">
        <v>1.30467895372266E-2</v>
      </c>
      <c r="V101" s="117">
        <v>5.0541897954096103E-2</v>
      </c>
      <c r="W101" s="145">
        <v>1.0376280054109299</v>
      </c>
      <c r="X101" s="116">
        <v>0.24304554185753999</v>
      </c>
      <c r="Y101" s="117">
        <v>2.9884241431436401E-3</v>
      </c>
      <c r="Z101" s="117">
        <v>1.96116827084277E-2</v>
      </c>
      <c r="AA101" s="117">
        <v>2.6040105258583999E-2</v>
      </c>
      <c r="AB101" s="117">
        <v>5.0541897954096103E-2</v>
      </c>
      <c r="AC101" s="107">
        <v>0.342227651921791</v>
      </c>
      <c r="AD101" s="206">
        <v>-0.69540035348913798</v>
      </c>
      <c r="AE101" s="117">
        <v>0.68707286831944903</v>
      </c>
      <c r="AF101" s="207">
        <v>3.03198178050223</v>
      </c>
      <c r="AG101" s="253" t="str">
        <f t="shared" si="19"/>
        <v/>
      </c>
      <c r="AH101" s="252"/>
      <c r="AI101" s="82"/>
      <c r="AJ101" s="218" t="str">
        <f t="shared" si="20"/>
        <v/>
      </c>
      <c r="AK101" s="217">
        <f t="shared" si="21"/>
        <v>45412.713126428935</v>
      </c>
      <c r="AL101" s="147"/>
      <c r="AM101" s="147"/>
      <c r="AN101" s="147"/>
      <c r="AO101" s="147"/>
      <c r="AP101" s="147"/>
      <c r="AQ101" s="147"/>
      <c r="AR101" s="147"/>
      <c r="AS101" s="147"/>
      <c r="AT101" s="147"/>
      <c r="AU101" s="14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row>
    <row r="102" spans="1:149" ht="15" customHeight="1">
      <c r="A102" s="99" t="s">
        <v>78</v>
      </c>
      <c r="B102" s="100" t="s">
        <v>245</v>
      </c>
      <c r="C102" s="197">
        <v>69.162250163398681</v>
      </c>
      <c r="D102" s="199">
        <v>67.569999999999993</v>
      </c>
      <c r="E102" s="101">
        <v>0.70499999999999996</v>
      </c>
      <c r="F102" s="102">
        <v>12449.3</v>
      </c>
      <c r="G102" s="1" t="s">
        <v>168</v>
      </c>
      <c r="H102" s="148" t="s">
        <v>6</v>
      </c>
      <c r="I102" s="202">
        <v>279.13400000000001</v>
      </c>
      <c r="J102" s="105">
        <v>0.49364369583282902</v>
      </c>
      <c r="K102" s="106">
        <v>1.7234148170530001E-2</v>
      </c>
      <c r="L102" s="106">
        <v>0.26253652441338299</v>
      </c>
      <c r="M102" s="106">
        <v>0.783948798353863</v>
      </c>
      <c r="N102" s="106">
        <v>0.22610159524516699</v>
      </c>
      <c r="O102" s="106">
        <v>8.3199366806637406E-2</v>
      </c>
      <c r="P102" s="131">
        <v>1.86666412882241</v>
      </c>
      <c r="Q102" s="105">
        <v>0.46447968656125799</v>
      </c>
      <c r="R102" s="106">
        <v>4.1130558155200399E-2</v>
      </c>
      <c r="S102" s="106">
        <v>0.147029356740003</v>
      </c>
      <c r="T102" s="106">
        <v>0.74874269411220695</v>
      </c>
      <c r="U102" s="106">
        <v>0.194047582045072</v>
      </c>
      <c r="V102" s="106">
        <v>8.3199366806637406E-2</v>
      </c>
      <c r="W102" s="145">
        <v>1.6786292444203801</v>
      </c>
      <c r="X102" s="105">
        <v>0.49364369583282902</v>
      </c>
      <c r="Y102" s="106">
        <v>5.1272839814565201E-2</v>
      </c>
      <c r="Z102" s="106">
        <v>0.26026426225243099</v>
      </c>
      <c r="AA102" s="106">
        <v>0.33899050266379399</v>
      </c>
      <c r="AB102" s="106">
        <v>8.3199366806637406E-2</v>
      </c>
      <c r="AC102" s="107">
        <v>1.22737066737026</v>
      </c>
      <c r="AD102" s="204">
        <v>-0.45125857705012001</v>
      </c>
      <c r="AE102" s="106">
        <v>1.1115164623492</v>
      </c>
      <c r="AF102" s="205">
        <v>1.36766283328</v>
      </c>
      <c r="AG102" s="251">
        <f t="shared" si="19"/>
        <v>44890.380201610838</v>
      </c>
      <c r="AH102" s="252"/>
      <c r="AI102" s="82"/>
      <c r="AJ102" s="216">
        <f t="shared" si="20"/>
        <v>45620.380201610838</v>
      </c>
      <c r="AK102" s="220">
        <f t="shared" si="21"/>
        <v>45559.609816611191</v>
      </c>
      <c r="AL102" s="147"/>
      <c r="AM102" s="147"/>
      <c r="AN102" s="147"/>
      <c r="AO102" s="147"/>
      <c r="AP102" s="147"/>
      <c r="AQ102" s="147"/>
      <c r="AR102" s="147"/>
      <c r="AS102" s="147"/>
      <c r="AT102" s="147"/>
      <c r="AU102" s="14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row>
    <row r="103" spans="1:149" ht="15" customHeight="1">
      <c r="A103" s="108" t="s">
        <v>98</v>
      </c>
      <c r="B103" s="109" t="s">
        <v>248</v>
      </c>
      <c r="C103" s="198">
        <v>68.587599579831945</v>
      </c>
      <c r="D103" s="200">
        <v>73.875</v>
      </c>
      <c r="E103" s="110">
        <v>0.77400000000000002</v>
      </c>
      <c r="F103" s="111">
        <v>15701.7</v>
      </c>
      <c r="G103" s="112" t="s">
        <v>169</v>
      </c>
      <c r="H103" s="113" t="s">
        <v>10</v>
      </c>
      <c r="I103" s="175">
        <v>86.022999999999996</v>
      </c>
      <c r="J103" s="114">
        <v>0.39459151918938801</v>
      </c>
      <c r="K103" s="115">
        <v>6.1913419485906902E-2</v>
      </c>
      <c r="L103" s="115">
        <v>3.38466528810303E-3</v>
      </c>
      <c r="M103" s="115">
        <v>2.5283329646610002</v>
      </c>
      <c r="N103" s="115">
        <v>0.147951352647757</v>
      </c>
      <c r="O103" s="115">
        <v>7.1972570161813895E-2</v>
      </c>
      <c r="P103" s="131">
        <v>3.2081464914339701</v>
      </c>
      <c r="Q103" s="114">
        <v>0.52192766753011199</v>
      </c>
      <c r="R103" s="115">
        <v>8.6977198388224999E-2</v>
      </c>
      <c r="S103" s="115">
        <v>1.81738225604418E-2</v>
      </c>
      <c r="T103" s="115">
        <v>2.4207014681788102</v>
      </c>
      <c r="U103" s="115">
        <v>0.12889677291478599</v>
      </c>
      <c r="V103" s="115">
        <v>7.1972570161813895E-2</v>
      </c>
      <c r="W103" s="145">
        <v>3.2486494997341899</v>
      </c>
      <c r="X103" s="114">
        <v>0.39459151918938801</v>
      </c>
      <c r="Y103" s="115">
        <v>6.1913419485906902E-2</v>
      </c>
      <c r="Z103" s="115">
        <v>5.3259351608013601E-2</v>
      </c>
      <c r="AA103" s="115">
        <v>0.16957782249936301</v>
      </c>
      <c r="AB103" s="115">
        <v>7.1972570161813895E-2</v>
      </c>
      <c r="AC103" s="107">
        <v>0.751314682944485</v>
      </c>
      <c r="AD103" s="130">
        <v>-2.4973348167896998</v>
      </c>
      <c r="AE103" s="115">
        <v>2.1511166991516899</v>
      </c>
      <c r="AF103" s="120">
        <v>4.3239531630107004</v>
      </c>
      <c r="AG103" s="254">
        <f t="shared" si="19"/>
        <v>44731.679311282343</v>
      </c>
      <c r="AH103" s="252"/>
      <c r="AI103" s="82"/>
      <c r="AJ103" s="221">
        <f t="shared" si="20"/>
        <v>45461.679311282343</v>
      </c>
      <c r="AK103" s="222">
        <f t="shared" si="21"/>
        <v>45376.644765149387</v>
      </c>
      <c r="AL103" s="147"/>
      <c r="AM103" s="147"/>
      <c r="AN103" s="147"/>
      <c r="AO103" s="147"/>
      <c r="AP103" s="147"/>
      <c r="AQ103" s="147"/>
      <c r="AR103" s="147"/>
      <c r="AS103" s="147"/>
      <c r="AT103" s="147"/>
      <c r="AU103" s="14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row>
    <row r="104" spans="1:149" ht="15" customHeight="1">
      <c r="A104" s="99" t="s">
        <v>97</v>
      </c>
      <c r="B104" s="100" t="s">
        <v>248</v>
      </c>
      <c r="C104" s="197">
        <v>62.252572128851547</v>
      </c>
      <c r="D104" s="199">
        <v>70.378</v>
      </c>
      <c r="E104" s="101">
        <v>0.68600000000000005</v>
      </c>
      <c r="F104" s="118">
        <v>10399.1</v>
      </c>
      <c r="G104" s="1" t="s">
        <v>169</v>
      </c>
      <c r="H104" s="148" t="s">
        <v>6</v>
      </c>
      <c r="I104" s="202">
        <v>42.164999999999999</v>
      </c>
      <c r="J104" s="116">
        <v>0.23078046889138301</v>
      </c>
      <c r="K104" s="117">
        <v>1.4055289251202301E-2</v>
      </c>
      <c r="L104" s="117">
        <v>1.91849684862737E-3</v>
      </c>
      <c r="M104" s="117">
        <v>1.1527048521868699</v>
      </c>
      <c r="N104" s="117">
        <v>3.1362224293915199E-3</v>
      </c>
      <c r="O104" s="117">
        <v>3.3445512375486597E-2</v>
      </c>
      <c r="P104" s="131">
        <v>1.43604084198296</v>
      </c>
      <c r="Q104" s="116">
        <v>0.46899703021624201</v>
      </c>
      <c r="R104" s="117">
        <v>4.2235994574032397E-2</v>
      </c>
      <c r="S104" s="117">
        <v>2.8163743026689201E-2</v>
      </c>
      <c r="T104" s="117">
        <v>1.13865123087512</v>
      </c>
      <c r="U104" s="117">
        <v>1.52526846264875E-2</v>
      </c>
      <c r="V104" s="117">
        <v>3.3445512375486597E-2</v>
      </c>
      <c r="W104" s="145">
        <v>1.72674619569405</v>
      </c>
      <c r="X104" s="116">
        <v>0.23078046889138301</v>
      </c>
      <c r="Y104" s="117">
        <v>1.4055289251202301E-2</v>
      </c>
      <c r="Z104" s="117">
        <v>3.4153036049319803E-2</v>
      </c>
      <c r="AA104" s="117">
        <v>1.7875911107627001E-3</v>
      </c>
      <c r="AB104" s="117">
        <v>3.3445512375486597E-2</v>
      </c>
      <c r="AC104" s="107">
        <v>0.31422189767815401</v>
      </c>
      <c r="AD104" s="206">
        <v>-1.4125242980158901</v>
      </c>
      <c r="AE104" s="117">
        <v>1.14337744870847</v>
      </c>
      <c r="AF104" s="207">
        <v>5.4953082788096799</v>
      </c>
      <c r="AG104" s="253">
        <f t="shared" si="19"/>
        <v>44881.229665070176</v>
      </c>
      <c r="AH104" s="252"/>
      <c r="AI104" s="82"/>
      <c r="AJ104" s="218">
        <f t="shared" si="20"/>
        <v>45611.229665070176</v>
      </c>
      <c r="AK104" s="217">
        <f t="shared" si="21"/>
        <v>45358.602268959381</v>
      </c>
      <c r="AL104" s="147"/>
      <c r="AM104" s="147"/>
      <c r="AN104" s="147"/>
      <c r="AO104" s="147"/>
      <c r="AP104" s="147"/>
      <c r="AQ104" s="147"/>
      <c r="AR104" s="147"/>
      <c r="AS104" s="147"/>
      <c r="AT104" s="147"/>
      <c r="AU104" s="14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row>
    <row r="105" spans="1:149" ht="15" customHeight="1">
      <c r="A105" s="99" t="s">
        <v>29</v>
      </c>
      <c r="B105" s="100" t="s">
        <v>248</v>
      </c>
      <c r="C105" s="197">
        <v>80.662983193277299</v>
      </c>
      <c r="D105" s="199">
        <v>82.10243902439025</v>
      </c>
      <c r="E105" s="101">
        <v>0.94499999999999995</v>
      </c>
      <c r="F105" s="102">
        <v>106717</v>
      </c>
      <c r="G105" s="1" t="s">
        <v>332</v>
      </c>
      <c r="H105" s="148" t="s">
        <v>8</v>
      </c>
      <c r="I105" s="202">
        <v>5.0199999999999996</v>
      </c>
      <c r="J105" s="116">
        <v>0.420843406591693</v>
      </c>
      <c r="K105" s="117">
        <v>0.737037033856492</v>
      </c>
      <c r="L105" s="117">
        <v>0.52198017131166397</v>
      </c>
      <c r="M105" s="117">
        <v>2.2710134164016802</v>
      </c>
      <c r="N105" s="117">
        <v>0.20932701885897401</v>
      </c>
      <c r="O105" s="117">
        <v>0.10316188647203101</v>
      </c>
      <c r="P105" s="131">
        <v>4.26336293349254</v>
      </c>
      <c r="Q105" s="116">
        <v>0.93922864210113399</v>
      </c>
      <c r="R105" s="117">
        <v>0.25278956528653401</v>
      </c>
      <c r="S105" s="117">
        <v>0.61625708655831402</v>
      </c>
      <c r="T105" s="117">
        <v>2.4784668858491501</v>
      </c>
      <c r="U105" s="117">
        <v>0.115526005213342</v>
      </c>
      <c r="V105" s="117">
        <v>0.10316188647203101</v>
      </c>
      <c r="W105" s="145">
        <v>4.5054300714805002</v>
      </c>
      <c r="X105" s="116">
        <v>0.420843406591693</v>
      </c>
      <c r="Y105" s="117">
        <v>0.737037033856492</v>
      </c>
      <c r="Z105" s="117">
        <v>0.46888910323010702</v>
      </c>
      <c r="AA105" s="117">
        <v>1.3792914446501201</v>
      </c>
      <c r="AB105" s="117">
        <v>0.10316188647203101</v>
      </c>
      <c r="AC105" s="107">
        <v>3.10922287480044</v>
      </c>
      <c r="AD105" s="206">
        <v>-1.39620719668006</v>
      </c>
      <c r="AE105" s="117">
        <v>2.9833030200441399</v>
      </c>
      <c r="AF105" s="207">
        <v>1.44905343003745</v>
      </c>
      <c r="AG105" s="253">
        <f t="shared" si="19"/>
        <v>44684.347611874371</v>
      </c>
      <c r="AH105" s="252"/>
      <c r="AI105" s="82"/>
      <c r="AJ105" s="218">
        <f t="shared" si="20"/>
        <v>45414.347611874371</v>
      </c>
      <c r="AK105" s="217">
        <f t="shared" si="21"/>
        <v>45544.578678199978</v>
      </c>
      <c r="AL105" s="147"/>
      <c r="AM105" s="147"/>
      <c r="AN105" s="147"/>
      <c r="AO105" s="147"/>
      <c r="AP105" s="147"/>
      <c r="AQ105" s="147"/>
      <c r="AR105" s="147"/>
      <c r="AS105" s="147"/>
      <c r="AT105" s="147"/>
      <c r="AU105" s="14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row>
    <row r="106" spans="1:149" ht="15" customHeight="1">
      <c r="A106" s="99" t="s">
        <v>96</v>
      </c>
      <c r="B106" s="100" t="s">
        <v>245</v>
      </c>
      <c r="C106" s="197">
        <v>73.505148692810451</v>
      </c>
      <c r="D106" s="199">
        <v>82.5</v>
      </c>
      <c r="E106" s="101">
        <v>0.91900000000000004</v>
      </c>
      <c r="F106" s="102">
        <v>43000.3</v>
      </c>
      <c r="G106" s="1" t="s">
        <v>169</v>
      </c>
      <c r="H106" s="148" t="s">
        <v>8</v>
      </c>
      <c r="I106" s="202">
        <v>8.923</v>
      </c>
      <c r="J106" s="105">
        <v>0.13887591123198401</v>
      </c>
      <c r="K106" s="106">
        <v>6.5194125315951503E-3</v>
      </c>
      <c r="L106" s="106">
        <v>2.0010311165819402E-3</v>
      </c>
      <c r="M106" s="106">
        <v>2.1970515238870001</v>
      </c>
      <c r="N106" s="106">
        <v>2.1313074873864899E-3</v>
      </c>
      <c r="O106" s="106">
        <v>5.9185502394146501E-2</v>
      </c>
      <c r="P106" s="131">
        <v>2.4057646886486901</v>
      </c>
      <c r="Q106" s="105">
        <v>0.82267883452811896</v>
      </c>
      <c r="R106" s="106">
        <v>0.26605623299979297</v>
      </c>
      <c r="S106" s="106">
        <v>0.251474187899903</v>
      </c>
      <c r="T106" s="106">
        <v>2.6256245854226399</v>
      </c>
      <c r="U106" s="106">
        <v>0.135863922994132</v>
      </c>
      <c r="V106" s="106">
        <v>5.9185502394146501E-2</v>
      </c>
      <c r="W106" s="145">
        <v>4.1608832662387298</v>
      </c>
      <c r="X106" s="105">
        <v>0.13887591123198401</v>
      </c>
      <c r="Y106" s="106">
        <v>6.5194125315951503E-3</v>
      </c>
      <c r="Z106" s="106">
        <v>2.3786868599822798E-2</v>
      </c>
      <c r="AA106" s="106">
        <v>1.37429281237825E-2</v>
      </c>
      <c r="AB106" s="106">
        <v>5.9185502394146501E-2</v>
      </c>
      <c r="AC106" s="107">
        <v>0.24211062288133101</v>
      </c>
      <c r="AD106" s="204">
        <v>-3.9187726433573902</v>
      </c>
      <c r="AE106" s="106">
        <v>2.7551588676954202</v>
      </c>
      <c r="AF106" s="205">
        <v>17.185876508517101</v>
      </c>
      <c r="AG106" s="251">
        <f t="shared" si="19"/>
        <v>44694.478748967864</v>
      </c>
      <c r="AH106" s="252"/>
      <c r="AI106" s="82"/>
      <c r="AJ106" s="216">
        <f t="shared" si="20"/>
        <v>45424.478748967864</v>
      </c>
      <c r="AK106" s="220">
        <f t="shared" si="21"/>
        <v>45313.296557078051</v>
      </c>
      <c r="AL106" s="147"/>
      <c r="AM106" s="147"/>
      <c r="AN106" s="147"/>
      <c r="AO106" s="147"/>
      <c r="AP106" s="147"/>
      <c r="AQ106" s="147"/>
      <c r="AR106" s="147"/>
      <c r="AS106" s="147"/>
      <c r="AT106" s="147"/>
      <c r="AU106" s="14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row>
    <row r="107" spans="1:149" ht="15" customHeight="1">
      <c r="A107" s="99" t="s">
        <v>28</v>
      </c>
      <c r="B107" s="100" t="s">
        <v>245</v>
      </c>
      <c r="C107" s="197">
        <v>78.337419047619051</v>
      </c>
      <c r="D107" s="199">
        <v>82.795121951219514</v>
      </c>
      <c r="E107" s="101">
        <v>0.89500000000000002</v>
      </c>
      <c r="F107" s="102">
        <v>43010.1</v>
      </c>
      <c r="G107" s="1" t="s">
        <v>332</v>
      </c>
      <c r="H107" s="148" t="s">
        <v>8</v>
      </c>
      <c r="I107" s="202">
        <v>60.298000000000002</v>
      </c>
      <c r="J107" s="105">
        <v>0.38042572818786002</v>
      </c>
      <c r="K107" s="106">
        <v>9.2813655450472904E-2</v>
      </c>
      <c r="L107" s="106">
        <v>0.12784391256936101</v>
      </c>
      <c r="M107" s="106">
        <v>1.7352018779846199</v>
      </c>
      <c r="N107" s="106">
        <v>2.9425087195485901E-2</v>
      </c>
      <c r="O107" s="106">
        <v>9.1234352385719503E-2</v>
      </c>
      <c r="P107" s="131">
        <v>2.45694461377352</v>
      </c>
      <c r="Q107" s="105">
        <v>0.81690664985875105</v>
      </c>
      <c r="R107" s="106">
        <v>0.31957292892875999</v>
      </c>
      <c r="S107" s="106">
        <v>0.46132880418790501</v>
      </c>
      <c r="T107" s="106">
        <v>2.0484738816186701</v>
      </c>
      <c r="U107" s="106">
        <v>0.21367924973125699</v>
      </c>
      <c r="V107" s="106">
        <v>9.1234352385719503E-2</v>
      </c>
      <c r="W107" s="145">
        <v>3.95119586671106</v>
      </c>
      <c r="X107" s="105">
        <v>0.38042572818786002</v>
      </c>
      <c r="Y107" s="106">
        <v>9.2813655450472904E-2</v>
      </c>
      <c r="Z107" s="106">
        <v>0.34088541319444499</v>
      </c>
      <c r="AA107" s="106">
        <v>6.5779728198468501E-2</v>
      </c>
      <c r="AB107" s="106">
        <v>9.1234352385719503E-2</v>
      </c>
      <c r="AC107" s="107">
        <v>0.97113887741696603</v>
      </c>
      <c r="AD107" s="204">
        <v>-2.98005698929409</v>
      </c>
      <c r="AE107" s="106">
        <v>2.61631284359754</v>
      </c>
      <c r="AF107" s="205">
        <v>4.0686208312661103</v>
      </c>
      <c r="AG107" s="251">
        <f t="shared" si="19"/>
        <v>44701.509310170302</v>
      </c>
      <c r="AH107" s="252"/>
      <c r="AI107" s="82"/>
      <c r="AJ107" s="216">
        <f t="shared" si="20"/>
        <v>45431.509310170302</v>
      </c>
      <c r="AK107" s="220">
        <f t="shared" si="21"/>
        <v>45381.956772866964</v>
      </c>
      <c r="AL107" s="147"/>
      <c r="AM107" s="147"/>
      <c r="AN107" s="147"/>
      <c r="AO107" s="147"/>
      <c r="AP107" s="147"/>
      <c r="AQ107" s="147"/>
      <c r="AR107" s="147"/>
      <c r="AS107" s="147"/>
      <c r="AT107" s="147"/>
      <c r="AU107" s="14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row>
    <row r="108" spans="1:149" ht="15" customHeight="1">
      <c r="A108" s="108" t="s">
        <v>46</v>
      </c>
      <c r="B108" s="109" t="s">
        <v>245</v>
      </c>
      <c r="C108" s="198">
        <v>69.015958193277314</v>
      </c>
      <c r="D108" s="200">
        <v>70.5</v>
      </c>
      <c r="E108" s="110">
        <v>0.70899999999999996</v>
      </c>
      <c r="F108" s="111">
        <v>10108.5</v>
      </c>
      <c r="G108" s="112" t="s">
        <v>269</v>
      </c>
      <c r="H108" s="113" t="s">
        <v>10</v>
      </c>
      <c r="I108" s="175">
        <v>2.9849999999999999</v>
      </c>
      <c r="J108" s="114">
        <v>0.19766177097342899</v>
      </c>
      <c r="K108" s="115">
        <v>0</v>
      </c>
      <c r="L108" s="115">
        <v>0.103649699432732</v>
      </c>
      <c r="M108" s="115">
        <v>0.80539083269484102</v>
      </c>
      <c r="N108" s="115">
        <v>1.14105565891198E-2</v>
      </c>
      <c r="O108" s="115">
        <v>6.9636625910159303E-2</v>
      </c>
      <c r="P108" s="131">
        <v>1.1877494856002799</v>
      </c>
      <c r="Q108" s="114">
        <v>0.45942281073361801</v>
      </c>
      <c r="R108" s="115">
        <v>6.5442888882931594E-2</v>
      </c>
      <c r="S108" s="115">
        <v>0.17828314978405699</v>
      </c>
      <c r="T108" s="115">
        <v>0.81001378037698701</v>
      </c>
      <c r="U108" s="115">
        <v>0.157541201588838</v>
      </c>
      <c r="V108" s="115">
        <v>6.9636625910159303E-2</v>
      </c>
      <c r="W108" s="145">
        <v>1.7403404572765899</v>
      </c>
      <c r="X108" s="114">
        <v>0.19766177097342899</v>
      </c>
      <c r="Y108" s="115">
        <v>0</v>
      </c>
      <c r="Z108" s="115">
        <v>0.17420950198576399</v>
      </c>
      <c r="AA108" s="115">
        <v>0.112810553979558</v>
      </c>
      <c r="AB108" s="115">
        <v>6.9636625910159303E-2</v>
      </c>
      <c r="AC108" s="107">
        <v>0.55431845284891001</v>
      </c>
      <c r="AD108" s="130">
        <v>-1.1860220044276799</v>
      </c>
      <c r="AE108" s="115">
        <v>1.1523789870723999</v>
      </c>
      <c r="AF108" s="120">
        <v>3.1396040458912</v>
      </c>
      <c r="AG108" s="254">
        <f t="shared" si="19"/>
        <v>44878.736077362257</v>
      </c>
      <c r="AH108" s="252"/>
      <c r="AI108" s="82"/>
      <c r="AJ108" s="221">
        <f t="shared" si="20"/>
        <v>45608.736077362257</v>
      </c>
      <c r="AK108" s="222">
        <f t="shared" si="21"/>
        <v>45408.575209692121</v>
      </c>
      <c r="AL108" s="147"/>
      <c r="AM108" s="147"/>
      <c r="AN108" s="147"/>
      <c r="AO108" s="147"/>
      <c r="AP108" s="147"/>
      <c r="AQ108" s="147"/>
      <c r="AR108" s="147"/>
      <c r="AS108" s="147"/>
      <c r="AT108" s="147"/>
      <c r="AU108" s="14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row>
    <row r="109" spans="1:149" ht="15" customHeight="1">
      <c r="A109" s="99" t="s">
        <v>77</v>
      </c>
      <c r="B109" s="100" t="s">
        <v>245</v>
      </c>
      <c r="C109" s="197">
        <v>79.581691176470599</v>
      </c>
      <c r="D109" s="199">
        <v>84.445609756097568</v>
      </c>
      <c r="E109" s="101">
        <v>0.92500000000000004</v>
      </c>
      <c r="F109" s="102">
        <v>41809.1</v>
      </c>
      <c r="G109" s="1" t="s">
        <v>168</v>
      </c>
      <c r="H109" s="148" t="s">
        <v>8</v>
      </c>
      <c r="I109" s="202">
        <v>125.58499999999999</v>
      </c>
      <c r="J109" s="105">
        <v>9.28648083225522E-2</v>
      </c>
      <c r="K109" s="106">
        <v>7.6775402670131096E-3</v>
      </c>
      <c r="L109" s="106">
        <v>0.15204905115702599</v>
      </c>
      <c r="M109" s="106">
        <v>2.8209227493064599</v>
      </c>
      <c r="N109" s="106">
        <v>0.14773899268326501</v>
      </c>
      <c r="O109" s="106">
        <v>7.7815615288682902E-2</v>
      </c>
      <c r="P109" s="131">
        <v>3.2990687570250001</v>
      </c>
      <c r="Q109" s="105">
        <v>0.43646353063995502</v>
      </c>
      <c r="R109" s="106">
        <v>0.131580344634595</v>
      </c>
      <c r="S109" s="106">
        <v>0.214300758175205</v>
      </c>
      <c r="T109" s="106">
        <v>2.9324252037237599</v>
      </c>
      <c r="U109" s="106">
        <v>0.25169007571304802</v>
      </c>
      <c r="V109" s="106">
        <v>7.7815615288682902E-2</v>
      </c>
      <c r="W109" s="145">
        <v>4.0442755281752403</v>
      </c>
      <c r="X109" s="105">
        <v>9.2864808322552297E-2</v>
      </c>
      <c r="Y109" s="106">
        <v>7.6775402670131096E-3</v>
      </c>
      <c r="Z109" s="106">
        <v>0.34800422490241001</v>
      </c>
      <c r="AA109" s="106">
        <v>0.103747577575833</v>
      </c>
      <c r="AB109" s="106">
        <v>7.7815615288682902E-2</v>
      </c>
      <c r="AC109" s="107">
        <v>0.63010976635649196</v>
      </c>
      <c r="AD109" s="204">
        <v>-3.4141657618187402</v>
      </c>
      <c r="AE109" s="106">
        <v>2.6779462128309302</v>
      </c>
      <c r="AF109" s="205">
        <v>6.4183666784925597</v>
      </c>
      <c r="AG109" s="251">
        <f t="shared" si="19"/>
        <v>44698.298480623387</v>
      </c>
      <c r="AH109" s="252"/>
      <c r="AI109" s="82"/>
      <c r="AJ109" s="216">
        <f t="shared" si="20"/>
        <v>45428.298480623387</v>
      </c>
      <c r="AK109" s="220">
        <f t="shared" si="21"/>
        <v>45349.023853315586</v>
      </c>
      <c r="AL109" s="147"/>
      <c r="AM109" s="147"/>
      <c r="AN109" s="147"/>
      <c r="AO109" s="147"/>
      <c r="AP109" s="147"/>
      <c r="AQ109" s="147"/>
      <c r="AR109" s="147"/>
      <c r="AS109" s="147"/>
      <c r="AT109" s="147"/>
      <c r="AU109" s="14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row>
    <row r="110" spans="1:149" ht="15" customHeight="1">
      <c r="A110" s="99" t="s">
        <v>95</v>
      </c>
      <c r="B110" s="100" t="s">
        <v>248</v>
      </c>
      <c r="C110" s="197">
        <v>69.411817997198881</v>
      </c>
      <c r="D110" s="199">
        <v>74.256</v>
      </c>
      <c r="E110" s="101">
        <v>0.72</v>
      </c>
      <c r="F110" s="102">
        <v>10159.1</v>
      </c>
      <c r="G110" s="1" t="s">
        <v>169</v>
      </c>
      <c r="H110" s="148" t="s">
        <v>10</v>
      </c>
      <c r="I110" s="202">
        <v>10.301</v>
      </c>
      <c r="J110" s="105">
        <v>8.1417671879600806E-2</v>
      </c>
      <c r="K110" s="106">
        <v>1.1075493994293001E-2</v>
      </c>
      <c r="L110" s="106">
        <v>1.2921326839160601E-2</v>
      </c>
      <c r="M110" s="106">
        <v>0.61520599812139398</v>
      </c>
      <c r="N110" s="106">
        <v>4.7164141475188103E-4</v>
      </c>
      <c r="O110" s="106">
        <v>0.104159286489451</v>
      </c>
      <c r="P110" s="131">
        <v>0.82525141873865104</v>
      </c>
      <c r="Q110" s="105">
        <v>0.38842966543323298</v>
      </c>
      <c r="R110" s="106">
        <v>0.10655732467712201</v>
      </c>
      <c r="S110" s="106">
        <v>0.114225086327862</v>
      </c>
      <c r="T110" s="106">
        <v>0.56403565912853304</v>
      </c>
      <c r="U110" s="106">
        <v>2.6446146330385299E-2</v>
      </c>
      <c r="V110" s="106">
        <v>0.104159286489451</v>
      </c>
      <c r="W110" s="145">
        <v>1.3038531683865899</v>
      </c>
      <c r="X110" s="105">
        <v>8.1417671879600806E-2</v>
      </c>
      <c r="Y110" s="106">
        <v>1.1075493994293001E-2</v>
      </c>
      <c r="Z110" s="106">
        <v>1.5913500921547401E-2</v>
      </c>
      <c r="AA110" s="106">
        <v>1.76929573547349E-3</v>
      </c>
      <c r="AB110" s="106">
        <v>0.104159286489451</v>
      </c>
      <c r="AC110" s="107">
        <v>0.21433524902036599</v>
      </c>
      <c r="AD110" s="204">
        <v>-1.0895179193662199</v>
      </c>
      <c r="AE110" s="106">
        <v>0.86335578029815996</v>
      </c>
      <c r="AF110" s="205">
        <v>6.0832419041941996</v>
      </c>
      <c r="AG110" s="251" t="str">
        <f t="shared" si="19"/>
        <v/>
      </c>
      <c r="AH110" s="252"/>
      <c r="AI110" s="82"/>
      <c r="AJ110" s="216" t="str">
        <f t="shared" si="20"/>
        <v/>
      </c>
      <c r="AK110" s="220">
        <f t="shared" si="21"/>
        <v>45352.165287812677</v>
      </c>
      <c r="AL110" s="147"/>
      <c r="AM110" s="147"/>
      <c r="AN110" s="147"/>
      <c r="AO110" s="147"/>
      <c r="AP110" s="147"/>
      <c r="AQ110" s="147"/>
      <c r="AR110" s="147"/>
      <c r="AS110" s="147"/>
      <c r="AT110" s="147"/>
      <c r="AU110" s="14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row>
    <row r="111" spans="1:149" ht="15" customHeight="1">
      <c r="A111" s="99" t="s">
        <v>94</v>
      </c>
      <c r="B111" s="100" t="s">
        <v>248</v>
      </c>
      <c r="C111" s="197">
        <v>71.135947290128186</v>
      </c>
      <c r="D111" s="199">
        <v>70.23</v>
      </c>
      <c r="E111" s="101">
        <v>0.81100000000000005</v>
      </c>
      <c r="F111" s="102">
        <v>26125.1</v>
      </c>
      <c r="G111" s="1" t="s">
        <v>169</v>
      </c>
      <c r="H111" s="148" t="s">
        <v>10</v>
      </c>
      <c r="I111" s="202">
        <v>19.204999999999998</v>
      </c>
      <c r="J111" s="105">
        <v>1.93319846422188</v>
      </c>
      <c r="K111" s="106">
        <v>0.242808032598507</v>
      </c>
      <c r="L111" s="106">
        <v>1.2783446287039001E-2</v>
      </c>
      <c r="M111" s="106">
        <v>3.7052376207139099</v>
      </c>
      <c r="N111" s="106">
        <v>1.32425901769986E-2</v>
      </c>
      <c r="O111" s="106">
        <v>2.5323045144480898E-2</v>
      </c>
      <c r="P111" s="131">
        <v>5.9325931991428096</v>
      </c>
      <c r="Q111" s="105">
        <v>0.58800788957509298</v>
      </c>
      <c r="R111" s="106">
        <v>0.27976296700849701</v>
      </c>
      <c r="S111" s="106">
        <v>7.1242565568812505E-2</v>
      </c>
      <c r="T111" s="106">
        <v>3.31029292562804</v>
      </c>
      <c r="U111" s="106">
        <v>1.9563225552917701E-2</v>
      </c>
      <c r="V111" s="106">
        <v>2.5323045144480898E-2</v>
      </c>
      <c r="W111" s="145">
        <v>4.2941926184778501</v>
      </c>
      <c r="X111" s="105">
        <v>1.93319846422188</v>
      </c>
      <c r="Y111" s="106">
        <v>1.6136504111555701</v>
      </c>
      <c r="Z111" s="106">
        <v>0.20376223010021999</v>
      </c>
      <c r="AA111" s="106">
        <v>4.7935809631517098E-2</v>
      </c>
      <c r="AB111" s="106">
        <v>2.5323045144480898E-2</v>
      </c>
      <c r="AC111" s="107">
        <v>3.8238699602536701</v>
      </c>
      <c r="AD111" s="204">
        <v>-0.47032265822417901</v>
      </c>
      <c r="AE111" s="106">
        <v>2.8434306168570802</v>
      </c>
      <c r="AF111" s="205">
        <v>1.1229965095865799</v>
      </c>
      <c r="AG111" s="251">
        <f t="shared" si="19"/>
        <v>44690.366065215771</v>
      </c>
      <c r="AH111" s="252"/>
      <c r="AI111" s="82"/>
      <c r="AJ111" s="216">
        <f t="shared" si="20"/>
        <v>45420.366065215771</v>
      </c>
      <c r="AK111" s="220">
        <f t="shared" si="21"/>
        <v>45617.913746726372</v>
      </c>
      <c r="AL111" s="147"/>
      <c r="AM111" s="147"/>
      <c r="AN111" s="147"/>
      <c r="AO111" s="147"/>
      <c r="AP111" s="147"/>
      <c r="AQ111" s="147"/>
      <c r="AR111" s="147"/>
      <c r="AS111" s="147"/>
      <c r="AT111" s="147"/>
      <c r="AU111" s="14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row>
    <row r="112" spans="1:149" ht="15" customHeight="1">
      <c r="A112" s="99" t="s">
        <v>124</v>
      </c>
      <c r="B112" s="100" t="s">
        <v>245</v>
      </c>
      <c r="C112" s="197">
        <v>60.957479738562085</v>
      </c>
      <c r="D112" s="199">
        <v>61.427</v>
      </c>
      <c r="E112" s="101">
        <v>0.57499999999999996</v>
      </c>
      <c r="F112" s="102">
        <v>5191.63</v>
      </c>
      <c r="G112" s="1" t="s">
        <v>167</v>
      </c>
      <c r="H112" s="148" t="s">
        <v>47</v>
      </c>
      <c r="I112" s="202">
        <v>56.215000000000003</v>
      </c>
      <c r="J112" s="105">
        <v>0.20048036654746401</v>
      </c>
      <c r="K112" s="106">
        <v>0.19105648503165101</v>
      </c>
      <c r="L112" s="106">
        <v>0.18642300361113301</v>
      </c>
      <c r="M112" s="106">
        <v>0.117553409373249</v>
      </c>
      <c r="N112" s="106">
        <v>1.7164882208241899E-2</v>
      </c>
      <c r="O112" s="106">
        <v>4.5167026391587699E-2</v>
      </c>
      <c r="P112" s="131">
        <v>0.757845173163326</v>
      </c>
      <c r="Q112" s="105">
        <v>0.25680914785513798</v>
      </c>
      <c r="R112" s="106">
        <v>0.19129125871654601</v>
      </c>
      <c r="S112" s="106">
        <v>0.202077590568253</v>
      </c>
      <c r="T112" s="106">
        <v>0.16718012043024399</v>
      </c>
      <c r="U112" s="106">
        <v>1.8777322721544001E-2</v>
      </c>
      <c r="V112" s="106">
        <v>4.5167026391587699E-2</v>
      </c>
      <c r="W112" s="145">
        <v>0.88130246668331402</v>
      </c>
      <c r="X112" s="105">
        <v>0.20048036654746401</v>
      </c>
      <c r="Y112" s="106">
        <v>0.19105648503165101</v>
      </c>
      <c r="Z112" s="106">
        <v>1.107371221353E-2</v>
      </c>
      <c r="AA112" s="106">
        <v>1.50183154033136E-2</v>
      </c>
      <c r="AB112" s="106">
        <v>4.5167026391587699E-2</v>
      </c>
      <c r="AC112" s="107">
        <v>0.46279590558754602</v>
      </c>
      <c r="AD112" s="204">
        <v>-0.418506561095768</v>
      </c>
      <c r="AE112" s="106">
        <v>0.58356078525589505</v>
      </c>
      <c r="AF112" s="205">
        <v>1.90430048330797</v>
      </c>
      <c r="AG112" s="251" t="str">
        <f t="shared" si="19"/>
        <v/>
      </c>
      <c r="AH112" s="252"/>
      <c r="AI112" s="82"/>
      <c r="AJ112" s="216" t="str">
        <f t="shared" si="20"/>
        <v/>
      </c>
      <c r="AK112" s="220">
        <f t="shared" si="21"/>
        <v>45484.196558898213</v>
      </c>
      <c r="AL112" s="147"/>
      <c r="AM112" s="147"/>
      <c r="AN112" s="147"/>
      <c r="AO112" s="147"/>
      <c r="AP112" s="147"/>
      <c r="AQ112" s="147"/>
      <c r="AR112" s="147"/>
      <c r="AS112" s="147"/>
      <c r="AT112" s="147"/>
      <c r="AU112" s="14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row>
    <row r="113" spans="1:149" ht="15" customHeight="1">
      <c r="A113" s="108" t="s">
        <v>76</v>
      </c>
      <c r="B113" s="109" t="s">
        <v>245</v>
      </c>
      <c r="C113" s="198"/>
      <c r="D113" s="200">
        <v>73.284000000000006</v>
      </c>
      <c r="E113" s="110"/>
      <c r="F113" s="111"/>
      <c r="G113" s="112" t="s">
        <v>168</v>
      </c>
      <c r="H113" s="113" t="s">
        <v>47</v>
      </c>
      <c r="I113" s="175">
        <v>25.991</v>
      </c>
      <c r="J113" s="114">
        <v>0.176680751768998</v>
      </c>
      <c r="K113" s="115">
        <v>1.4283160868142899E-3</v>
      </c>
      <c r="L113" s="115">
        <v>0.13097777995175799</v>
      </c>
      <c r="M113" s="115">
        <v>0.78258933513819895</v>
      </c>
      <c r="N113" s="115">
        <v>1.8669343305868401E-2</v>
      </c>
      <c r="O113" s="115">
        <v>4.6666807262766598E-2</v>
      </c>
      <c r="P113" s="131">
        <v>1.1570123335144</v>
      </c>
      <c r="Q113" s="114">
        <v>0.214976207786574</v>
      </c>
      <c r="R113" s="115">
        <v>1.5647839571031801E-3</v>
      </c>
      <c r="S113" s="115">
        <v>0.132060765174286</v>
      </c>
      <c r="T113" s="115">
        <v>0.78258933513819895</v>
      </c>
      <c r="U113" s="115">
        <v>2.0339916412085299E-2</v>
      </c>
      <c r="V113" s="115">
        <v>4.6666807262766598E-2</v>
      </c>
      <c r="W113" s="145">
        <v>1.19819781573101</v>
      </c>
      <c r="X113" s="114">
        <v>0.176680751768998</v>
      </c>
      <c r="Y113" s="115">
        <v>1.4283160868142899E-3</v>
      </c>
      <c r="Z113" s="115">
        <v>0.217929757724526</v>
      </c>
      <c r="AA113" s="115">
        <v>9.0722532534982095E-2</v>
      </c>
      <c r="AB113" s="115">
        <v>4.6666807262766598E-2</v>
      </c>
      <c r="AC113" s="107">
        <v>0.53342816537808702</v>
      </c>
      <c r="AD113" s="130">
        <v>-0.66476965035292301</v>
      </c>
      <c r="AE113" s="115">
        <v>0.79339532643239896</v>
      </c>
      <c r="AF113" s="120">
        <v>2.24622150366159</v>
      </c>
      <c r="AG113" s="254" t="str">
        <f t="shared" si="19"/>
        <v/>
      </c>
      <c r="AH113" s="252"/>
      <c r="AI113" s="82"/>
      <c r="AJ113" s="221" t="str">
        <f t="shared" si="20"/>
        <v/>
      </c>
      <c r="AK113" s="222">
        <f t="shared" si="21"/>
        <v>45454.940297474393</v>
      </c>
      <c r="AL113" s="147"/>
      <c r="AM113" s="147"/>
      <c r="AN113" s="147"/>
      <c r="AO113" s="147"/>
      <c r="AP113" s="147"/>
      <c r="AQ113" s="147"/>
      <c r="AR113" s="147"/>
      <c r="AS113" s="147"/>
      <c r="AT113" s="147"/>
      <c r="AU113" s="14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row>
    <row r="114" spans="1:149" ht="15" customHeight="1">
      <c r="A114" s="99" t="s">
        <v>75</v>
      </c>
      <c r="B114" s="100" t="s">
        <v>245</v>
      </c>
      <c r="C114" s="197">
        <v>77.895219164332403</v>
      </c>
      <c r="D114" s="199">
        <v>83.526829268292687</v>
      </c>
      <c r="E114" s="101">
        <v>0.92500000000000004</v>
      </c>
      <c r="F114" s="102">
        <v>45438.2</v>
      </c>
      <c r="G114" s="1" t="s">
        <v>168</v>
      </c>
      <c r="H114" s="148" t="s">
        <v>8</v>
      </c>
      <c r="I114" s="177">
        <v>51.33</v>
      </c>
      <c r="J114" s="103">
        <v>0.104948496709418</v>
      </c>
      <c r="K114" s="104">
        <v>8.4088075992993605E-4</v>
      </c>
      <c r="L114" s="104">
        <v>5.5663911412241397E-2</v>
      </c>
      <c r="M114" s="104">
        <v>4.0237688792628701</v>
      </c>
      <c r="N114" s="104">
        <v>0.35278913885694801</v>
      </c>
      <c r="O114" s="104">
        <v>7.0269650406243694E-2</v>
      </c>
      <c r="P114" s="131">
        <v>4.6082809574076498</v>
      </c>
      <c r="Q114" s="105">
        <v>0.66115071848901397</v>
      </c>
      <c r="R114" s="106">
        <v>0.19068436795954299</v>
      </c>
      <c r="S114" s="106">
        <v>0.19477045269691501</v>
      </c>
      <c r="T114" s="106">
        <v>4.2492377134069903</v>
      </c>
      <c r="U114" s="106">
        <v>0.45531680014763398</v>
      </c>
      <c r="V114" s="106">
        <v>7.0269650406243694E-2</v>
      </c>
      <c r="W114" s="145">
        <v>5.8214297031063396</v>
      </c>
      <c r="X114" s="105">
        <v>0.104948496709418</v>
      </c>
      <c r="Y114" s="106">
        <v>8.4088075992993605E-4</v>
      </c>
      <c r="Z114" s="106">
        <v>8.7249584771894997E-2</v>
      </c>
      <c r="AA114" s="106">
        <v>0.38357819705593899</v>
      </c>
      <c r="AB114" s="106">
        <v>7.0269650406243694E-2</v>
      </c>
      <c r="AC114" s="107">
        <v>0.64688680970342505</v>
      </c>
      <c r="AD114" s="204">
        <v>-5.1745428934029096</v>
      </c>
      <c r="AE114" s="106">
        <v>3.8547016685900801</v>
      </c>
      <c r="AF114" s="205">
        <v>8.9991473249783205</v>
      </c>
      <c r="AG114" s="251">
        <f t="shared" si="19"/>
        <v>44656.689558721024</v>
      </c>
      <c r="AH114" s="252"/>
      <c r="AI114" s="82"/>
      <c r="AJ114" s="216">
        <f t="shared" si="20"/>
        <v>45386.689558721024</v>
      </c>
      <c r="AK114" s="220">
        <f t="shared" si="21"/>
        <v>45332.670519859603</v>
      </c>
      <c r="AL114" s="147"/>
      <c r="AM114" s="147"/>
      <c r="AN114" s="147"/>
      <c r="AO114" s="147"/>
      <c r="AP114" s="147"/>
      <c r="AQ114" s="147"/>
      <c r="AR114" s="147"/>
      <c r="AS114" s="147"/>
      <c r="AT114" s="147"/>
      <c r="AU114" s="14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row>
    <row r="115" spans="1:149" ht="15" customHeight="1">
      <c r="A115" s="99" t="s">
        <v>93</v>
      </c>
      <c r="B115" s="100" t="s">
        <v>245</v>
      </c>
      <c r="C115" s="197">
        <v>64.530947046091157</v>
      </c>
      <c r="D115" s="199">
        <v>78.673000000000002</v>
      </c>
      <c r="E115" s="101">
        <v>0.83099999999999996</v>
      </c>
      <c r="F115" s="118">
        <v>43612.6</v>
      </c>
      <c r="G115" s="1" t="s">
        <v>169</v>
      </c>
      <c r="H115" s="148" t="s">
        <v>8</v>
      </c>
      <c r="I115" s="202">
        <v>4.38</v>
      </c>
      <c r="J115" s="116">
        <v>2.58067442919966E-2</v>
      </c>
      <c r="K115" s="117">
        <v>5.3824514085345403E-3</v>
      </c>
      <c r="L115" s="117">
        <v>1.84323099226849E-3</v>
      </c>
      <c r="M115" s="117">
        <v>8.1974027963146199</v>
      </c>
      <c r="N115" s="117">
        <v>1.89469162793276E-2</v>
      </c>
      <c r="O115" s="117">
        <v>0.48770004988539101</v>
      </c>
      <c r="P115" s="131">
        <v>8.7370821891721402</v>
      </c>
      <c r="Q115" s="116">
        <v>0.66232638825408696</v>
      </c>
      <c r="R115" s="117">
        <v>0.35790891605616698</v>
      </c>
      <c r="S115" s="117">
        <v>0.116427751073959</v>
      </c>
      <c r="T115" s="117">
        <v>6.4451613864033304</v>
      </c>
      <c r="U115" s="117">
        <v>0.48163033384604298</v>
      </c>
      <c r="V115" s="117">
        <v>0.48770004988539101</v>
      </c>
      <c r="W115" s="145">
        <v>8.5511548255189798</v>
      </c>
      <c r="X115" s="116">
        <v>2.58067442919966E-2</v>
      </c>
      <c r="Y115" s="117">
        <v>5.3824514085345403E-3</v>
      </c>
      <c r="Z115" s="117">
        <v>2.6968972894051398E-3</v>
      </c>
      <c r="AA115" s="117">
        <v>0.28576352803867899</v>
      </c>
      <c r="AB115" s="117">
        <v>0.48770004988539101</v>
      </c>
      <c r="AC115" s="107">
        <v>0.807349670914006</v>
      </c>
      <c r="AD115" s="206">
        <v>-7.7438051546049698</v>
      </c>
      <c r="AE115" s="117">
        <v>5.6622088482338597</v>
      </c>
      <c r="AF115" s="207">
        <v>10.5916372218721</v>
      </c>
      <c r="AG115" s="253">
        <f t="shared" si="19"/>
        <v>44626.462475649205</v>
      </c>
      <c r="AH115" s="252"/>
      <c r="AI115" s="82"/>
      <c r="AJ115" s="218">
        <f t="shared" si="20"/>
        <v>45356.462475649205</v>
      </c>
      <c r="AK115" s="217">
        <f t="shared" si="21"/>
        <v>45326.555564199669</v>
      </c>
      <c r="AL115" s="147"/>
      <c r="AM115" s="147"/>
      <c r="AN115" s="147"/>
      <c r="AO115" s="147"/>
      <c r="AP115" s="147"/>
      <c r="AQ115" s="147"/>
      <c r="AR115" s="147"/>
      <c r="AS115" s="147"/>
      <c r="AT115" s="147"/>
      <c r="AU115" s="14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row>
    <row r="116" spans="1:149" ht="15" customHeight="1">
      <c r="A116" s="99" t="s">
        <v>92</v>
      </c>
      <c r="B116" s="100" t="s">
        <v>248</v>
      </c>
      <c r="C116" s="197">
        <v>73.723342551566091</v>
      </c>
      <c r="D116" s="199">
        <v>71.900000000000006</v>
      </c>
      <c r="E116" s="101">
        <v>0.69199999999999995</v>
      </c>
      <c r="F116" s="102">
        <v>4763.72</v>
      </c>
      <c r="G116" s="1" t="s">
        <v>169</v>
      </c>
      <c r="H116" s="148" t="s">
        <v>47</v>
      </c>
      <c r="I116" s="202">
        <v>6.7279999999999998</v>
      </c>
      <c r="J116" s="116">
        <v>0.52323040623123995</v>
      </c>
      <c r="K116" s="117">
        <v>0.247392407000944</v>
      </c>
      <c r="L116" s="117">
        <v>3.05431934331718E-3</v>
      </c>
      <c r="M116" s="117">
        <v>0.47747819001367298</v>
      </c>
      <c r="N116" s="117">
        <v>6.6473063894736099E-5</v>
      </c>
      <c r="O116" s="117">
        <v>7.3230364283000796E-2</v>
      </c>
      <c r="P116" s="131">
        <v>1.3244521599360699</v>
      </c>
      <c r="Q116" s="116">
        <v>0.54146128134937399</v>
      </c>
      <c r="R116" s="117">
        <v>0.23702637523527201</v>
      </c>
      <c r="S116" s="117">
        <v>3.7499460018215497E-2</v>
      </c>
      <c r="T116" s="117">
        <v>0.61747421752498</v>
      </c>
      <c r="U116" s="117">
        <v>3.6722429356882899E-3</v>
      </c>
      <c r="V116" s="117">
        <v>7.3230364283000796E-2</v>
      </c>
      <c r="W116" s="145">
        <v>1.51036394134653</v>
      </c>
      <c r="X116" s="116">
        <v>0.52323040623123995</v>
      </c>
      <c r="Y116" s="117">
        <v>0.51320409402076095</v>
      </c>
      <c r="Z116" s="117">
        <v>9.8421884806687496E-2</v>
      </c>
      <c r="AA116" s="117">
        <v>4.5345290196053399E-2</v>
      </c>
      <c r="AB116" s="117">
        <v>7.3230364283000796E-2</v>
      </c>
      <c r="AC116" s="107">
        <v>1.2534320395377401</v>
      </c>
      <c r="AD116" s="206">
        <v>-0.256931901808789</v>
      </c>
      <c r="AE116" s="117">
        <v>1.0000983782008199</v>
      </c>
      <c r="AF116" s="207">
        <v>1.2049827144226699</v>
      </c>
      <c r="AG116" s="253">
        <f t="shared" si="19"/>
        <v>44926.964095488926</v>
      </c>
      <c r="AH116" s="252"/>
      <c r="AI116" s="82"/>
      <c r="AJ116" s="218">
        <f t="shared" si="20"/>
        <v>45656.964095488926</v>
      </c>
      <c r="AK116" s="217">
        <f t="shared" si="21"/>
        <v>45595.738796929843</v>
      </c>
      <c r="AL116" s="147"/>
      <c r="AM116" s="147"/>
      <c r="AN116" s="147"/>
      <c r="AO116" s="147"/>
      <c r="AP116" s="147"/>
      <c r="AQ116" s="147"/>
      <c r="AR116" s="147"/>
      <c r="AS116" s="147"/>
      <c r="AT116" s="147"/>
      <c r="AU116" s="14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row>
    <row r="117" spans="1:149" ht="15" customHeight="1">
      <c r="A117" s="99" t="s">
        <v>74</v>
      </c>
      <c r="B117" s="100" t="s">
        <v>245</v>
      </c>
      <c r="C117" s="197">
        <v>63.392735158730176</v>
      </c>
      <c r="D117" s="199">
        <v>68.061000000000007</v>
      </c>
      <c r="E117" s="101">
        <v>0.60699999999999998</v>
      </c>
      <c r="F117" s="102">
        <v>7865.83</v>
      </c>
      <c r="G117" s="1" t="s">
        <v>168</v>
      </c>
      <c r="H117" s="148" t="s">
        <v>6</v>
      </c>
      <c r="I117" s="202">
        <v>7.4809999999999999</v>
      </c>
      <c r="J117" s="105">
        <v>0.69628742686448797</v>
      </c>
      <c r="K117" s="106">
        <v>6.2427578595790699E-2</v>
      </c>
      <c r="L117" s="106">
        <v>0.41684652546624501</v>
      </c>
      <c r="M117" s="106">
        <v>0.998360826447245</v>
      </c>
      <c r="N117" s="106">
        <v>1.3115642185473699E-2</v>
      </c>
      <c r="O117" s="106">
        <v>0.19526896387288001</v>
      </c>
      <c r="P117" s="131">
        <v>2.3823069634321201</v>
      </c>
      <c r="Q117" s="105">
        <v>0.70429450806859195</v>
      </c>
      <c r="R117" s="106">
        <v>0.18812355926393401</v>
      </c>
      <c r="S117" s="106">
        <v>0.28591942435645001</v>
      </c>
      <c r="T117" s="106">
        <v>0.46833012868756602</v>
      </c>
      <c r="U117" s="106">
        <v>1.7707052817741299E-2</v>
      </c>
      <c r="V117" s="106">
        <v>0.19526896387288001</v>
      </c>
      <c r="W117" s="145">
        <v>1.8596436370671601</v>
      </c>
      <c r="X117" s="105">
        <v>0.69628742686448797</v>
      </c>
      <c r="Y117" s="106">
        <v>0.111069384910073</v>
      </c>
      <c r="Z117" s="106">
        <v>0.60988198918024805</v>
      </c>
      <c r="AA117" s="106">
        <v>2.9401418386076201E-2</v>
      </c>
      <c r="AB117" s="106">
        <v>0.19526896387288001</v>
      </c>
      <c r="AC117" s="107">
        <v>1.64190918321376</v>
      </c>
      <c r="AD117" s="204">
        <v>-0.21773445385340001</v>
      </c>
      <c r="AE117" s="106">
        <v>1.2313764481190299</v>
      </c>
      <c r="AF117" s="205">
        <v>1.1326105341753501</v>
      </c>
      <c r="AG117" s="251">
        <f t="shared" si="19"/>
        <v>44858.416258860198</v>
      </c>
      <c r="AH117" s="252"/>
      <c r="AI117" s="82"/>
      <c r="AJ117" s="216">
        <f t="shared" si="20"/>
        <v>45588.416258860198</v>
      </c>
      <c r="AK117" s="220">
        <f t="shared" si="21"/>
        <v>45615.147268152934</v>
      </c>
      <c r="AL117" s="147"/>
      <c r="AM117" s="147"/>
      <c r="AN117" s="147"/>
      <c r="AO117" s="147"/>
      <c r="AP117" s="147"/>
      <c r="AQ117" s="147"/>
      <c r="AR117" s="147"/>
      <c r="AS117" s="147"/>
      <c r="AT117" s="147"/>
      <c r="AU117" s="14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row>
    <row r="118" spans="1:149" ht="15" customHeight="1">
      <c r="A118" s="108" t="s">
        <v>27</v>
      </c>
      <c r="B118" s="109" t="s">
        <v>245</v>
      </c>
      <c r="C118" s="198">
        <v>80.27902065826332</v>
      </c>
      <c r="D118" s="200">
        <v>73.282926829268305</v>
      </c>
      <c r="E118" s="110">
        <v>0.86299999999999999</v>
      </c>
      <c r="F118" s="111">
        <v>31973.200000000001</v>
      </c>
      <c r="G118" s="112" t="s">
        <v>332</v>
      </c>
      <c r="H118" s="113" t="s">
        <v>8</v>
      </c>
      <c r="I118" s="175">
        <v>1.849</v>
      </c>
      <c r="J118" s="114">
        <v>2.8300685053476902</v>
      </c>
      <c r="K118" s="115">
        <v>0.164335111671818</v>
      </c>
      <c r="L118" s="115">
        <v>5.3011317476107598</v>
      </c>
      <c r="M118" s="115">
        <v>1.31329314230818</v>
      </c>
      <c r="N118" s="115">
        <v>0.103052195743459</v>
      </c>
      <c r="O118" s="115">
        <v>0.102247667692521</v>
      </c>
      <c r="P118" s="131">
        <v>9.81412837037443</v>
      </c>
      <c r="Q118" s="114">
        <v>1.77574833382912</v>
      </c>
      <c r="R118" s="115">
        <v>0.156984868915198</v>
      </c>
      <c r="S118" s="115">
        <v>4.0356619479679203</v>
      </c>
      <c r="T118" s="115">
        <v>1.4771116728390701</v>
      </c>
      <c r="U118" s="115">
        <v>0.176825368917922</v>
      </c>
      <c r="V118" s="115">
        <v>0.102247667692521</v>
      </c>
      <c r="W118" s="145">
        <v>7.7245798601617501</v>
      </c>
      <c r="X118" s="114">
        <v>2.8300685053476902</v>
      </c>
      <c r="Y118" s="115">
        <v>0.24951059952160601</v>
      </c>
      <c r="Z118" s="115">
        <v>4.5516725515775196</v>
      </c>
      <c r="AA118" s="115">
        <v>2.1969841423877599</v>
      </c>
      <c r="AB118" s="115">
        <v>0.102247667692521</v>
      </c>
      <c r="AC118" s="107">
        <v>9.9304834665271002</v>
      </c>
      <c r="AD118" s="130">
        <v>2.2059036063653501</v>
      </c>
      <c r="AE118" s="115">
        <v>5.1148862727371398</v>
      </c>
      <c r="AF118" s="120">
        <v>0.77786543688423204</v>
      </c>
      <c r="AG118" s="254">
        <f t="shared" si="19"/>
        <v>44633.360335408724</v>
      </c>
      <c r="AH118" s="252"/>
      <c r="AI118" s="82"/>
      <c r="AJ118" s="221">
        <f t="shared" si="20"/>
        <v>45363.360335408724</v>
      </c>
      <c r="AK118" s="222" t="str">
        <f t="shared" si="21"/>
        <v/>
      </c>
      <c r="AL118" s="147"/>
      <c r="AM118" s="147"/>
      <c r="AN118" s="147"/>
      <c r="AO118" s="147"/>
      <c r="AP118" s="147"/>
      <c r="AQ118" s="147"/>
      <c r="AR118" s="147"/>
      <c r="AS118" s="147"/>
      <c r="AT118" s="147"/>
      <c r="AU118" s="14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row>
    <row r="119" spans="1:149" ht="15" customHeight="1">
      <c r="A119" s="99" t="s">
        <v>91</v>
      </c>
      <c r="B119" s="100" t="s">
        <v>245</v>
      </c>
      <c r="C119" s="197">
        <v>66.299341526610647</v>
      </c>
      <c r="D119" s="199">
        <v>75.046999999999997</v>
      </c>
      <c r="E119" s="101">
        <v>0.70599999999999996</v>
      </c>
      <c r="F119" s="118"/>
      <c r="G119" s="1" t="s">
        <v>169</v>
      </c>
      <c r="H119" s="148" t="s">
        <v>10</v>
      </c>
      <c r="I119" s="202">
        <v>6.6849999999999996</v>
      </c>
      <c r="J119" s="116">
        <v>0.14008030043157599</v>
      </c>
      <c r="K119" s="117">
        <v>3.8496126266607401E-2</v>
      </c>
      <c r="L119" s="117">
        <v>2.1758787146536102E-3</v>
      </c>
      <c r="M119" s="117">
        <v>1.6621591204100099</v>
      </c>
      <c r="N119" s="117">
        <v>6.7471394917368102E-3</v>
      </c>
      <c r="O119" s="117">
        <v>8.6278583258448893E-2</v>
      </c>
      <c r="P119" s="131">
        <v>1.9359371485730299</v>
      </c>
      <c r="Q119" s="116">
        <v>0.61601868048563202</v>
      </c>
      <c r="R119" s="117">
        <v>0.310246956938803</v>
      </c>
      <c r="S119" s="117">
        <v>0.11144006613063499</v>
      </c>
      <c r="T119" s="117">
        <v>1.9215187273237</v>
      </c>
      <c r="U119" s="117">
        <v>0.10009310416662701</v>
      </c>
      <c r="V119" s="117">
        <v>8.6278583258448893E-2</v>
      </c>
      <c r="W119" s="145">
        <v>3.1455961183038399</v>
      </c>
      <c r="X119" s="116">
        <v>0.14008030043157599</v>
      </c>
      <c r="Y119" s="117">
        <v>3.8496126266607401E-2</v>
      </c>
      <c r="Z119" s="117">
        <v>4.7891760473724697E-2</v>
      </c>
      <c r="AA119" s="117">
        <v>6.2454916498631396E-3</v>
      </c>
      <c r="AB119" s="117">
        <v>8.6278583258448893E-2</v>
      </c>
      <c r="AC119" s="107">
        <v>0.31899226208022002</v>
      </c>
      <c r="AD119" s="206">
        <v>-2.82660385622362</v>
      </c>
      <c r="AE119" s="117">
        <v>2.0828791593010498</v>
      </c>
      <c r="AF119" s="207">
        <v>9.86104207603878</v>
      </c>
      <c r="AG119" s="253">
        <f t="shared" si="19"/>
        <v>44737.238202547713</v>
      </c>
      <c r="AH119" s="252"/>
      <c r="AI119" s="82"/>
      <c r="AJ119" s="218">
        <f t="shared" si="20"/>
        <v>45467.238202547713</v>
      </c>
      <c r="AK119" s="217">
        <f t="shared" si="21"/>
        <v>45329.115752795471</v>
      </c>
      <c r="AL119" s="147"/>
      <c r="AM119" s="147"/>
      <c r="AN119" s="147"/>
      <c r="AO119" s="147"/>
      <c r="AP119" s="147"/>
      <c r="AQ119" s="147"/>
      <c r="AR119" s="147"/>
      <c r="AS119" s="147"/>
      <c r="AT119" s="147"/>
      <c r="AU119" s="14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row>
    <row r="120" spans="1:149" ht="15" customHeight="1">
      <c r="A120" s="99" t="s">
        <v>123</v>
      </c>
      <c r="B120" s="100" t="s">
        <v>246</v>
      </c>
      <c r="C120" s="197">
        <v>55.056224774354185</v>
      </c>
      <c r="D120" s="199">
        <v>53.061999999999998</v>
      </c>
      <c r="E120" s="101">
        <v>0.51400000000000001</v>
      </c>
      <c r="F120" s="102">
        <v>2598.62</v>
      </c>
      <c r="G120" s="1" t="s">
        <v>167</v>
      </c>
      <c r="H120" s="148" t="s">
        <v>6</v>
      </c>
      <c r="I120" s="202">
        <v>2.1760000000000002</v>
      </c>
      <c r="J120" s="116"/>
      <c r="K120" s="117"/>
      <c r="L120" s="117"/>
      <c r="M120" s="117"/>
      <c r="N120" s="117"/>
      <c r="O120" s="117"/>
      <c r="P120" s="131">
        <v>1.25534429802924</v>
      </c>
      <c r="Q120" s="116"/>
      <c r="R120" s="117"/>
      <c r="S120" s="117"/>
      <c r="T120" s="117"/>
      <c r="U120" s="117"/>
      <c r="V120" s="117"/>
      <c r="W120" s="145">
        <v>1.1510555554948501</v>
      </c>
      <c r="X120" s="116"/>
      <c r="Y120" s="117"/>
      <c r="Z120" s="117"/>
      <c r="AA120" s="117"/>
      <c r="AB120" s="117"/>
      <c r="AC120" s="107">
        <v>0.72370825819761997</v>
      </c>
      <c r="AD120" s="206">
        <v>-0.42734729729722998</v>
      </c>
      <c r="AE120" s="117">
        <v>0.76217973877418699</v>
      </c>
      <c r="AF120" s="207">
        <v>1.59049664344238</v>
      </c>
      <c r="AG120" s="253" t="str">
        <f t="shared" si="19"/>
        <v/>
      </c>
      <c r="AH120" s="252"/>
      <c r="AI120" s="82"/>
      <c r="AJ120" s="218" t="str">
        <f t="shared" si="20"/>
        <v/>
      </c>
      <c r="AK120" s="217">
        <f t="shared" si="21"/>
        <v>45522.11680125766</v>
      </c>
      <c r="AL120" s="147"/>
      <c r="AM120" s="147"/>
      <c r="AN120" s="147"/>
      <c r="AO120" s="147"/>
      <c r="AP120" s="147"/>
      <c r="AQ120" s="147"/>
      <c r="AR120" s="147"/>
      <c r="AS120" s="147"/>
      <c r="AT120" s="147"/>
      <c r="AU120" s="14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row>
    <row r="121" spans="1:149" ht="15" customHeight="1">
      <c r="A121" s="99" t="s">
        <v>122</v>
      </c>
      <c r="B121" s="100" t="s">
        <v>248</v>
      </c>
      <c r="C121" s="197">
        <v>49.891075210084033</v>
      </c>
      <c r="D121" s="199">
        <v>60.747</v>
      </c>
      <c r="E121" s="101">
        <v>0.48099999999999998</v>
      </c>
      <c r="F121" s="102">
        <v>1524.03</v>
      </c>
      <c r="G121" s="1" t="s">
        <v>167</v>
      </c>
      <c r="H121" s="148" t="s">
        <v>47</v>
      </c>
      <c r="I121" s="202">
        <v>5.3049999999999997</v>
      </c>
      <c r="J121" s="105">
        <v>0.13715304359213501</v>
      </c>
      <c r="K121" s="106">
        <v>1.9450390198870599E-2</v>
      </c>
      <c r="L121" s="106">
        <v>0.75505028945178898</v>
      </c>
      <c r="M121" s="106">
        <v>7.0813891471451604E-2</v>
      </c>
      <c r="N121" s="106">
        <v>9.1475305820524905E-2</v>
      </c>
      <c r="O121" s="106">
        <v>3.9727176263466703E-2</v>
      </c>
      <c r="P121" s="131">
        <v>1.11367009679824</v>
      </c>
      <c r="Q121" s="105">
        <v>0.241852052897676</v>
      </c>
      <c r="R121" s="106">
        <v>3.2971241546509801E-2</v>
      </c>
      <c r="S121" s="106">
        <v>0.74496564233121099</v>
      </c>
      <c r="T121" s="106">
        <v>8.4229219085269494E-2</v>
      </c>
      <c r="U121" s="106">
        <v>9.8816222129909995E-2</v>
      </c>
      <c r="V121" s="106">
        <v>3.9727176263466703E-2</v>
      </c>
      <c r="W121" s="145">
        <v>1.24256155425404</v>
      </c>
      <c r="X121" s="105">
        <v>0.13715304359213501</v>
      </c>
      <c r="Y121" s="106">
        <v>0.30684666342214101</v>
      </c>
      <c r="Z121" s="106">
        <v>1.9912415951172699</v>
      </c>
      <c r="AA121" s="106">
        <v>0.25677749328100902</v>
      </c>
      <c r="AB121" s="106">
        <v>3.9727176263466703E-2</v>
      </c>
      <c r="AC121" s="107">
        <v>2.7317459716760299</v>
      </c>
      <c r="AD121" s="204">
        <v>1.4891844174219899</v>
      </c>
      <c r="AE121" s="106">
        <v>0.82277109589644803</v>
      </c>
      <c r="AF121" s="205">
        <v>0.45485984682963798</v>
      </c>
      <c r="AG121" s="251" t="str">
        <f t="shared" si="19"/>
        <v/>
      </c>
      <c r="AH121" s="252"/>
      <c r="AI121" s="82"/>
      <c r="AJ121" s="216" t="str">
        <f t="shared" si="20"/>
        <v/>
      </c>
      <c r="AK121" s="220" t="str">
        <f t="shared" si="21"/>
        <v/>
      </c>
      <c r="AL121" s="147"/>
      <c r="AM121" s="147"/>
      <c r="AN121" s="147"/>
      <c r="AO121" s="147"/>
      <c r="AP121" s="147"/>
      <c r="AQ121" s="147"/>
      <c r="AR121" s="147"/>
      <c r="AS121" s="147"/>
      <c r="AT121" s="147"/>
      <c r="AU121" s="14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row>
    <row r="122" spans="1:149" ht="15" customHeight="1">
      <c r="A122" s="99" t="s">
        <v>26</v>
      </c>
      <c r="B122" s="100" t="s">
        <v>245</v>
      </c>
      <c r="C122" s="197">
        <v>75.424512324929964</v>
      </c>
      <c r="D122" s="199">
        <v>74.339024390243921</v>
      </c>
      <c r="E122" s="101">
        <v>0.875</v>
      </c>
      <c r="F122" s="102">
        <v>39809.9</v>
      </c>
      <c r="G122" s="1" t="s">
        <v>332</v>
      </c>
      <c r="H122" s="148" t="s">
        <v>10</v>
      </c>
      <c r="I122" s="202">
        <v>2.6619999999999999</v>
      </c>
      <c r="J122" s="105">
        <v>2.84667289061256</v>
      </c>
      <c r="K122" s="106">
        <v>0.13627940953797099</v>
      </c>
      <c r="L122" s="106">
        <v>1.37539416413812</v>
      </c>
      <c r="M122" s="106">
        <v>1.6348766981709599</v>
      </c>
      <c r="N122" s="106">
        <v>0.22096843341737099</v>
      </c>
      <c r="O122" s="106">
        <v>0.163432462366224</v>
      </c>
      <c r="P122" s="131">
        <v>6.3776240582432102</v>
      </c>
      <c r="Q122" s="105">
        <v>1.82829299720351</v>
      </c>
      <c r="R122" s="106">
        <v>0.32377247003670701</v>
      </c>
      <c r="S122" s="106">
        <v>1.2967931835611599</v>
      </c>
      <c r="T122" s="106">
        <v>2.5669438058032301</v>
      </c>
      <c r="U122" s="106">
        <v>0.24901581907065501</v>
      </c>
      <c r="V122" s="106">
        <v>0.163432462366224</v>
      </c>
      <c r="W122" s="145">
        <v>6.4282507380414904</v>
      </c>
      <c r="X122" s="105">
        <v>2.84667289061256</v>
      </c>
      <c r="Y122" s="106">
        <v>0.324557358126427</v>
      </c>
      <c r="Z122" s="106">
        <v>2.28305771851115</v>
      </c>
      <c r="AA122" s="106">
        <v>0.34936884638589799</v>
      </c>
      <c r="AB122" s="106">
        <v>0.163432462366224</v>
      </c>
      <c r="AC122" s="107">
        <v>5.9670892760022598</v>
      </c>
      <c r="AD122" s="204">
        <v>-0.46116146203922997</v>
      </c>
      <c r="AE122" s="106">
        <v>4.2565125939460904</v>
      </c>
      <c r="AF122" s="205">
        <v>1.07728415659773</v>
      </c>
      <c r="AG122" s="251">
        <f t="shared" si="19"/>
        <v>44647.750950324713</v>
      </c>
      <c r="AH122" s="252"/>
      <c r="AI122" s="82"/>
      <c r="AJ122" s="216">
        <f t="shared" si="20"/>
        <v>45377.750950324713</v>
      </c>
      <c r="AK122" s="220">
        <f t="shared" si="21"/>
        <v>45631.743230937231</v>
      </c>
      <c r="AL122" s="147"/>
      <c r="AM122" s="147"/>
      <c r="AN122" s="147"/>
      <c r="AO122" s="147"/>
      <c r="AP122" s="147"/>
      <c r="AQ122" s="147"/>
      <c r="AR122" s="147"/>
      <c r="AS122" s="147"/>
      <c r="AT122" s="147"/>
      <c r="AU122" s="14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row>
    <row r="123" spans="1:149" ht="15" customHeight="1">
      <c r="A123" s="108" t="s">
        <v>228</v>
      </c>
      <c r="B123" s="109" t="s">
        <v>245</v>
      </c>
      <c r="C123" s="198">
        <v>75.744223468137264</v>
      </c>
      <c r="D123" s="200">
        <v>82.748780487804893</v>
      </c>
      <c r="E123" s="110">
        <v>0.93</v>
      </c>
      <c r="F123" s="111">
        <v>120505</v>
      </c>
      <c r="G123" s="112" t="s">
        <v>332</v>
      </c>
      <c r="H123" s="113" t="s">
        <v>8</v>
      </c>
      <c r="I123" s="175">
        <v>0.64200000000000002</v>
      </c>
      <c r="J123" s="114">
        <v>0.369233183553133</v>
      </c>
      <c r="K123" s="115">
        <v>0.13461689410698799</v>
      </c>
      <c r="L123" s="115">
        <v>0.34543886762915199</v>
      </c>
      <c r="M123" s="115">
        <v>4.30373198802278</v>
      </c>
      <c r="N123" s="115">
        <v>4.8723966883554098E-5</v>
      </c>
      <c r="O123" s="115">
        <v>6.7119395728504297E-2</v>
      </c>
      <c r="P123" s="131">
        <v>5.2201890530074397</v>
      </c>
      <c r="Q123" s="114">
        <v>0.93824017096471102</v>
      </c>
      <c r="R123" s="115">
        <v>0.46505489360352997</v>
      </c>
      <c r="S123" s="115">
        <v>1.4202348758596299</v>
      </c>
      <c r="T123" s="115">
        <v>7.9677380404822697</v>
      </c>
      <c r="U123" s="115">
        <v>0.101020349265147</v>
      </c>
      <c r="V123" s="115">
        <v>6.7119395728504297E-2</v>
      </c>
      <c r="W123" s="145">
        <v>10.9594077259038</v>
      </c>
      <c r="X123" s="114">
        <v>0.369233183553133</v>
      </c>
      <c r="Y123" s="115">
        <v>0.13461689410698799</v>
      </c>
      <c r="Z123" s="115">
        <v>0.65710375786992903</v>
      </c>
      <c r="AA123" s="115">
        <v>8.8537419592243298E-4</v>
      </c>
      <c r="AB123" s="115">
        <v>6.7119395728504297E-2</v>
      </c>
      <c r="AC123" s="107">
        <v>1.2289586054544801</v>
      </c>
      <c r="AD123" s="130">
        <v>-9.73044912044932</v>
      </c>
      <c r="AE123" s="115">
        <v>7.2568508772438101</v>
      </c>
      <c r="AF123" s="120">
        <v>8.9176378091684398</v>
      </c>
      <c r="AG123" s="254">
        <f t="shared" si="19"/>
        <v>44612.297299224454</v>
      </c>
      <c r="AH123" s="252"/>
      <c r="AI123" s="82"/>
      <c r="AJ123" s="221">
        <f t="shared" si="20"/>
        <v>45342.297299224454</v>
      </c>
      <c r="AK123" s="222">
        <f t="shared" si="21"/>
        <v>45333.042258929119</v>
      </c>
      <c r="AL123" s="147"/>
      <c r="AM123" s="147"/>
      <c r="AN123" s="147"/>
      <c r="AO123" s="147"/>
      <c r="AP123" s="147"/>
      <c r="AQ123" s="147"/>
      <c r="AR123" s="147"/>
      <c r="AS123" s="147"/>
      <c r="AT123" s="147"/>
      <c r="AU123" s="14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row>
    <row r="124" spans="1:149" ht="15" customHeight="1">
      <c r="A124" s="99" t="s">
        <v>121</v>
      </c>
      <c r="B124" s="100" t="s">
        <v>245</v>
      </c>
      <c r="C124" s="197">
        <v>50.120448132586368</v>
      </c>
      <c r="D124" s="199">
        <v>64.484999999999999</v>
      </c>
      <c r="E124" s="101">
        <v>0.501</v>
      </c>
      <c r="F124" s="102">
        <v>1522.57</v>
      </c>
      <c r="G124" s="1" t="s">
        <v>167</v>
      </c>
      <c r="H124" s="148" t="s">
        <v>47</v>
      </c>
      <c r="I124" s="202">
        <v>29.178000000000001</v>
      </c>
      <c r="J124" s="105">
        <v>0.181927665952241</v>
      </c>
      <c r="K124" s="106">
        <v>0.247792308353598</v>
      </c>
      <c r="L124" s="106">
        <v>0.19761504317146</v>
      </c>
      <c r="M124" s="106">
        <v>3.10316221729031E-2</v>
      </c>
      <c r="N124" s="106">
        <v>2.1683887872756501E-2</v>
      </c>
      <c r="O124" s="106">
        <v>6.34421663255684E-2</v>
      </c>
      <c r="P124" s="131">
        <v>0.74349269384852801</v>
      </c>
      <c r="Q124" s="105">
        <v>0.20721176538521199</v>
      </c>
      <c r="R124" s="106">
        <v>0.24652608264728701</v>
      </c>
      <c r="S124" s="106">
        <v>0.19935950495089699</v>
      </c>
      <c r="T124" s="106">
        <v>5.4595638563647797E-2</v>
      </c>
      <c r="U124" s="106">
        <v>2.2893385044194099E-2</v>
      </c>
      <c r="V124" s="106">
        <v>6.34421663255684E-2</v>
      </c>
      <c r="W124" s="145">
        <v>0.79402854291680602</v>
      </c>
      <c r="X124" s="105">
        <v>0.181927665952241</v>
      </c>
      <c r="Y124" s="106">
        <v>0.99113109741648797</v>
      </c>
      <c r="Z124" s="106">
        <v>0.58016478613716704</v>
      </c>
      <c r="AA124" s="106">
        <v>0.16208799503575699</v>
      </c>
      <c r="AB124" s="106">
        <v>6.34421663255684E-2</v>
      </c>
      <c r="AC124" s="107">
        <v>1.97875371086722</v>
      </c>
      <c r="AD124" s="204">
        <v>1.1847251679504101</v>
      </c>
      <c r="AE124" s="106">
        <v>0.52577172711650899</v>
      </c>
      <c r="AF124" s="205">
        <v>0.40127709606104001</v>
      </c>
      <c r="AG124" s="251" t="str">
        <f t="shared" si="19"/>
        <v/>
      </c>
      <c r="AH124" s="252"/>
      <c r="AI124" s="82"/>
      <c r="AJ124" s="216" t="str">
        <f t="shared" si="20"/>
        <v/>
      </c>
      <c r="AK124" s="220" t="str">
        <f t="shared" si="21"/>
        <v/>
      </c>
      <c r="AL124" s="147"/>
      <c r="AM124" s="147"/>
      <c r="AN124" s="147"/>
      <c r="AO124" s="147"/>
      <c r="AP124" s="147"/>
      <c r="AQ124" s="147"/>
      <c r="AR124" s="147"/>
      <c r="AS124" s="147"/>
      <c r="AT124" s="147"/>
      <c r="AU124" s="14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row>
    <row r="125" spans="1:149" ht="15" customHeight="1">
      <c r="A125" s="99" t="s">
        <v>120</v>
      </c>
      <c r="B125" s="100" t="s">
        <v>245</v>
      </c>
      <c r="C125" s="197">
        <v>53.252214643635234</v>
      </c>
      <c r="D125" s="199">
        <v>62.904000000000003</v>
      </c>
      <c r="E125" s="101">
        <v>0.51200000000000001</v>
      </c>
      <c r="F125" s="102">
        <v>1372.75</v>
      </c>
      <c r="G125" s="1" t="s">
        <v>167</v>
      </c>
      <c r="H125" s="148" t="s">
        <v>47</v>
      </c>
      <c r="I125" s="202">
        <v>20.181000000000001</v>
      </c>
      <c r="J125" s="105">
        <v>0.37298249720829502</v>
      </c>
      <c r="K125" s="106">
        <v>5.9119493350040499E-2</v>
      </c>
      <c r="L125" s="106">
        <v>0.160210647745443</v>
      </c>
      <c r="M125" s="106">
        <v>2.3782853687364599E-2</v>
      </c>
      <c r="N125" s="106">
        <v>1.10112759263272E-2</v>
      </c>
      <c r="O125" s="106">
        <v>8.8266460599980306E-2</v>
      </c>
      <c r="P125" s="131">
        <v>0.715373228517451</v>
      </c>
      <c r="Q125" s="105">
        <v>0.35243123592561298</v>
      </c>
      <c r="R125" s="106">
        <v>5.9554355572438503E-2</v>
      </c>
      <c r="S125" s="106">
        <v>0.16164113102400801</v>
      </c>
      <c r="T125" s="106">
        <v>4.9954646219126798E-2</v>
      </c>
      <c r="U125" s="106">
        <v>1.2434033198387699E-2</v>
      </c>
      <c r="V125" s="106">
        <v>8.8266460599980306E-2</v>
      </c>
      <c r="W125" s="145">
        <v>0.72428186253955495</v>
      </c>
      <c r="X125" s="105">
        <v>0.37298249720829502</v>
      </c>
      <c r="Y125" s="106">
        <v>5.9119493350040499E-2</v>
      </c>
      <c r="Z125" s="106">
        <v>1.23615970899688E-2</v>
      </c>
      <c r="AA125" s="106">
        <v>4.3757689263420302E-2</v>
      </c>
      <c r="AB125" s="106">
        <v>8.8266460599980306E-2</v>
      </c>
      <c r="AC125" s="107">
        <v>0.57648773751170501</v>
      </c>
      <c r="AD125" s="204">
        <v>-0.147794125027849</v>
      </c>
      <c r="AE125" s="106">
        <v>0.47958845961344998</v>
      </c>
      <c r="AF125" s="205">
        <v>1.2563699371399799</v>
      </c>
      <c r="AG125" s="251" t="str">
        <f t="shared" si="19"/>
        <v/>
      </c>
      <c r="AH125" s="252"/>
      <c r="AI125" s="82"/>
      <c r="AJ125" s="216" t="str">
        <f t="shared" si="20"/>
        <v/>
      </c>
      <c r="AK125" s="220">
        <f t="shared" si="21"/>
        <v>45583.31547100941</v>
      </c>
      <c r="AL125" s="147"/>
      <c r="AM125" s="147"/>
      <c r="AN125" s="147"/>
      <c r="AO125" s="147"/>
      <c r="AP125" s="147"/>
      <c r="AQ125" s="147"/>
      <c r="AR125" s="147"/>
      <c r="AS125" s="147"/>
      <c r="AT125" s="147"/>
      <c r="AU125" s="14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row>
    <row r="126" spans="1:149" ht="15" customHeight="1">
      <c r="A126" s="99" t="s">
        <v>73</v>
      </c>
      <c r="B126" s="100" t="s">
        <v>245</v>
      </c>
      <c r="C126" s="197">
        <v>70.383942577030808</v>
      </c>
      <c r="D126" s="199">
        <v>74.884</v>
      </c>
      <c r="E126" s="101">
        <v>0.80300000000000005</v>
      </c>
      <c r="F126" s="102">
        <v>28179.9</v>
      </c>
      <c r="G126" s="1" t="s">
        <v>168</v>
      </c>
      <c r="H126" s="148" t="s">
        <v>10</v>
      </c>
      <c r="I126" s="202">
        <v>33.180999999999997</v>
      </c>
      <c r="J126" s="105">
        <v>0.65468277696926303</v>
      </c>
      <c r="K126" s="106">
        <v>1.64602929052523E-3</v>
      </c>
      <c r="L126" s="106">
        <v>0.32858378245770498</v>
      </c>
      <c r="M126" s="106">
        <v>2.5027740471321902</v>
      </c>
      <c r="N126" s="106">
        <v>0.50052575013502398</v>
      </c>
      <c r="O126" s="106">
        <v>0.128678808841312</v>
      </c>
      <c r="P126" s="131">
        <v>4.1168911948260201</v>
      </c>
      <c r="Q126" s="105">
        <v>0.72571102102638896</v>
      </c>
      <c r="R126" s="106">
        <v>0.124587335966721</v>
      </c>
      <c r="S126" s="106">
        <v>0.377049491394576</v>
      </c>
      <c r="T126" s="106">
        <v>2.3621990652842402</v>
      </c>
      <c r="U126" s="106">
        <v>0.52415320184523295</v>
      </c>
      <c r="V126" s="106">
        <v>0.128678808841312</v>
      </c>
      <c r="W126" s="145">
        <v>4.2423789243584702</v>
      </c>
      <c r="X126" s="105">
        <v>0.65468277696926303</v>
      </c>
      <c r="Y126" s="106">
        <v>1.5952385350468098E-2</v>
      </c>
      <c r="Z126" s="106">
        <v>0.53015044725965299</v>
      </c>
      <c r="AA126" s="106">
        <v>0.73283934579307297</v>
      </c>
      <c r="AB126" s="106">
        <v>0.128678808841312</v>
      </c>
      <c r="AC126" s="107">
        <v>2.06230376421377</v>
      </c>
      <c r="AD126" s="204">
        <v>-2.1800751601447002</v>
      </c>
      <c r="AE126" s="106">
        <v>2.8091218055574698</v>
      </c>
      <c r="AF126" s="205">
        <v>2.05710671627262</v>
      </c>
      <c r="AG126" s="251">
        <f t="shared" si="19"/>
        <v>44691.933845972038</v>
      </c>
      <c r="AH126" s="252"/>
      <c r="AI126" s="82"/>
      <c r="AJ126" s="216">
        <f t="shared" si="20"/>
        <v>45421.933845972038</v>
      </c>
      <c r="AK126" s="220">
        <f t="shared" si="21"/>
        <v>45469.91979244673</v>
      </c>
      <c r="AL126" s="147"/>
      <c r="AM126" s="147"/>
      <c r="AN126" s="147"/>
      <c r="AO126" s="147"/>
      <c r="AP126" s="147"/>
      <c r="AQ126" s="147"/>
      <c r="AR126" s="147"/>
      <c r="AS126" s="147"/>
      <c r="AT126" s="147"/>
      <c r="AU126" s="14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row>
    <row r="127" spans="1:149" ht="15" customHeight="1">
      <c r="A127" s="99" t="s">
        <v>119</v>
      </c>
      <c r="B127" s="100" t="s">
        <v>245</v>
      </c>
      <c r="C127" s="197">
        <v>54.051311772486784</v>
      </c>
      <c r="D127" s="199">
        <v>58.941000000000003</v>
      </c>
      <c r="E127" s="101">
        <v>0.42799999999999999</v>
      </c>
      <c r="F127" s="102">
        <v>2205.85</v>
      </c>
      <c r="G127" s="1" t="s">
        <v>167</v>
      </c>
      <c r="H127" s="148" t="s">
        <v>47</v>
      </c>
      <c r="I127" s="202">
        <v>21.474</v>
      </c>
      <c r="J127" s="105">
        <v>0.376537472388352</v>
      </c>
      <c r="K127" s="106">
        <v>0.47294598640025198</v>
      </c>
      <c r="L127" s="106">
        <v>0.123284718206328</v>
      </c>
      <c r="M127" s="106">
        <v>3.4876067918383102E-2</v>
      </c>
      <c r="N127" s="106">
        <v>1.19747579486656E-2</v>
      </c>
      <c r="O127" s="106">
        <v>5.26430011080651E-2</v>
      </c>
      <c r="P127" s="131">
        <v>1.0722620039700499</v>
      </c>
      <c r="Q127" s="105">
        <v>0.33292768596904299</v>
      </c>
      <c r="R127" s="106">
        <v>0.39938279589530801</v>
      </c>
      <c r="S127" s="106">
        <v>0.12036497879429001</v>
      </c>
      <c r="T127" s="106">
        <v>6.8203646487951394E-2</v>
      </c>
      <c r="U127" s="106">
        <v>2.7251817826488701E-2</v>
      </c>
      <c r="V127" s="106">
        <v>5.26430011080651E-2</v>
      </c>
      <c r="W127" s="145">
        <v>1.0007739260811499</v>
      </c>
      <c r="X127" s="105">
        <v>0.376537472388352</v>
      </c>
      <c r="Y127" s="106">
        <v>0.47294598640025198</v>
      </c>
      <c r="Z127" s="106">
        <v>0.43390254605182899</v>
      </c>
      <c r="AA127" s="106">
        <v>3.2660782251431403E-2</v>
      </c>
      <c r="AB127" s="106">
        <v>5.26430011080651E-2</v>
      </c>
      <c r="AC127" s="107">
        <v>1.36868978819993</v>
      </c>
      <c r="AD127" s="204">
        <v>0.36791586211878002</v>
      </c>
      <c r="AE127" s="106">
        <v>0.66266967385829301</v>
      </c>
      <c r="AF127" s="205">
        <v>0.73119119811461797</v>
      </c>
      <c r="AG127" s="251" t="str">
        <f t="shared" si="19"/>
        <v/>
      </c>
      <c r="AH127" s="252"/>
      <c r="AI127" s="82"/>
      <c r="AJ127" s="216" t="str">
        <f t="shared" si="20"/>
        <v/>
      </c>
      <c r="AK127" s="220" t="str">
        <f t="shared" si="21"/>
        <v/>
      </c>
      <c r="AL127" s="147"/>
      <c r="AM127" s="147"/>
      <c r="AN127" s="147"/>
      <c r="AO127" s="147"/>
      <c r="AP127" s="147"/>
      <c r="AQ127" s="147"/>
      <c r="AR127" s="147"/>
      <c r="AS127" s="147"/>
      <c r="AT127" s="147"/>
      <c r="AU127" s="14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row>
    <row r="128" spans="1:149" ht="15" customHeight="1">
      <c r="A128" s="108" t="s">
        <v>232</v>
      </c>
      <c r="B128" s="109" t="s">
        <v>246</v>
      </c>
      <c r="C128" s="198">
        <v>76.769503944911293</v>
      </c>
      <c r="D128" s="200">
        <v>82.86097560975611</v>
      </c>
      <c r="E128" s="110">
        <v>0.91800000000000004</v>
      </c>
      <c r="F128" s="111">
        <v>46805.7</v>
      </c>
      <c r="G128" s="112" t="s">
        <v>332</v>
      </c>
      <c r="H128" s="113" t="s">
        <v>8</v>
      </c>
      <c r="I128" s="175">
        <v>0.44400000000000001</v>
      </c>
      <c r="J128" s="114"/>
      <c r="K128" s="115"/>
      <c r="L128" s="115"/>
      <c r="M128" s="115"/>
      <c r="N128" s="115"/>
      <c r="O128" s="115"/>
      <c r="P128" s="131">
        <v>1.20471198371919</v>
      </c>
      <c r="Q128" s="114"/>
      <c r="R128" s="115"/>
      <c r="S128" s="115"/>
      <c r="T128" s="115"/>
      <c r="U128" s="115"/>
      <c r="V128" s="115"/>
      <c r="W128" s="145">
        <v>3.7219801140833599</v>
      </c>
      <c r="X128" s="114"/>
      <c r="Y128" s="115"/>
      <c r="Z128" s="115"/>
      <c r="AA128" s="115"/>
      <c r="AB128" s="115"/>
      <c r="AC128" s="107">
        <v>0.46736373190227298</v>
      </c>
      <c r="AD128" s="130">
        <v>-3.2546163821810801</v>
      </c>
      <c r="AE128" s="115">
        <v>2.4645359796341002</v>
      </c>
      <c r="AF128" s="120">
        <v>7.9637760913412796</v>
      </c>
      <c r="AG128" s="254">
        <f t="shared" si="19"/>
        <v>44710.100901352715</v>
      </c>
      <c r="AH128" s="252"/>
      <c r="AI128" s="82"/>
      <c r="AJ128" s="221">
        <f t="shared" si="20"/>
        <v>45440.100901352715</v>
      </c>
      <c r="AK128" s="222">
        <f t="shared" si="21"/>
        <v>45337.958097741845</v>
      </c>
      <c r="AL128" s="147"/>
      <c r="AM128" s="147"/>
      <c r="AN128" s="147"/>
      <c r="AO128" s="147"/>
      <c r="AP128" s="147"/>
      <c r="AQ128" s="147"/>
      <c r="AR128" s="147"/>
      <c r="AS128" s="147"/>
      <c r="AT128" s="147"/>
      <c r="AU128" s="14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row>
    <row r="129" spans="1:149" ht="15" customHeight="1">
      <c r="A129" s="99" t="s">
        <v>243</v>
      </c>
      <c r="B129" s="100" t="s">
        <v>246</v>
      </c>
      <c r="C129" s="197"/>
      <c r="D129" s="199"/>
      <c r="E129" s="101"/>
      <c r="F129" s="102"/>
      <c r="G129" s="1" t="s">
        <v>269</v>
      </c>
      <c r="H129" s="148"/>
      <c r="I129" s="177">
        <v>0.374</v>
      </c>
      <c r="J129" s="103"/>
      <c r="K129" s="104"/>
      <c r="L129" s="104"/>
      <c r="M129" s="104"/>
      <c r="N129" s="104"/>
      <c r="O129" s="104"/>
      <c r="P129" s="131">
        <v>2.2964457374694902</v>
      </c>
      <c r="Q129" s="105"/>
      <c r="R129" s="106"/>
      <c r="S129" s="106"/>
      <c r="T129" s="106"/>
      <c r="U129" s="106"/>
      <c r="V129" s="106"/>
      <c r="W129" s="145">
        <v>3.5028026093009901</v>
      </c>
      <c r="X129" s="105"/>
      <c r="Y129" s="106"/>
      <c r="Z129" s="106"/>
      <c r="AA129" s="106"/>
      <c r="AB129" s="106"/>
      <c r="AC129" s="107">
        <v>0.51010434757170897</v>
      </c>
      <c r="AD129" s="204">
        <v>-2.9926982617292799</v>
      </c>
      <c r="AE129" s="106">
        <v>2.31940601388854</v>
      </c>
      <c r="AF129" s="205">
        <v>6.8668354347020601</v>
      </c>
      <c r="AG129" s="251">
        <f t="shared" si="19"/>
        <v>44719.367876867778</v>
      </c>
      <c r="AH129" s="252"/>
      <c r="AI129" s="82"/>
      <c r="AJ129" s="216">
        <f t="shared" si="20"/>
        <v>45449.367876867778</v>
      </c>
      <c r="AK129" s="220">
        <f t="shared" si="21"/>
        <v>45345.29966088169</v>
      </c>
      <c r="AL129" s="147"/>
      <c r="AM129" s="147"/>
      <c r="AN129" s="147"/>
      <c r="AO129" s="147"/>
      <c r="AP129" s="147"/>
      <c r="AQ129" s="147"/>
      <c r="AR129" s="147"/>
      <c r="AS129" s="147"/>
      <c r="AT129" s="147"/>
      <c r="AU129" s="14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row>
    <row r="130" spans="1:149" ht="15" customHeight="1">
      <c r="A130" s="99" t="s">
        <v>118</v>
      </c>
      <c r="B130" s="100" t="s">
        <v>248</v>
      </c>
      <c r="C130" s="197">
        <v>55.826484803921574</v>
      </c>
      <c r="D130" s="199">
        <v>64.364000000000004</v>
      </c>
      <c r="E130" s="101">
        <v>0.55600000000000005</v>
      </c>
      <c r="F130" s="118">
        <v>5927.21</v>
      </c>
      <c r="G130" s="1" t="s">
        <v>167</v>
      </c>
      <c r="H130" s="148" t="s">
        <v>6</v>
      </c>
      <c r="I130" s="202">
        <v>4.9020000000000001</v>
      </c>
      <c r="J130" s="116">
        <v>9.3161176594514394E-2</v>
      </c>
      <c r="K130" s="117">
        <v>1.37748934699195</v>
      </c>
      <c r="L130" s="117">
        <v>0.18377136969848201</v>
      </c>
      <c r="M130" s="117">
        <v>0.24961625525737799</v>
      </c>
      <c r="N130" s="117">
        <v>0.28908501393432201</v>
      </c>
      <c r="O130" s="117">
        <v>2.96040192673305E-2</v>
      </c>
      <c r="P130" s="131">
        <v>2.2227271817439802</v>
      </c>
      <c r="Q130" s="116">
        <v>0.40060822244462102</v>
      </c>
      <c r="R130" s="117">
        <v>1.2814360999638501</v>
      </c>
      <c r="S130" s="117">
        <v>0.191660309989892</v>
      </c>
      <c r="T130" s="117">
        <v>0.35309885280171999</v>
      </c>
      <c r="U130" s="117">
        <v>0</v>
      </c>
      <c r="V130" s="117">
        <v>2.96040192673305E-2</v>
      </c>
      <c r="W130" s="145">
        <v>2.2564075044674201</v>
      </c>
      <c r="X130" s="116">
        <v>9.3161176594514394E-2</v>
      </c>
      <c r="Y130" s="117">
        <v>2.3642595404690598</v>
      </c>
      <c r="Z130" s="117">
        <v>4.9552858783287801E-2</v>
      </c>
      <c r="AA130" s="117">
        <v>1.11699973059327</v>
      </c>
      <c r="AB130" s="117">
        <v>2.96040192673305E-2</v>
      </c>
      <c r="AC130" s="107">
        <v>3.65357732570746</v>
      </c>
      <c r="AD130" s="206">
        <v>1.3971698212400301</v>
      </c>
      <c r="AE130" s="117">
        <v>1.49409650482399</v>
      </c>
      <c r="AF130" s="207">
        <v>0.61758854495586701</v>
      </c>
      <c r="AG130" s="253">
        <f t="shared" si="19"/>
        <v>44806.294795430898</v>
      </c>
      <c r="AH130" s="252"/>
      <c r="AI130" s="82"/>
      <c r="AJ130" s="218">
        <f t="shared" si="20"/>
        <v>45536.294795430898</v>
      </c>
      <c r="AK130" s="217" t="str">
        <f t="shared" si="21"/>
        <v/>
      </c>
      <c r="AL130" s="147"/>
      <c r="AM130" s="147"/>
      <c r="AN130" s="147"/>
      <c r="AO130" s="147"/>
      <c r="AP130" s="147"/>
      <c r="AQ130" s="147"/>
      <c r="AR130" s="147"/>
      <c r="AS130" s="147"/>
      <c r="AT130" s="147"/>
      <c r="AU130" s="14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row>
    <row r="131" spans="1:149" ht="15" customHeight="1">
      <c r="A131" s="99" t="s">
        <v>117</v>
      </c>
      <c r="B131" s="100" t="s">
        <v>246</v>
      </c>
      <c r="C131" s="197">
        <v>68.395022198879545</v>
      </c>
      <c r="D131" s="199">
        <v>73.680243902439031</v>
      </c>
      <c r="E131" s="101">
        <v>0.80200000000000005</v>
      </c>
      <c r="F131" s="102">
        <v>21449.599999999999</v>
      </c>
      <c r="G131" s="1" t="s">
        <v>167</v>
      </c>
      <c r="H131" s="148" t="s">
        <v>10</v>
      </c>
      <c r="I131" s="202">
        <v>1.2749999999999999</v>
      </c>
      <c r="J131" s="116"/>
      <c r="K131" s="117"/>
      <c r="L131" s="117"/>
      <c r="M131" s="117"/>
      <c r="N131" s="117"/>
      <c r="O131" s="117"/>
      <c r="P131" s="131">
        <v>1.5276603054910001</v>
      </c>
      <c r="Q131" s="116"/>
      <c r="R131" s="117"/>
      <c r="S131" s="117"/>
      <c r="T131" s="117"/>
      <c r="U131" s="117"/>
      <c r="V131" s="117"/>
      <c r="W131" s="145">
        <v>2.6035871662246199</v>
      </c>
      <c r="X131" s="116"/>
      <c r="Y131" s="117"/>
      <c r="Z131" s="117"/>
      <c r="AA131" s="117"/>
      <c r="AB131" s="117"/>
      <c r="AC131" s="107">
        <v>0.67547740561871905</v>
      </c>
      <c r="AD131" s="206">
        <v>-1.9281097606058999</v>
      </c>
      <c r="AE131" s="117">
        <v>1.72398402210551</v>
      </c>
      <c r="AF131" s="207">
        <v>3.8544400516843398</v>
      </c>
      <c r="AG131" s="253">
        <f t="shared" si="19"/>
        <v>44773.718899548861</v>
      </c>
      <c r="AH131" s="252"/>
      <c r="AI131" s="82"/>
      <c r="AJ131" s="218">
        <f t="shared" si="20"/>
        <v>45503.718899548861</v>
      </c>
      <c r="AK131" s="217">
        <f t="shared" si="21"/>
        <v>45386.955426752596</v>
      </c>
      <c r="AL131" s="147"/>
      <c r="AM131" s="147"/>
      <c r="AN131" s="147"/>
      <c r="AO131" s="147"/>
      <c r="AP131" s="147"/>
      <c r="AQ131" s="147"/>
      <c r="AR131" s="147"/>
      <c r="AS131" s="147"/>
      <c r="AT131" s="147"/>
      <c r="AU131" s="14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row>
    <row r="132" spans="1:149" ht="15" customHeight="1">
      <c r="A132" s="99" t="s">
        <v>42</v>
      </c>
      <c r="B132" s="100" t="s">
        <v>245</v>
      </c>
      <c r="C132" s="197">
        <v>70.204482492997215</v>
      </c>
      <c r="D132" s="199">
        <v>70.212999999999994</v>
      </c>
      <c r="E132" s="101">
        <v>0.75800000000000001</v>
      </c>
      <c r="F132" s="102">
        <v>19027.900000000001</v>
      </c>
      <c r="G132" s="1" t="s">
        <v>170</v>
      </c>
      <c r="H132" s="148" t="s">
        <v>10</v>
      </c>
      <c r="I132" s="202">
        <v>131.56299999999999</v>
      </c>
      <c r="J132" s="105">
        <v>0.34324990014900297</v>
      </c>
      <c r="K132" s="106">
        <v>0.21643467773122699</v>
      </c>
      <c r="L132" s="106">
        <v>0.15519417644167999</v>
      </c>
      <c r="M132" s="106">
        <v>1.09554601170466</v>
      </c>
      <c r="N132" s="106">
        <v>0.10034397011358299</v>
      </c>
      <c r="O132" s="106">
        <v>8.2561173033484203E-2</v>
      </c>
      <c r="P132" s="131">
        <v>1.9933299091736401</v>
      </c>
      <c r="Q132" s="105">
        <v>0.493427629834916</v>
      </c>
      <c r="R132" s="106">
        <v>0.20091952019582601</v>
      </c>
      <c r="S132" s="106">
        <v>0.26468151987924898</v>
      </c>
      <c r="T132" s="106">
        <v>1.1425401817338501</v>
      </c>
      <c r="U132" s="106">
        <v>0.101099584032299</v>
      </c>
      <c r="V132" s="106">
        <v>8.2561173033484203E-2</v>
      </c>
      <c r="W132" s="145">
        <v>2.28522960870963</v>
      </c>
      <c r="X132" s="105">
        <v>0.34324990014900297</v>
      </c>
      <c r="Y132" s="106">
        <v>0.21643467773122699</v>
      </c>
      <c r="Z132" s="106">
        <v>0.427634637877986</v>
      </c>
      <c r="AA132" s="106">
        <v>0.13291860597045699</v>
      </c>
      <c r="AB132" s="106">
        <v>8.2561173033484203E-2</v>
      </c>
      <c r="AC132" s="107">
        <v>1.20279899476216</v>
      </c>
      <c r="AD132" s="204">
        <v>-1.08243061394747</v>
      </c>
      <c r="AE132" s="106">
        <v>1.5131812690452999</v>
      </c>
      <c r="AF132" s="205">
        <v>1.89992643713633</v>
      </c>
      <c r="AG132" s="251">
        <f t="shared" si="19"/>
        <v>44803.213665187839</v>
      </c>
      <c r="AH132" s="252"/>
      <c r="AI132" s="82"/>
      <c r="AJ132" s="216">
        <f t="shared" si="20"/>
        <v>45533.213665187839</v>
      </c>
      <c r="AK132" s="220">
        <f t="shared" si="21"/>
        <v>45484.639037410132</v>
      </c>
      <c r="AL132" s="147"/>
      <c r="AM132" s="147"/>
      <c r="AN132" s="147"/>
      <c r="AO132" s="147"/>
      <c r="AP132" s="147"/>
      <c r="AQ132" s="147"/>
      <c r="AR132" s="147"/>
      <c r="AS132" s="147"/>
      <c r="AT132" s="147"/>
      <c r="AU132" s="14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row>
    <row r="133" spans="1:149" ht="15" customHeight="1">
      <c r="A133" s="108" t="s">
        <v>72</v>
      </c>
      <c r="B133" s="109" t="s">
        <v>245</v>
      </c>
      <c r="C133" s="198">
        <v>63.514302735760978</v>
      </c>
      <c r="D133" s="200">
        <v>70.974999999999994</v>
      </c>
      <c r="E133" s="110">
        <v>0.73899999999999999</v>
      </c>
      <c r="F133" s="111">
        <v>11434.7</v>
      </c>
      <c r="G133" s="112" t="s">
        <v>168</v>
      </c>
      <c r="H133" s="113" t="s">
        <v>6</v>
      </c>
      <c r="I133" s="175">
        <v>3.3780000000000001</v>
      </c>
      <c r="J133" s="114">
        <v>0.410782381114698</v>
      </c>
      <c r="K133" s="115">
        <v>5.3244331235363003</v>
      </c>
      <c r="L133" s="115">
        <v>0.11419419245567</v>
      </c>
      <c r="M133" s="115">
        <v>2.1875726296004001</v>
      </c>
      <c r="N133" s="115">
        <v>1.81290489556977E-5</v>
      </c>
      <c r="O133" s="115">
        <v>1.5806036691233399E-2</v>
      </c>
      <c r="P133" s="131">
        <v>8.0528064924472602</v>
      </c>
      <c r="Q133" s="114">
        <v>0.58507404786714801</v>
      </c>
      <c r="R133" s="115">
        <v>4.7368264192756602</v>
      </c>
      <c r="S133" s="115">
        <v>0.149243271711402</v>
      </c>
      <c r="T133" s="115">
        <v>2.2170141236843302</v>
      </c>
      <c r="U133" s="115">
        <v>3.7545072018054701E-3</v>
      </c>
      <c r="V133" s="115">
        <v>1.5806036691233399E-2</v>
      </c>
      <c r="W133" s="145">
        <v>7.7077184064315798</v>
      </c>
      <c r="X133" s="114">
        <v>0.410782381114698</v>
      </c>
      <c r="Y133" s="115">
        <v>6.8159244532227596</v>
      </c>
      <c r="Z133" s="115">
        <v>6.1972777824494099</v>
      </c>
      <c r="AA133" s="115">
        <v>7.4457563285400305E-2</v>
      </c>
      <c r="AB133" s="115">
        <v>1.5806036691233399E-2</v>
      </c>
      <c r="AC133" s="107">
        <v>13.5142482167635</v>
      </c>
      <c r="AD133" s="130">
        <v>5.8065298103319201</v>
      </c>
      <c r="AE133" s="115">
        <v>5.1037213395260004</v>
      </c>
      <c r="AF133" s="120">
        <v>0.57034015379935699</v>
      </c>
      <c r="AG133" s="254">
        <f t="shared" si="19"/>
        <v>44633.516443731605</v>
      </c>
      <c r="AH133" s="252"/>
      <c r="AI133" s="82"/>
      <c r="AJ133" s="221">
        <f t="shared" si="20"/>
        <v>45363.516443731605</v>
      </c>
      <c r="AK133" s="222" t="str">
        <f t="shared" si="21"/>
        <v/>
      </c>
      <c r="AL133" s="147"/>
      <c r="AM133" s="147"/>
      <c r="AN133" s="147"/>
      <c r="AO133" s="147"/>
      <c r="AP133" s="147"/>
      <c r="AQ133" s="147"/>
      <c r="AR133" s="147"/>
      <c r="AS133" s="147"/>
      <c r="AT133" s="147"/>
      <c r="AU133" s="14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row>
    <row r="134" spans="1:149" ht="15" customHeight="1">
      <c r="A134" s="99" t="s">
        <v>189</v>
      </c>
      <c r="B134" s="100" t="s">
        <v>245</v>
      </c>
      <c r="C134" s="197">
        <v>68.807653781512599</v>
      </c>
      <c r="D134" s="199">
        <v>73.824390243902442</v>
      </c>
      <c r="E134" s="101">
        <v>0.83199999999999996</v>
      </c>
      <c r="F134" s="118">
        <v>21307.8</v>
      </c>
      <c r="G134" s="1" t="s">
        <v>171</v>
      </c>
      <c r="H134" s="148" t="s">
        <v>10</v>
      </c>
      <c r="I134" s="202">
        <v>0.628</v>
      </c>
      <c r="J134" s="116">
        <v>3.1807142268785601E-2</v>
      </c>
      <c r="K134" s="117">
        <v>0.20556482481024901</v>
      </c>
      <c r="L134" s="117">
        <v>1.12462363028852</v>
      </c>
      <c r="M134" s="117">
        <v>1.6158676786201001</v>
      </c>
      <c r="N134" s="117">
        <v>1.39017218185674E-2</v>
      </c>
      <c r="O134" s="117">
        <v>0.279056590008949</v>
      </c>
      <c r="P134" s="131">
        <v>3.2708215878151599</v>
      </c>
      <c r="Q134" s="116">
        <v>0.50374212476676905</v>
      </c>
      <c r="R134" s="117">
        <v>0.41574640268850999</v>
      </c>
      <c r="S134" s="117">
        <v>1.06027233954252</v>
      </c>
      <c r="T134" s="117">
        <v>1.2755318088804</v>
      </c>
      <c r="U134" s="117">
        <v>0.116250971811954</v>
      </c>
      <c r="V134" s="117">
        <v>0.279056590008949</v>
      </c>
      <c r="W134" s="145">
        <v>3.6506002376990998</v>
      </c>
      <c r="X134" s="116">
        <v>3.1807142268785601E-2</v>
      </c>
      <c r="Y134" s="117">
        <v>0.343575561126024</v>
      </c>
      <c r="Z134" s="117">
        <v>1.92573693707828</v>
      </c>
      <c r="AA134" s="117">
        <v>0.24861763370696399</v>
      </c>
      <c r="AB134" s="117">
        <v>0.279056590008949</v>
      </c>
      <c r="AC134" s="107">
        <v>2.8287938641890098</v>
      </c>
      <c r="AD134" s="206">
        <v>-0.82180637351009</v>
      </c>
      <c r="AE134" s="117">
        <v>2.4172712796145599</v>
      </c>
      <c r="AF134" s="207">
        <v>1.29051476104841</v>
      </c>
      <c r="AG134" s="253">
        <f t="shared" si="19"/>
        <v>44712.996705697922</v>
      </c>
      <c r="AH134" s="252"/>
      <c r="AI134" s="82"/>
      <c r="AJ134" s="218">
        <f t="shared" si="20"/>
        <v>45442.996705697922</v>
      </c>
      <c r="AK134" s="217">
        <f t="shared" si="21"/>
        <v>45575.60775951347</v>
      </c>
      <c r="AL134" s="147"/>
      <c r="AM134" s="147"/>
      <c r="AN134" s="147"/>
      <c r="AO134" s="147"/>
      <c r="AP134" s="147"/>
      <c r="AQ134" s="147"/>
      <c r="AR134" s="147"/>
      <c r="AS134" s="147"/>
      <c r="AT134" s="147"/>
      <c r="AU134" s="14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row>
    <row r="135" spans="1:149" ht="15" customHeight="1">
      <c r="A135" s="99" t="s">
        <v>116</v>
      </c>
      <c r="B135" s="100" t="s">
        <v>248</v>
      </c>
      <c r="C135" s="197">
        <v>68.980788725490186</v>
      </c>
      <c r="D135" s="199">
        <v>74.042000000000002</v>
      </c>
      <c r="E135" s="101">
        <v>0.68300000000000005</v>
      </c>
      <c r="F135" s="102">
        <v>7743.86</v>
      </c>
      <c r="G135" s="1" t="s">
        <v>167</v>
      </c>
      <c r="H135" s="148" t="s">
        <v>6</v>
      </c>
      <c r="I135" s="202">
        <v>37.773000000000003</v>
      </c>
      <c r="J135" s="116">
        <v>0.23114358603775501</v>
      </c>
      <c r="K135" s="117">
        <v>0.15329678452106901</v>
      </c>
      <c r="L135" s="117">
        <v>6.8157436299927404E-2</v>
      </c>
      <c r="M135" s="117">
        <v>0.65189648168429204</v>
      </c>
      <c r="N135" s="117">
        <v>0.13395011331284301</v>
      </c>
      <c r="O135" s="117">
        <v>3.1137202125092401E-2</v>
      </c>
      <c r="P135" s="131">
        <v>1.26958160398098</v>
      </c>
      <c r="Q135" s="116">
        <v>0.52289004380328297</v>
      </c>
      <c r="R135" s="117">
        <v>0.16246856697050999</v>
      </c>
      <c r="S135" s="117">
        <v>0.133135289056283</v>
      </c>
      <c r="T135" s="117">
        <v>0.62180291393860498</v>
      </c>
      <c r="U135" s="117">
        <v>7.3834161527002007E-2</v>
      </c>
      <c r="V135" s="117">
        <v>3.1137202125092401E-2</v>
      </c>
      <c r="W135" s="145">
        <v>1.5452681774207699</v>
      </c>
      <c r="X135" s="116">
        <v>0.23114358603775501</v>
      </c>
      <c r="Y135" s="117">
        <v>0.15329678452106901</v>
      </c>
      <c r="Z135" s="117">
        <v>8.4511722371849396E-2</v>
      </c>
      <c r="AA135" s="117">
        <v>6.5308993878705507E-2</v>
      </c>
      <c r="AB135" s="117">
        <v>3.1137202125092401E-2</v>
      </c>
      <c r="AC135" s="107">
        <v>0.56539828893447197</v>
      </c>
      <c r="AD135" s="206">
        <v>-0.97986988848629797</v>
      </c>
      <c r="AE135" s="117">
        <v>1.0232104698858699</v>
      </c>
      <c r="AF135" s="207">
        <v>2.7330612908873899</v>
      </c>
      <c r="AG135" s="253">
        <f t="shared" si="19"/>
        <v>44918.720352989265</v>
      </c>
      <c r="AH135" s="252"/>
      <c r="AI135" s="82"/>
      <c r="AJ135" s="218">
        <f t="shared" si="20"/>
        <v>45648.720352989265</v>
      </c>
      <c r="AK135" s="217">
        <f t="shared" si="21"/>
        <v>45425.915767355938</v>
      </c>
      <c r="AL135" s="147"/>
      <c r="AM135" s="147"/>
      <c r="AN135" s="147"/>
      <c r="AO135" s="147"/>
      <c r="AP135" s="147"/>
      <c r="AQ135" s="147"/>
      <c r="AR135" s="147"/>
      <c r="AS135" s="147"/>
      <c r="AT135" s="147"/>
      <c r="AU135" s="14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row>
    <row r="136" spans="1:149" ht="15" customHeight="1">
      <c r="A136" s="99" t="s">
        <v>115</v>
      </c>
      <c r="B136" s="100" t="s">
        <v>245</v>
      </c>
      <c r="C136" s="197">
        <v>53.574181512605044</v>
      </c>
      <c r="D136" s="199">
        <v>59.325000000000003</v>
      </c>
      <c r="E136" s="101">
        <v>0.44600000000000001</v>
      </c>
      <c r="F136" s="102">
        <v>1232.25</v>
      </c>
      <c r="G136" s="1" t="s">
        <v>167</v>
      </c>
      <c r="H136" s="148" t="s">
        <v>47</v>
      </c>
      <c r="I136" s="202">
        <v>33.088999999999999</v>
      </c>
      <c r="J136" s="105">
        <v>0.17860324817376799</v>
      </c>
      <c r="K136" s="106">
        <v>5.2322426773032997E-2</v>
      </c>
      <c r="L136" s="106">
        <v>0.23284970643713601</v>
      </c>
      <c r="M136" s="106">
        <v>8.5251821792806104E-2</v>
      </c>
      <c r="N136" s="106">
        <v>2.8913267768827199E-2</v>
      </c>
      <c r="O136" s="106">
        <v>4.7797026523526701E-2</v>
      </c>
      <c r="P136" s="131">
        <v>0.62573749746909701</v>
      </c>
      <c r="Q136" s="105">
        <v>0.23729718104873801</v>
      </c>
      <c r="R136" s="106">
        <v>5.5398859305513901E-2</v>
      </c>
      <c r="S136" s="106">
        <v>0.23053294473413999</v>
      </c>
      <c r="T136" s="106">
        <v>0.16536129470590999</v>
      </c>
      <c r="U136" s="106">
        <v>3.48428194758564E-2</v>
      </c>
      <c r="V136" s="106">
        <v>4.7797026523526701E-2</v>
      </c>
      <c r="W136" s="145">
        <v>0.771230125793685</v>
      </c>
      <c r="X136" s="105">
        <v>0.17860324817376799</v>
      </c>
      <c r="Y136" s="106">
        <v>0.59700012428925298</v>
      </c>
      <c r="Z136" s="106">
        <v>0.43344896284985901</v>
      </c>
      <c r="AA136" s="106">
        <v>0.12872671005755701</v>
      </c>
      <c r="AB136" s="106">
        <v>4.7797026523526701E-2</v>
      </c>
      <c r="AC136" s="107">
        <v>1.38557607189396</v>
      </c>
      <c r="AD136" s="204">
        <v>0.61434594610027504</v>
      </c>
      <c r="AE136" s="106">
        <v>0.51067559077068703</v>
      </c>
      <c r="AF136" s="205">
        <v>0.556613340427769</v>
      </c>
      <c r="AG136" s="251" t="str">
        <f t="shared" si="19"/>
        <v/>
      </c>
      <c r="AH136" s="252"/>
      <c r="AI136" s="82"/>
      <c r="AJ136" s="216" t="str">
        <f t="shared" si="20"/>
        <v/>
      </c>
      <c r="AK136" s="220" t="str">
        <f t="shared" si="21"/>
        <v/>
      </c>
      <c r="AL136" s="147"/>
      <c r="AM136" s="147"/>
      <c r="AN136" s="147"/>
      <c r="AO136" s="147"/>
      <c r="AP136" s="147"/>
      <c r="AQ136" s="147"/>
      <c r="AR136" s="147"/>
      <c r="AS136" s="147"/>
      <c r="AT136" s="147"/>
      <c r="AU136" s="14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row>
    <row r="137" spans="1:149" ht="15" customHeight="1">
      <c r="A137" s="99" t="s">
        <v>71</v>
      </c>
      <c r="B137" s="100" t="s">
        <v>245</v>
      </c>
      <c r="C137" s="197">
        <v>64.26506162464986</v>
      </c>
      <c r="D137" s="199">
        <v>65.671999999999997</v>
      </c>
      <c r="E137" s="101">
        <v>0.58499999999999996</v>
      </c>
      <c r="F137" s="102">
        <v>4090.4</v>
      </c>
      <c r="G137" s="1" t="s">
        <v>168</v>
      </c>
      <c r="H137" s="148" t="s">
        <v>47</v>
      </c>
      <c r="I137" s="202">
        <v>55.226999999999997</v>
      </c>
      <c r="J137" s="105">
        <v>0.51947836398820602</v>
      </c>
      <c r="K137" s="106">
        <v>4.6014649034730503E-3</v>
      </c>
      <c r="L137" s="106">
        <v>0.322066750160657</v>
      </c>
      <c r="M137" s="106">
        <v>0.19634773397975</v>
      </c>
      <c r="N137" s="106">
        <v>5.7208061427455999E-2</v>
      </c>
      <c r="O137" s="106">
        <v>5.7071595762247997E-2</v>
      </c>
      <c r="P137" s="131">
        <v>1.1567739702217901</v>
      </c>
      <c r="Q137" s="105">
        <v>0.43522172102711498</v>
      </c>
      <c r="R137" s="106">
        <v>1.02871363254479E-2</v>
      </c>
      <c r="S137" s="106">
        <v>0.32872186111362001</v>
      </c>
      <c r="T137" s="106">
        <v>0.24212735235446201</v>
      </c>
      <c r="U137" s="106">
        <v>4.0790567053061E-2</v>
      </c>
      <c r="V137" s="106">
        <v>5.7071595762247997E-2</v>
      </c>
      <c r="W137" s="145">
        <v>1.1142202336359499</v>
      </c>
      <c r="X137" s="105">
        <v>0.51947836398820602</v>
      </c>
      <c r="Y137" s="106">
        <v>4.6014649034730503E-3</v>
      </c>
      <c r="Z137" s="106">
        <v>0.49964659520383398</v>
      </c>
      <c r="AA137" s="106">
        <v>0.28143641705189099</v>
      </c>
      <c r="AB137" s="106">
        <v>5.7071595762247997E-2</v>
      </c>
      <c r="AC137" s="107">
        <v>1.36223443690965</v>
      </c>
      <c r="AD137" s="204">
        <v>0.2480142032737</v>
      </c>
      <c r="AE137" s="106">
        <v>0.73778896470767397</v>
      </c>
      <c r="AF137" s="205">
        <v>0.81793574104884403</v>
      </c>
      <c r="AG137" s="251" t="str">
        <f t="shared" si="19"/>
        <v/>
      </c>
      <c r="AH137" s="252"/>
      <c r="AI137" s="82"/>
      <c r="AJ137" s="216" t="str">
        <f t="shared" si="20"/>
        <v/>
      </c>
      <c r="AK137" s="220" t="str">
        <f t="shared" si="21"/>
        <v/>
      </c>
      <c r="AL137" s="147"/>
      <c r="AM137" s="147"/>
      <c r="AN137" s="147"/>
      <c r="AO137" s="147"/>
      <c r="AP137" s="147"/>
      <c r="AQ137" s="147"/>
      <c r="AR137" s="147"/>
      <c r="AS137" s="147"/>
      <c r="AT137" s="147"/>
      <c r="AU137" s="14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row>
    <row r="138" spans="1:149" ht="15" customHeight="1">
      <c r="A138" s="108" t="s">
        <v>114</v>
      </c>
      <c r="B138" s="109" t="s">
        <v>248</v>
      </c>
      <c r="C138" s="198">
        <v>62.716526867413634</v>
      </c>
      <c r="D138" s="200">
        <v>59.268999999999998</v>
      </c>
      <c r="E138" s="110">
        <v>0.61499999999999999</v>
      </c>
      <c r="F138" s="111">
        <v>8948.86</v>
      </c>
      <c r="G138" s="112" t="s">
        <v>167</v>
      </c>
      <c r="H138" s="113" t="s">
        <v>10</v>
      </c>
      <c r="I138" s="175">
        <v>2.6339999999999999</v>
      </c>
      <c r="J138" s="114">
        <v>0.148364012630195</v>
      </c>
      <c r="K138" s="115">
        <v>1.2059790416532301</v>
      </c>
      <c r="L138" s="115">
        <v>0.29577710059412099</v>
      </c>
      <c r="M138" s="115">
        <v>0.48091590922525601</v>
      </c>
      <c r="N138" s="115">
        <v>1.49815931900494</v>
      </c>
      <c r="O138" s="115">
        <v>1.8877714441782299E-2</v>
      </c>
      <c r="P138" s="131">
        <v>3.6480730975495201</v>
      </c>
      <c r="Q138" s="114">
        <v>0.32639336704715999</v>
      </c>
      <c r="R138" s="115">
        <v>0.78431903644999101</v>
      </c>
      <c r="S138" s="115">
        <v>0.337285513423211</v>
      </c>
      <c r="T138" s="115">
        <v>0.91841361288401802</v>
      </c>
      <c r="U138" s="115">
        <v>0</v>
      </c>
      <c r="V138" s="115">
        <v>1.8877714441782299E-2</v>
      </c>
      <c r="W138" s="145">
        <v>2.38528924424616</v>
      </c>
      <c r="X138" s="114">
        <v>0.148364012630195</v>
      </c>
      <c r="Y138" s="115">
        <v>1.4259972584074501</v>
      </c>
      <c r="Z138" s="115">
        <v>0.28948707626028802</v>
      </c>
      <c r="AA138" s="115">
        <v>4.2402159634194296</v>
      </c>
      <c r="AB138" s="115">
        <v>1.8877714441782299E-2</v>
      </c>
      <c r="AC138" s="107">
        <v>6.1229420251591398</v>
      </c>
      <c r="AD138" s="130">
        <v>3.7376527809129798</v>
      </c>
      <c r="AE138" s="115">
        <v>1.5794364784580901</v>
      </c>
      <c r="AF138" s="120">
        <v>0.389565871184965</v>
      </c>
      <c r="AG138" s="254">
        <f t="shared" si="19"/>
        <v>44793.095080415216</v>
      </c>
      <c r="AH138" s="252"/>
      <c r="AI138" s="82"/>
      <c r="AJ138" s="221">
        <f t="shared" si="20"/>
        <v>45523.095080415216</v>
      </c>
      <c r="AK138" s="222" t="str">
        <f t="shared" si="21"/>
        <v/>
      </c>
      <c r="AL138" s="147"/>
      <c r="AM138" s="147"/>
      <c r="AN138" s="147"/>
      <c r="AO138" s="147"/>
      <c r="AP138" s="147"/>
      <c r="AQ138" s="147"/>
      <c r="AR138" s="147"/>
      <c r="AS138" s="147"/>
      <c r="AT138" s="147"/>
      <c r="AU138" s="14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row>
    <row r="139" spans="1:149" ht="15" customHeight="1">
      <c r="A139" s="99" t="s">
        <v>70</v>
      </c>
      <c r="B139" s="100" t="s">
        <v>245</v>
      </c>
      <c r="C139" s="197">
        <v>66.17583280112045</v>
      </c>
      <c r="D139" s="199">
        <v>68.45</v>
      </c>
      <c r="E139" s="101">
        <v>0.60199999999999998</v>
      </c>
      <c r="F139" s="102">
        <v>3921.46</v>
      </c>
      <c r="G139" s="1" t="s">
        <v>168</v>
      </c>
      <c r="H139" s="148" t="s">
        <v>47</v>
      </c>
      <c r="I139" s="202">
        <v>30.225999999999999</v>
      </c>
      <c r="J139" s="105">
        <v>0.15498010132432499</v>
      </c>
      <c r="K139" s="106">
        <v>4.3637974221229503E-2</v>
      </c>
      <c r="L139" s="106">
        <v>0.17320398570679801</v>
      </c>
      <c r="M139" s="106">
        <v>0.193318130459531</v>
      </c>
      <c r="N139" s="106">
        <v>1.2287849548971101E-3</v>
      </c>
      <c r="O139" s="106">
        <v>0.100555424360982</v>
      </c>
      <c r="P139" s="131">
        <v>0.66692440102776196</v>
      </c>
      <c r="Q139" s="105">
        <v>0.28226118456967098</v>
      </c>
      <c r="R139" s="106">
        <v>5.6500190857590199E-2</v>
      </c>
      <c r="S139" s="106">
        <v>0.17972781531518101</v>
      </c>
      <c r="T139" s="106">
        <v>0.27783714524598202</v>
      </c>
      <c r="U139" s="106">
        <v>3.57433381609725E-3</v>
      </c>
      <c r="V139" s="106">
        <v>0.100555424360982</v>
      </c>
      <c r="W139" s="145">
        <v>0.90045609416550398</v>
      </c>
      <c r="X139" s="105">
        <v>0.15498010132432499</v>
      </c>
      <c r="Y139" s="106">
        <v>4.3637974221229503E-2</v>
      </c>
      <c r="Z139" s="106">
        <v>8.6229445198130306E-2</v>
      </c>
      <c r="AA139" s="106">
        <v>4.62597944896117E-3</v>
      </c>
      <c r="AB139" s="106">
        <v>0.100555424360982</v>
      </c>
      <c r="AC139" s="107">
        <v>0.39002892455362698</v>
      </c>
      <c r="AD139" s="204">
        <v>-0.51042716961187695</v>
      </c>
      <c r="AE139" s="106">
        <v>0.59624349785066399</v>
      </c>
      <c r="AF139" s="205">
        <v>2.30869055467114</v>
      </c>
      <c r="AG139" s="251" t="str">
        <f t="shared" si="19"/>
        <v/>
      </c>
      <c r="AH139" s="252"/>
      <c r="AI139" s="82"/>
      <c r="AJ139" s="216" t="str">
        <f t="shared" si="20"/>
        <v/>
      </c>
      <c r="AK139" s="220">
        <f t="shared" si="21"/>
        <v>45450.531423477034</v>
      </c>
      <c r="AL139" s="147"/>
      <c r="AM139" s="147"/>
      <c r="AN139" s="147"/>
      <c r="AO139" s="147"/>
      <c r="AP139" s="147"/>
      <c r="AQ139" s="147"/>
      <c r="AR139" s="147"/>
      <c r="AS139" s="147"/>
      <c r="AT139" s="147"/>
      <c r="AU139" s="14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row>
    <row r="140" spans="1:149" ht="15" customHeight="1">
      <c r="A140" s="99" t="s">
        <v>25</v>
      </c>
      <c r="B140" s="100" t="s">
        <v>246</v>
      </c>
      <c r="C140" s="197">
        <v>79.852798809523819</v>
      </c>
      <c r="D140" s="199">
        <v>81.460975609756105</v>
      </c>
      <c r="E140" s="101">
        <v>0.94099999999999995</v>
      </c>
      <c r="F140" s="102">
        <v>58732.4</v>
      </c>
      <c r="G140" s="1" t="s">
        <v>332</v>
      </c>
      <c r="H140" s="148" t="s">
        <v>8</v>
      </c>
      <c r="I140" s="202">
        <v>17.238</v>
      </c>
      <c r="J140" s="105"/>
      <c r="K140" s="106"/>
      <c r="L140" s="106"/>
      <c r="M140" s="106"/>
      <c r="N140" s="106"/>
      <c r="O140" s="106"/>
      <c r="P140" s="131">
        <v>3.3801698486170202</v>
      </c>
      <c r="Q140" s="105"/>
      <c r="R140" s="106"/>
      <c r="S140" s="106"/>
      <c r="T140" s="106"/>
      <c r="U140" s="106"/>
      <c r="V140" s="106"/>
      <c r="W140" s="145">
        <v>6.0219774006332196</v>
      </c>
      <c r="X140" s="105"/>
      <c r="Y140" s="106"/>
      <c r="Z140" s="106"/>
      <c r="AA140" s="106"/>
      <c r="AB140" s="106"/>
      <c r="AC140" s="107">
        <v>1.11350851686929</v>
      </c>
      <c r="AD140" s="204">
        <v>-4.9084688837639296</v>
      </c>
      <c r="AE140" s="106">
        <v>3.9874957730823599</v>
      </c>
      <c r="AF140" s="205">
        <v>5.4081107682628602</v>
      </c>
      <c r="AG140" s="251">
        <f t="shared" si="19"/>
        <v>44653.536147188905</v>
      </c>
      <c r="AH140" s="252"/>
      <c r="AI140" s="82"/>
      <c r="AJ140" s="216">
        <f t="shared" si="20"/>
        <v>45383.536147188905</v>
      </c>
      <c r="AK140" s="220">
        <f t="shared" si="21"/>
        <v>45359.676128630323</v>
      </c>
      <c r="AL140" s="147"/>
      <c r="AM140" s="147"/>
      <c r="AN140" s="147"/>
      <c r="AO140" s="147"/>
      <c r="AP140" s="147"/>
      <c r="AQ140" s="147"/>
      <c r="AR140" s="147"/>
      <c r="AS140" s="147"/>
      <c r="AT140" s="147"/>
      <c r="AU140" s="14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row>
    <row r="141" spans="1:149" ht="15" customHeight="1">
      <c r="A141" s="99" t="s">
        <v>159</v>
      </c>
      <c r="B141" s="100" t="s">
        <v>246</v>
      </c>
      <c r="C141" s="197">
        <v>78.304349719887938</v>
      </c>
      <c r="D141" s="199">
        <v>82.207317073170742</v>
      </c>
      <c r="E141" s="101">
        <v>0.93700000000000006</v>
      </c>
      <c r="F141" s="102">
        <v>43177.599999999999</v>
      </c>
      <c r="G141" s="1" t="s">
        <v>168</v>
      </c>
      <c r="H141" s="148" t="s">
        <v>8</v>
      </c>
      <c r="I141" s="202">
        <v>4.8979999999999997</v>
      </c>
      <c r="J141" s="105"/>
      <c r="K141" s="106"/>
      <c r="L141" s="106"/>
      <c r="M141" s="106"/>
      <c r="N141" s="106"/>
      <c r="O141" s="106"/>
      <c r="P141" s="131">
        <v>11.270381136828799</v>
      </c>
      <c r="Q141" s="105"/>
      <c r="R141" s="106"/>
      <c r="S141" s="106"/>
      <c r="T141" s="106"/>
      <c r="U141" s="106"/>
      <c r="V141" s="106"/>
      <c r="W141" s="145">
        <v>5.4262298741504003</v>
      </c>
      <c r="X141" s="105"/>
      <c r="Y141" s="106"/>
      <c r="Z141" s="106"/>
      <c r="AA141" s="106"/>
      <c r="AB141" s="106"/>
      <c r="AC141" s="107">
        <v>8.4472316856140406</v>
      </c>
      <c r="AD141" s="204">
        <v>3.0210018114636399</v>
      </c>
      <c r="AE141" s="106">
        <v>3.5930172512226299</v>
      </c>
      <c r="AF141" s="205">
        <v>0.64236782843206197</v>
      </c>
      <c r="AG141" s="251">
        <f t="shared" si="19"/>
        <v>44663.585930286252</v>
      </c>
      <c r="AH141" s="252"/>
      <c r="AI141" s="82"/>
      <c r="AJ141" s="216">
        <f t="shared" si="20"/>
        <v>45393.585930286252</v>
      </c>
      <c r="AK141" s="220" t="str">
        <f t="shared" si="21"/>
        <v/>
      </c>
      <c r="AL141" s="147"/>
      <c r="AM141" s="147"/>
      <c r="AN141" s="147"/>
      <c r="AO141" s="147"/>
      <c r="AP141" s="147"/>
      <c r="AQ141" s="147"/>
      <c r="AR141" s="147"/>
      <c r="AS141" s="147"/>
      <c r="AT141" s="147"/>
      <c r="AU141" s="14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row>
    <row r="142" spans="1:149" ht="15" customHeight="1">
      <c r="A142" s="99" t="s">
        <v>45</v>
      </c>
      <c r="B142" s="100" t="s">
        <v>245</v>
      </c>
      <c r="C142" s="197">
        <v>67.144575910364154</v>
      </c>
      <c r="D142" s="199">
        <v>73.837000000000003</v>
      </c>
      <c r="E142" s="101">
        <v>0.66700000000000004</v>
      </c>
      <c r="F142" s="102">
        <v>6056.39</v>
      </c>
      <c r="G142" s="1" t="s">
        <v>269</v>
      </c>
      <c r="H142" s="148" t="s">
        <v>6</v>
      </c>
      <c r="I142" s="202">
        <v>6.7789999999999999</v>
      </c>
      <c r="J142" s="105">
        <v>0.58665427664283698</v>
      </c>
      <c r="K142" s="106">
        <v>0.51061525509094396</v>
      </c>
      <c r="L142" s="106">
        <v>0.34501830667393901</v>
      </c>
      <c r="M142" s="106">
        <v>0.24428552748355201</v>
      </c>
      <c r="N142" s="106">
        <v>8.6674042456136899E-2</v>
      </c>
      <c r="O142" s="106">
        <v>9.0105440180710705E-2</v>
      </c>
      <c r="P142" s="131">
        <v>1.8633528485281201</v>
      </c>
      <c r="Q142" s="105">
        <v>0.47164651241407901</v>
      </c>
      <c r="R142" s="106">
        <v>0.16997273170435101</v>
      </c>
      <c r="S142" s="106">
        <v>0.360199443208573</v>
      </c>
      <c r="T142" s="106">
        <v>0.38955685493074799</v>
      </c>
      <c r="U142" s="106">
        <v>1.2091400528948601E-2</v>
      </c>
      <c r="V142" s="106">
        <v>9.0105440180710705E-2</v>
      </c>
      <c r="W142" s="145">
        <v>1.4935723829674099</v>
      </c>
      <c r="X142" s="105">
        <v>0.58665427664283698</v>
      </c>
      <c r="Y142" s="106">
        <v>0.51061525509094396</v>
      </c>
      <c r="Z142" s="106">
        <v>0.69695661666063702</v>
      </c>
      <c r="AA142" s="106">
        <v>0.42608618491946498</v>
      </c>
      <c r="AB142" s="106">
        <v>9.0105440180710705E-2</v>
      </c>
      <c r="AC142" s="107">
        <v>2.3104177734945899</v>
      </c>
      <c r="AD142" s="204">
        <v>0.81684539052717997</v>
      </c>
      <c r="AE142" s="106">
        <v>0.98897972670054501</v>
      </c>
      <c r="AF142" s="205">
        <v>0.64645121765503299</v>
      </c>
      <c r="AG142" s="251" t="str">
        <f t="shared" si="19"/>
        <v/>
      </c>
      <c r="AH142" s="252"/>
      <c r="AI142" s="82"/>
      <c r="AJ142" s="216" t="str">
        <f t="shared" si="20"/>
        <v/>
      </c>
      <c r="AK142" s="220" t="str">
        <f t="shared" si="21"/>
        <v/>
      </c>
      <c r="AL142" s="147"/>
      <c r="AM142" s="147"/>
      <c r="AN142" s="147"/>
      <c r="AO142" s="147"/>
      <c r="AP142" s="147"/>
      <c r="AQ142" s="147"/>
      <c r="AR142" s="147"/>
      <c r="AS142" s="147"/>
      <c r="AT142" s="147"/>
      <c r="AU142" s="14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row>
    <row r="143" spans="1:149" ht="15" customHeight="1">
      <c r="A143" s="108" t="s">
        <v>158</v>
      </c>
      <c r="B143" s="109" t="s">
        <v>245</v>
      </c>
      <c r="C143" s="198">
        <v>52.200807920946154</v>
      </c>
      <c r="D143" s="200">
        <v>61.576000000000001</v>
      </c>
      <c r="E143" s="110">
        <v>0.4</v>
      </c>
      <c r="F143" s="111">
        <v>1228.8499999999999</v>
      </c>
      <c r="G143" s="112" t="s">
        <v>167</v>
      </c>
      <c r="H143" s="113" t="s">
        <v>47</v>
      </c>
      <c r="I143" s="175">
        <v>26.084</v>
      </c>
      <c r="J143" s="114">
        <v>0.68905896705180403</v>
      </c>
      <c r="K143" s="115">
        <v>0.34097333355190701</v>
      </c>
      <c r="L143" s="115">
        <v>0.19254926274013001</v>
      </c>
      <c r="M143" s="115">
        <v>2.9280492790363599E-2</v>
      </c>
      <c r="N143" s="115">
        <v>4.9850925673860704E-3</v>
      </c>
      <c r="O143" s="115">
        <v>1.3122161997704E-2</v>
      </c>
      <c r="P143" s="131">
        <v>1.2699693106993</v>
      </c>
      <c r="Q143" s="114">
        <v>0.74413788703594896</v>
      </c>
      <c r="R143" s="115">
        <v>0.33700125644975099</v>
      </c>
      <c r="S143" s="115">
        <v>0.19292899122629201</v>
      </c>
      <c r="T143" s="115">
        <v>5.6242457314815697E-2</v>
      </c>
      <c r="U143" s="115">
        <v>6.8747679578146301E-3</v>
      </c>
      <c r="V143" s="115">
        <v>1.3122161997704E-2</v>
      </c>
      <c r="W143" s="145">
        <v>1.35030752198233</v>
      </c>
      <c r="X143" s="114">
        <v>0.68905896705180403</v>
      </c>
      <c r="Y143" s="115">
        <v>0.34097333355190701</v>
      </c>
      <c r="Z143" s="115">
        <v>3.0725085533017199E-2</v>
      </c>
      <c r="AA143" s="115">
        <v>4.2234697637238001E-4</v>
      </c>
      <c r="AB143" s="115">
        <v>1.3122161997704E-2</v>
      </c>
      <c r="AC143" s="107">
        <v>1.0743018951108101</v>
      </c>
      <c r="AD143" s="130">
        <v>-0.27600562687151903</v>
      </c>
      <c r="AE143" s="115">
        <v>0.89411586561246303</v>
      </c>
      <c r="AF143" s="120">
        <v>1.25691626173949</v>
      </c>
      <c r="AG143" s="254" t="str">
        <f t="shared" si="19"/>
        <v/>
      </c>
      <c r="AH143" s="252"/>
      <c r="AI143" s="82"/>
      <c r="AJ143" s="221" t="str">
        <f t="shared" si="20"/>
        <v/>
      </c>
      <c r="AK143" s="222">
        <f t="shared" si="21"/>
        <v>45583.188849361752</v>
      </c>
      <c r="AL143" s="147"/>
      <c r="AM143" s="147"/>
      <c r="AN143" s="147"/>
      <c r="AO143" s="147"/>
      <c r="AP143" s="147"/>
      <c r="AQ143" s="147"/>
      <c r="AR143" s="147"/>
      <c r="AS143" s="147"/>
      <c r="AT143" s="147"/>
      <c r="AU143" s="14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row>
    <row r="144" spans="1:149" ht="15" customHeight="1">
      <c r="A144" s="99" t="s">
        <v>113</v>
      </c>
      <c r="B144" s="100" t="s">
        <v>245</v>
      </c>
      <c r="C144" s="197">
        <v>54.233591129785239</v>
      </c>
      <c r="D144" s="199">
        <v>52.676000000000002</v>
      </c>
      <c r="E144" s="101">
        <v>0.53500000000000003</v>
      </c>
      <c r="F144" s="102">
        <v>5012.79</v>
      </c>
      <c r="G144" s="1" t="s">
        <v>167</v>
      </c>
      <c r="H144" s="148" t="s">
        <v>6</v>
      </c>
      <c r="I144" s="177">
        <v>216.74700000000001</v>
      </c>
      <c r="J144" s="103">
        <v>0.26413674630726203</v>
      </c>
      <c r="K144" s="104">
        <v>8.5220280038556195E-2</v>
      </c>
      <c r="L144" s="104">
        <v>0.14710806033085999</v>
      </c>
      <c r="M144" s="104">
        <v>0.181034296999036</v>
      </c>
      <c r="N144" s="104">
        <v>1.61119468520553E-2</v>
      </c>
      <c r="O144" s="104">
        <v>4.7224405591264298E-2</v>
      </c>
      <c r="P144" s="131">
        <v>0.74083573611903397</v>
      </c>
      <c r="Q144" s="105">
        <v>0.285914736793975</v>
      </c>
      <c r="R144" s="106">
        <v>8.7254415343288996E-2</v>
      </c>
      <c r="S144" s="106">
        <v>0.15281865562782701</v>
      </c>
      <c r="T144" s="106">
        <v>0.19376097100234599</v>
      </c>
      <c r="U144" s="106">
        <v>3.4362130958184099E-2</v>
      </c>
      <c r="V144" s="106">
        <v>4.7224405591264298E-2</v>
      </c>
      <c r="W144" s="145">
        <v>0.80133531531688496</v>
      </c>
      <c r="X144" s="105">
        <v>0.26413674630726203</v>
      </c>
      <c r="Y144" s="106">
        <v>8.7444630527211104E-2</v>
      </c>
      <c r="Z144" s="106">
        <v>3.3039165910639899E-2</v>
      </c>
      <c r="AA144" s="106">
        <v>1.4509290134971899E-2</v>
      </c>
      <c r="AB144" s="106">
        <v>4.7224405591264298E-2</v>
      </c>
      <c r="AC144" s="107">
        <v>0.44635423847134897</v>
      </c>
      <c r="AD144" s="204">
        <v>-0.35498107684553598</v>
      </c>
      <c r="AE144" s="106">
        <v>0.53060995916585596</v>
      </c>
      <c r="AF144" s="205">
        <v>1.7952900325563299</v>
      </c>
      <c r="AG144" s="251" t="str">
        <f t="shared" si="19"/>
        <v/>
      </c>
      <c r="AH144" s="252"/>
      <c r="AI144" s="82"/>
      <c r="AJ144" s="216" t="str">
        <f t="shared" si="20"/>
        <v/>
      </c>
      <c r="AK144" s="220">
        <f t="shared" si="21"/>
        <v>45495.866781056458</v>
      </c>
      <c r="AL144" s="147"/>
      <c r="AM144" s="147"/>
      <c r="AN144" s="147"/>
      <c r="AO144" s="147"/>
      <c r="AP144" s="147"/>
      <c r="AQ144" s="147"/>
      <c r="AR144" s="147"/>
      <c r="AS144" s="147"/>
      <c r="AT144" s="147"/>
      <c r="AU144" s="14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row>
    <row r="145" spans="1:149" ht="15" customHeight="1">
      <c r="A145" s="99" t="s">
        <v>12</v>
      </c>
      <c r="B145" s="100" t="s">
        <v>245</v>
      </c>
      <c r="C145" s="197">
        <v>82.349285784313722</v>
      </c>
      <c r="D145" s="199">
        <v>83.163414634146349</v>
      </c>
      <c r="E145" s="101">
        <v>0.96099999999999997</v>
      </c>
      <c r="F145" s="118">
        <v>66642.899999999994</v>
      </c>
      <c r="G145" s="1" t="s">
        <v>171</v>
      </c>
      <c r="H145" s="148" t="s">
        <v>8</v>
      </c>
      <c r="I145" s="202">
        <v>5.5110000000000001</v>
      </c>
      <c r="J145" s="116">
        <v>0.214491878386672</v>
      </c>
      <c r="K145" s="117">
        <v>7.9725158858452494E-2</v>
      </c>
      <c r="L145" s="117">
        <v>1.4126698854834301</v>
      </c>
      <c r="M145" s="117">
        <v>2.8737796864461602</v>
      </c>
      <c r="N145" s="117">
        <v>4.0395110796639297</v>
      </c>
      <c r="O145" s="117">
        <v>0.13506390019350401</v>
      </c>
      <c r="P145" s="131">
        <v>8.7552415890321509</v>
      </c>
      <c r="Q145" s="116">
        <v>0.87100551814485205</v>
      </c>
      <c r="R145" s="117">
        <v>0.13618999281934599</v>
      </c>
      <c r="S145" s="117">
        <v>0.80673490816633797</v>
      </c>
      <c r="T145" s="117">
        <v>2.5838869140163498</v>
      </c>
      <c r="U145" s="117">
        <v>0.86585244232675596</v>
      </c>
      <c r="V145" s="117">
        <v>0.13506390019350401</v>
      </c>
      <c r="W145" s="145">
        <v>5.3987336756671498</v>
      </c>
      <c r="X145" s="116">
        <v>0.214491878386672</v>
      </c>
      <c r="Y145" s="117">
        <v>7.9725158858452494E-2</v>
      </c>
      <c r="Z145" s="117">
        <v>3.4390903434532598</v>
      </c>
      <c r="AA145" s="117">
        <v>2.87918327634446</v>
      </c>
      <c r="AB145" s="117">
        <v>0.13506390019350401</v>
      </c>
      <c r="AC145" s="107">
        <v>6.7475545572363602</v>
      </c>
      <c r="AD145" s="206">
        <v>1.34882088156921</v>
      </c>
      <c r="AE145" s="117">
        <v>3.5748104450635299</v>
      </c>
      <c r="AF145" s="207">
        <v>0.80010226369749304</v>
      </c>
      <c r="AG145" s="253">
        <f t="shared" si="19"/>
        <v>44664.103315856657</v>
      </c>
      <c r="AH145" s="252"/>
      <c r="AI145" s="82"/>
      <c r="AJ145" s="218">
        <f t="shared" si="20"/>
        <v>45394.103315856657</v>
      </c>
      <c r="AK145" s="217" t="str">
        <f t="shared" si="21"/>
        <v/>
      </c>
      <c r="AL145" s="147"/>
      <c r="AM145" s="147"/>
      <c r="AN145" s="147"/>
      <c r="AO145" s="147"/>
      <c r="AP145" s="147"/>
      <c r="AQ145" s="147"/>
      <c r="AR145" s="147"/>
      <c r="AS145" s="147"/>
      <c r="AT145" s="147"/>
      <c r="AU145" s="14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row>
    <row r="146" spans="1:149" ht="15" customHeight="1">
      <c r="A146" s="99" t="s">
        <v>190</v>
      </c>
      <c r="B146" s="100" t="s">
        <v>245</v>
      </c>
      <c r="C146" s="197">
        <v>69.194972186147197</v>
      </c>
      <c r="D146" s="199">
        <v>72.540999999999997</v>
      </c>
      <c r="E146" s="101">
        <v>0.81599999999999995</v>
      </c>
      <c r="F146" s="102">
        <v>30222.3</v>
      </c>
      <c r="G146" s="1" t="s">
        <v>169</v>
      </c>
      <c r="H146" s="148" t="s">
        <v>8</v>
      </c>
      <c r="I146" s="202">
        <v>5.3239999999999998</v>
      </c>
      <c r="J146" s="116">
        <v>6.9844806445292604E-2</v>
      </c>
      <c r="K146" s="117">
        <v>3.1541006703922202E-2</v>
      </c>
      <c r="L146" s="117">
        <v>4.2302983291150498E-3</v>
      </c>
      <c r="M146" s="117">
        <v>5.6860926022498299</v>
      </c>
      <c r="N146" s="117">
        <v>1.0157406814657399</v>
      </c>
      <c r="O146" s="117">
        <v>0.51744752007202599</v>
      </c>
      <c r="P146" s="131">
        <v>7.3248969152659296</v>
      </c>
      <c r="Q146" s="116">
        <v>0.66699380051669299</v>
      </c>
      <c r="R146" s="117">
        <v>0.30224380065902701</v>
      </c>
      <c r="S146" s="117">
        <v>0.101699960509227</v>
      </c>
      <c r="T146" s="117">
        <v>4.9250476514251504</v>
      </c>
      <c r="U146" s="117">
        <v>0.76803443934405402</v>
      </c>
      <c r="V146" s="117">
        <v>0.51744752007202599</v>
      </c>
      <c r="W146" s="145">
        <v>7.2814671725261704</v>
      </c>
      <c r="X146" s="116">
        <v>6.9844806445292604E-2</v>
      </c>
      <c r="Y146" s="117">
        <v>3.1541006703922202E-2</v>
      </c>
      <c r="Z146" s="117">
        <v>1.0062893376061701E-3</v>
      </c>
      <c r="AA146" s="117">
        <v>1.18141534346708</v>
      </c>
      <c r="AB146" s="117">
        <v>0.51744752007202599</v>
      </c>
      <c r="AC146" s="107">
        <v>1.8012549660259201</v>
      </c>
      <c r="AD146" s="206">
        <v>-5.4802122065002496</v>
      </c>
      <c r="AE146" s="117">
        <v>4.8214760103936998</v>
      </c>
      <c r="AF146" s="207">
        <v>4.0424411367987201</v>
      </c>
      <c r="AG146" s="253">
        <f t="shared" si="19"/>
        <v>44637.702958847702</v>
      </c>
      <c r="AH146" s="252"/>
      <c r="AI146" s="82"/>
      <c r="AJ146" s="218">
        <f t="shared" si="20"/>
        <v>45367.702958847702</v>
      </c>
      <c r="AK146" s="217">
        <f t="shared" si="21"/>
        <v>45382.539351746709</v>
      </c>
      <c r="AL146" s="147"/>
      <c r="AM146" s="147"/>
      <c r="AN146" s="147"/>
      <c r="AO146" s="147"/>
      <c r="AP146" s="147"/>
      <c r="AQ146" s="147"/>
      <c r="AR146" s="147"/>
      <c r="AS146" s="147"/>
      <c r="AT146" s="147"/>
      <c r="AU146" s="14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row>
    <row r="147" spans="1:149" ht="15" customHeight="1">
      <c r="A147" s="99" t="s">
        <v>69</v>
      </c>
      <c r="B147" s="100" t="s">
        <v>245</v>
      </c>
      <c r="C147" s="197">
        <v>59.338261764705884</v>
      </c>
      <c r="D147" s="199">
        <v>66.097999999999999</v>
      </c>
      <c r="E147" s="101">
        <v>0.54400000000000004</v>
      </c>
      <c r="F147" s="102">
        <v>5541.58</v>
      </c>
      <c r="G147" s="1" t="s">
        <v>168</v>
      </c>
      <c r="H147" s="148" t="s">
        <v>6</v>
      </c>
      <c r="I147" s="202">
        <v>229.489</v>
      </c>
      <c r="J147" s="105">
        <v>0.27024837543943198</v>
      </c>
      <c r="K147" s="106">
        <v>2.9850600072007902E-3</v>
      </c>
      <c r="L147" s="106">
        <v>5.9122817905093598E-2</v>
      </c>
      <c r="M147" s="106">
        <v>0.29303951390273397</v>
      </c>
      <c r="N147" s="106">
        <v>3.1032755804195698E-2</v>
      </c>
      <c r="O147" s="106">
        <v>4.4070494949883597E-2</v>
      </c>
      <c r="P147" s="131">
        <v>0.70049901800853998</v>
      </c>
      <c r="Q147" s="105">
        <v>0.26206806578792002</v>
      </c>
      <c r="R147" s="106">
        <v>3.6287663143013001E-3</v>
      </c>
      <c r="S147" s="106">
        <v>6.8436127031250904E-2</v>
      </c>
      <c r="T147" s="106">
        <v>0.33599488596315702</v>
      </c>
      <c r="U147" s="106">
        <v>1.5768412164948401E-2</v>
      </c>
      <c r="V147" s="106">
        <v>4.4070494949883597E-2</v>
      </c>
      <c r="W147" s="145">
        <v>0.72996675221146101</v>
      </c>
      <c r="X147" s="105">
        <v>0.27024837543943198</v>
      </c>
      <c r="Y147" s="106">
        <v>2.9850600072007902E-3</v>
      </c>
      <c r="Z147" s="106">
        <v>1.6762376227159901E-2</v>
      </c>
      <c r="AA147" s="106">
        <v>2.7482752815271499E-2</v>
      </c>
      <c r="AB147" s="106">
        <v>4.4070494949883597E-2</v>
      </c>
      <c r="AC147" s="107">
        <v>0.361549059438948</v>
      </c>
      <c r="AD147" s="204">
        <v>-0.36841769277251302</v>
      </c>
      <c r="AE147" s="106">
        <v>0.48335275031550101</v>
      </c>
      <c r="AF147" s="205">
        <v>2.0189977906296401</v>
      </c>
      <c r="AG147" s="251" t="str">
        <f t="shared" si="19"/>
        <v/>
      </c>
      <c r="AH147" s="252"/>
      <c r="AI147" s="82"/>
      <c r="AJ147" s="216" t="str">
        <f t="shared" si="20"/>
        <v/>
      </c>
      <c r="AK147" s="220">
        <f t="shared" si="21"/>
        <v>45473.278058697557</v>
      </c>
      <c r="AL147" s="147"/>
      <c r="AM147" s="147"/>
      <c r="AN147" s="147"/>
      <c r="AO147" s="147"/>
      <c r="AP147" s="147"/>
      <c r="AQ147" s="147"/>
      <c r="AR147" s="147"/>
      <c r="AS147" s="147"/>
      <c r="AT147" s="147"/>
      <c r="AU147" s="14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row>
    <row r="148" spans="1:149" ht="15" customHeight="1">
      <c r="A148" s="108" t="s">
        <v>44</v>
      </c>
      <c r="B148" s="109" t="s">
        <v>245</v>
      </c>
      <c r="C148" s="198">
        <v>63.999157492997199</v>
      </c>
      <c r="D148" s="200">
        <v>76.222999999999999</v>
      </c>
      <c r="E148" s="110">
        <v>0.80500000000000005</v>
      </c>
      <c r="F148" s="111">
        <v>30906.799999999999</v>
      </c>
      <c r="G148" s="112" t="s">
        <v>269</v>
      </c>
      <c r="H148" s="113" t="s">
        <v>10</v>
      </c>
      <c r="I148" s="175">
        <v>4.4470000000000001</v>
      </c>
      <c r="J148" s="114">
        <v>0.31787319139190601</v>
      </c>
      <c r="K148" s="115">
        <v>0.37664868648900102</v>
      </c>
      <c r="L148" s="115">
        <v>0.14743249111780499</v>
      </c>
      <c r="M148" s="115">
        <v>0.81420575677650298</v>
      </c>
      <c r="N148" s="115">
        <v>0.59658388443818799</v>
      </c>
      <c r="O148" s="115">
        <v>8.1230733532373395E-2</v>
      </c>
      <c r="P148" s="131">
        <v>2.3339747437457801</v>
      </c>
      <c r="Q148" s="114">
        <v>0.56692910465397395</v>
      </c>
      <c r="R148" s="115">
        <v>0.373053538684186</v>
      </c>
      <c r="S148" s="115">
        <v>0.164091444685104</v>
      </c>
      <c r="T148" s="115">
        <v>0.76136128283133897</v>
      </c>
      <c r="U148" s="115">
        <v>0.37311543638495598</v>
      </c>
      <c r="V148" s="115">
        <v>8.1230733532373395E-2</v>
      </c>
      <c r="W148" s="145">
        <v>2.3197815407719302</v>
      </c>
      <c r="X148" s="114">
        <v>0.31787319139190601</v>
      </c>
      <c r="Y148" s="115">
        <v>0.37664868648900102</v>
      </c>
      <c r="Z148" s="115">
        <v>1.32325097603718</v>
      </c>
      <c r="AA148" s="115">
        <v>0.52857733098170701</v>
      </c>
      <c r="AB148" s="115">
        <v>8.1230733532373395E-2</v>
      </c>
      <c r="AC148" s="107">
        <v>2.6275809184321699</v>
      </c>
      <c r="AD148" s="130">
        <v>0.30779937766023902</v>
      </c>
      <c r="AE148" s="115">
        <v>1.5360600800876301</v>
      </c>
      <c r="AF148" s="120">
        <v>0.88285826879733198</v>
      </c>
      <c r="AG148" s="254">
        <f t="shared" si="19"/>
        <v>44799.620913876737</v>
      </c>
      <c r="AH148" s="252"/>
      <c r="AI148" s="82"/>
      <c r="AJ148" s="221">
        <f t="shared" si="20"/>
        <v>45529.620913876737</v>
      </c>
      <c r="AK148" s="222" t="str">
        <f t="shared" si="21"/>
        <v/>
      </c>
      <c r="AL148" s="147"/>
      <c r="AM148" s="147"/>
      <c r="AN148" s="147"/>
      <c r="AO148" s="147"/>
      <c r="AP148" s="147"/>
      <c r="AQ148" s="147"/>
      <c r="AR148" s="147"/>
      <c r="AS148" s="147"/>
      <c r="AT148" s="147"/>
      <c r="AU148" s="14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row>
    <row r="149" spans="1:149" ht="15" customHeight="1">
      <c r="A149" s="99" t="s">
        <v>68</v>
      </c>
      <c r="B149" s="100" t="s">
        <v>248</v>
      </c>
      <c r="C149" s="197">
        <v>53.561595098039227</v>
      </c>
      <c r="D149" s="199">
        <v>65.350999999999999</v>
      </c>
      <c r="E149" s="101">
        <v>0.55800000000000005</v>
      </c>
      <c r="F149" s="118">
        <v>3682.07</v>
      </c>
      <c r="G149" s="1" t="s">
        <v>168</v>
      </c>
      <c r="H149" s="148" t="s">
        <v>6</v>
      </c>
      <c r="I149" s="202">
        <v>9.2919999999999998</v>
      </c>
      <c r="J149" s="116">
        <v>0.23029265506016</v>
      </c>
      <c r="K149" s="117">
        <v>1.36442607919595E-4</v>
      </c>
      <c r="L149" s="117">
        <v>0.48388735338282501</v>
      </c>
      <c r="M149" s="117">
        <v>0.24408183034018599</v>
      </c>
      <c r="N149" s="117">
        <v>0.500940999988705</v>
      </c>
      <c r="O149" s="117">
        <v>0.16981303860111499</v>
      </c>
      <c r="P149" s="131">
        <v>1.6291523199809099</v>
      </c>
      <c r="Q149" s="116">
        <v>0.21012042124972499</v>
      </c>
      <c r="R149" s="117">
        <v>2.0090687778957401E-2</v>
      </c>
      <c r="S149" s="117">
        <v>0.28693491495996798</v>
      </c>
      <c r="T149" s="117">
        <v>0.21968877304099399</v>
      </c>
      <c r="U149" s="117">
        <v>0.248194897775879</v>
      </c>
      <c r="V149" s="117">
        <v>0.16981303860111499</v>
      </c>
      <c r="W149" s="145">
        <v>1.15484273340664</v>
      </c>
      <c r="X149" s="116">
        <v>0.23029265506016</v>
      </c>
      <c r="Y149" s="117">
        <v>2.67349826114479E-2</v>
      </c>
      <c r="Z149" s="117">
        <v>1.9541780132638999</v>
      </c>
      <c r="AA149" s="117">
        <v>0.51916250639759498</v>
      </c>
      <c r="AB149" s="117">
        <v>0.16981303860111499</v>
      </c>
      <c r="AC149" s="107">
        <v>2.9001811959342199</v>
      </c>
      <c r="AD149" s="206">
        <v>1.7453384625275701</v>
      </c>
      <c r="AE149" s="117">
        <v>0.76468744594585203</v>
      </c>
      <c r="AF149" s="207">
        <v>0.39819675233589502</v>
      </c>
      <c r="AG149" s="253" t="str">
        <f t="shared" si="19"/>
        <v/>
      </c>
      <c r="AH149" s="252"/>
      <c r="AI149" s="82"/>
      <c r="AJ149" s="218" t="str">
        <f t="shared" si="20"/>
        <v/>
      </c>
      <c r="AK149" s="217" t="str">
        <f t="shared" si="21"/>
        <v/>
      </c>
      <c r="AL149" s="147"/>
      <c r="AM149" s="147"/>
      <c r="AN149" s="147"/>
      <c r="AO149" s="147"/>
      <c r="AP149" s="147"/>
      <c r="AQ149" s="147"/>
      <c r="AR149" s="147"/>
      <c r="AS149" s="147"/>
      <c r="AT149" s="147"/>
      <c r="AU149" s="14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row>
    <row r="150" spans="1:149" ht="15" customHeight="1">
      <c r="A150" s="99" t="s">
        <v>57</v>
      </c>
      <c r="B150" s="100" t="s">
        <v>248</v>
      </c>
      <c r="C150" s="197">
        <v>67.434815042016794</v>
      </c>
      <c r="D150" s="199">
        <v>70.262</v>
      </c>
      <c r="E150" s="101">
        <v>0.71699999999999997</v>
      </c>
      <c r="F150" s="102">
        <v>12359.1</v>
      </c>
      <c r="G150" s="1" t="s">
        <v>270</v>
      </c>
      <c r="H150" s="148" t="s">
        <v>6</v>
      </c>
      <c r="I150" s="202">
        <v>7.306</v>
      </c>
      <c r="J150" s="116">
        <v>1.8742381754526101</v>
      </c>
      <c r="K150" s="117">
        <v>1.89227334078233</v>
      </c>
      <c r="L150" s="117">
        <v>0.84139278037342302</v>
      </c>
      <c r="M150" s="117">
        <v>0.44097798739927502</v>
      </c>
      <c r="N150" s="117">
        <v>5.5131763972037003E-3</v>
      </c>
      <c r="O150" s="117">
        <v>0.10962351510183101</v>
      </c>
      <c r="P150" s="131">
        <v>5.1640189755066697</v>
      </c>
      <c r="Q150" s="116">
        <v>0.65197843880537398</v>
      </c>
      <c r="R150" s="117">
        <v>0.83844529276978896</v>
      </c>
      <c r="S150" s="117">
        <v>0.85449790792957103</v>
      </c>
      <c r="T150" s="117">
        <v>0.68798954909824395</v>
      </c>
      <c r="U150" s="117">
        <v>7.7945567171308601E-3</v>
      </c>
      <c r="V150" s="117">
        <v>0.10962351510183101</v>
      </c>
      <c r="W150" s="145">
        <v>3.1503292604219402</v>
      </c>
      <c r="X150" s="116">
        <v>1.8742381754526101</v>
      </c>
      <c r="Y150" s="117">
        <v>2.27576391407877</v>
      </c>
      <c r="Z150" s="117">
        <v>5.3368837022873503</v>
      </c>
      <c r="AA150" s="117">
        <v>5.1431432476048498E-2</v>
      </c>
      <c r="AB150" s="117">
        <v>0.10962351510183101</v>
      </c>
      <c r="AC150" s="107">
        <v>9.6479407393966206</v>
      </c>
      <c r="AD150" s="206">
        <v>6.4976114789746804</v>
      </c>
      <c r="AE150" s="117">
        <v>2.0860132434952798</v>
      </c>
      <c r="AF150" s="207">
        <v>0.32652867026409199</v>
      </c>
      <c r="AG150" s="253">
        <f t="shared" si="19"/>
        <v>44736.974919808476</v>
      </c>
      <c r="AH150" s="252"/>
      <c r="AI150" s="82"/>
      <c r="AJ150" s="218">
        <f t="shared" si="20"/>
        <v>45466.974919808476</v>
      </c>
      <c r="AK150" s="217" t="str">
        <f t="shared" si="21"/>
        <v/>
      </c>
      <c r="AL150" s="147"/>
      <c r="AM150" s="147"/>
      <c r="AN150" s="147"/>
      <c r="AO150" s="147"/>
      <c r="AP150" s="147"/>
      <c r="AQ150" s="147"/>
      <c r="AR150" s="147"/>
      <c r="AS150" s="147"/>
      <c r="AT150" s="147"/>
      <c r="AU150" s="14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row>
    <row r="151" spans="1:149" ht="15" customHeight="1">
      <c r="A151" s="99" t="s">
        <v>56</v>
      </c>
      <c r="B151" s="100" t="s">
        <v>245</v>
      </c>
      <c r="C151" s="197">
        <v>71.928091386554627</v>
      </c>
      <c r="D151" s="199">
        <v>72.376999999999995</v>
      </c>
      <c r="E151" s="101">
        <v>0.76200000000000001</v>
      </c>
      <c r="F151" s="102">
        <v>12877.9</v>
      </c>
      <c r="G151" s="1" t="s">
        <v>270</v>
      </c>
      <c r="H151" s="148" t="s">
        <v>10</v>
      </c>
      <c r="I151" s="202">
        <v>33.683999999999997</v>
      </c>
      <c r="J151" s="105">
        <v>0.46059602114985299</v>
      </c>
      <c r="K151" s="106">
        <v>0.45904786902245498</v>
      </c>
      <c r="L151" s="106">
        <v>8.7650614649833897E-2</v>
      </c>
      <c r="M151" s="106">
        <v>0.48276533038181602</v>
      </c>
      <c r="N151" s="106">
        <v>0.51435163906124803</v>
      </c>
      <c r="O151" s="106">
        <v>9.4338937074800205E-2</v>
      </c>
      <c r="P151" s="131">
        <v>2.0987504113400099</v>
      </c>
      <c r="Q151" s="105">
        <v>0.62027639395631695</v>
      </c>
      <c r="R151" s="106">
        <v>0.46541578802077899</v>
      </c>
      <c r="S151" s="106">
        <v>0.141392867540927</v>
      </c>
      <c r="T151" s="106">
        <v>0.54822235397436303</v>
      </c>
      <c r="U151" s="106">
        <v>0.36824144256076002</v>
      </c>
      <c r="V151" s="106">
        <v>9.4338937074800205E-2</v>
      </c>
      <c r="W151" s="145">
        <v>2.2378877831279498</v>
      </c>
      <c r="X151" s="105">
        <v>0.46059602114985299</v>
      </c>
      <c r="Y151" s="106">
        <v>0.45904786902245498</v>
      </c>
      <c r="Z151" s="106">
        <v>2.3519261120188002</v>
      </c>
      <c r="AA151" s="106">
        <v>0.180927444103128</v>
      </c>
      <c r="AB151" s="106">
        <v>9.4338937074800205E-2</v>
      </c>
      <c r="AC151" s="107">
        <v>3.5468363833690399</v>
      </c>
      <c r="AD151" s="204">
        <v>1.3089486002410899</v>
      </c>
      <c r="AE151" s="106">
        <v>1.4818335377540599</v>
      </c>
      <c r="AF151" s="205">
        <v>0.63095320483947503</v>
      </c>
      <c r="AG151" s="251">
        <f t="shared" si="19"/>
        <v>44808.316465851633</v>
      </c>
      <c r="AH151" s="252"/>
      <c r="AI151" s="82"/>
      <c r="AJ151" s="216">
        <f t="shared" si="20"/>
        <v>45538.316465851633</v>
      </c>
      <c r="AK151" s="220" t="str">
        <f t="shared" si="21"/>
        <v/>
      </c>
      <c r="AL151" s="147"/>
      <c r="AM151" s="147"/>
      <c r="AN151" s="147"/>
      <c r="AO151" s="147"/>
      <c r="AP151" s="147"/>
      <c r="AQ151" s="147"/>
      <c r="AR151" s="147"/>
      <c r="AS151" s="147"/>
      <c r="AT151" s="147"/>
      <c r="AU151" s="14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row>
    <row r="152" spans="1:149" ht="15" customHeight="1">
      <c r="A152" s="99" t="s">
        <v>67</v>
      </c>
      <c r="B152" s="100" t="s">
        <v>245</v>
      </c>
      <c r="C152" s="197">
        <v>66.638341129785232</v>
      </c>
      <c r="D152" s="199">
        <v>69.266000000000005</v>
      </c>
      <c r="E152" s="101">
        <v>0.69899999999999995</v>
      </c>
      <c r="F152" s="102">
        <v>8767.67</v>
      </c>
      <c r="G152" s="1" t="s">
        <v>168</v>
      </c>
      <c r="H152" s="148" t="s">
        <v>6</v>
      </c>
      <c r="I152" s="202">
        <v>112.509</v>
      </c>
      <c r="J152" s="105">
        <v>0.193198778781275</v>
      </c>
      <c r="K152" s="106">
        <v>4.2836140481156996E-3</v>
      </c>
      <c r="L152" s="106">
        <v>6.0204551095590302E-2</v>
      </c>
      <c r="M152" s="106">
        <v>0.43817788774171301</v>
      </c>
      <c r="N152" s="106">
        <v>0.18060065388364699</v>
      </c>
      <c r="O152" s="106">
        <v>6.7062712059757196E-2</v>
      </c>
      <c r="P152" s="131">
        <v>0.94352819761009799</v>
      </c>
      <c r="Q152" s="105">
        <v>0.29352230436405802</v>
      </c>
      <c r="R152" s="106">
        <v>3.4982672597087899E-2</v>
      </c>
      <c r="S152" s="106">
        <v>9.5000093094401203E-2</v>
      </c>
      <c r="T152" s="106">
        <v>0.49230048214012601</v>
      </c>
      <c r="U152" s="106">
        <v>0.196513457719454</v>
      </c>
      <c r="V152" s="106">
        <v>6.7062712059757196E-2</v>
      </c>
      <c r="W152" s="145">
        <v>1.1793817219748901</v>
      </c>
      <c r="X152" s="105">
        <v>0.193198778781275</v>
      </c>
      <c r="Y152" s="106">
        <v>1.3491516142964999E-2</v>
      </c>
      <c r="Z152" s="106">
        <v>7.1795096024870095E-2</v>
      </c>
      <c r="AA152" s="106">
        <v>5.7197698904336999E-2</v>
      </c>
      <c r="AB152" s="106">
        <v>6.7062712059757196E-2</v>
      </c>
      <c r="AC152" s="107">
        <v>0.40274580191320503</v>
      </c>
      <c r="AD152" s="204">
        <v>-0.77663592006168503</v>
      </c>
      <c r="AE152" s="106">
        <v>0.78093611422901899</v>
      </c>
      <c r="AF152" s="205">
        <v>2.9283526144092602</v>
      </c>
      <c r="AG152" s="251" t="str">
        <f t="shared" si="19"/>
        <v/>
      </c>
      <c r="AH152" s="252"/>
      <c r="AI152" s="82"/>
      <c r="AJ152" s="216" t="str">
        <f t="shared" si="20"/>
        <v/>
      </c>
      <c r="AK152" s="220">
        <f t="shared" si="21"/>
        <v>45416.984948260346</v>
      </c>
      <c r="AL152" s="147"/>
      <c r="AM152" s="147"/>
      <c r="AN152" s="147"/>
      <c r="AO152" s="147"/>
      <c r="AP152" s="147"/>
      <c r="AQ152" s="147"/>
      <c r="AR152" s="147"/>
      <c r="AS152" s="147"/>
      <c r="AT152" s="147"/>
      <c r="AU152" s="14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row>
    <row r="153" spans="1:149" ht="15" customHeight="1">
      <c r="A153" s="108" t="s">
        <v>24</v>
      </c>
      <c r="B153" s="109" t="s">
        <v>245</v>
      </c>
      <c r="C153" s="198">
        <v>80.536741316526616</v>
      </c>
      <c r="D153" s="200">
        <v>75.60243902439025</v>
      </c>
      <c r="E153" s="110">
        <v>0.876</v>
      </c>
      <c r="F153" s="111">
        <v>35703.1</v>
      </c>
      <c r="G153" s="112" t="s">
        <v>332</v>
      </c>
      <c r="H153" s="113" t="s">
        <v>8</v>
      </c>
      <c r="I153" s="175">
        <v>37.74</v>
      </c>
      <c r="J153" s="114">
        <v>1.0256247676761301</v>
      </c>
      <c r="K153" s="115">
        <v>7.5891099792454703E-2</v>
      </c>
      <c r="L153" s="115">
        <v>0.66845698660344199</v>
      </c>
      <c r="M153" s="115">
        <v>2.6056209986633299</v>
      </c>
      <c r="N153" s="115">
        <v>4.3867751675758099E-2</v>
      </c>
      <c r="O153" s="115">
        <v>0.12398981946259099</v>
      </c>
      <c r="P153" s="131">
        <v>4.5434514238736998</v>
      </c>
      <c r="Q153" s="114">
        <v>0.95649615090096396</v>
      </c>
      <c r="R153" s="115">
        <v>2.55399840693059E-2</v>
      </c>
      <c r="S153" s="115">
        <v>0.79921132294723696</v>
      </c>
      <c r="T153" s="115">
        <v>2.6445509979690902</v>
      </c>
      <c r="U153" s="115">
        <v>9.8884610239249104E-2</v>
      </c>
      <c r="V153" s="115">
        <v>0.12398981946259099</v>
      </c>
      <c r="W153" s="145">
        <v>4.6486728855884403</v>
      </c>
      <c r="X153" s="114">
        <v>1.0256247676761301</v>
      </c>
      <c r="Y153" s="115">
        <v>7.5891099792454703E-2</v>
      </c>
      <c r="Z153" s="115">
        <v>0.68479875923206401</v>
      </c>
      <c r="AA153" s="115">
        <v>0.10593722569465901</v>
      </c>
      <c r="AB153" s="115">
        <v>0.12398981946259099</v>
      </c>
      <c r="AC153" s="107">
        <v>2.0162416718578902</v>
      </c>
      <c r="AD153" s="130">
        <v>-2.6324312137305501</v>
      </c>
      <c r="AE153" s="115">
        <v>3.0781522826334999</v>
      </c>
      <c r="AF153" s="120">
        <v>2.30561293840577</v>
      </c>
      <c r="AG153" s="254">
        <f t="shared" ref="AG153:AG208" si="22">IF(AE153&lt;1,"",$AH$5+(365/AE153))</f>
        <v>44680.577629202846</v>
      </c>
      <c r="AH153" s="252"/>
      <c r="AI153" s="82"/>
      <c r="AJ153" s="221">
        <f t="shared" ref="AJ153:AJ208" si="23">IF(AG153="","",$AH$7+(365/AE153))</f>
        <v>45410.577629202846</v>
      </c>
      <c r="AK153" s="222">
        <f t="shared" ref="AK153:AK208" si="24">IF(AF153&lt;1,"",$AH$7+(366/AF153))</f>
        <v>45450.743037004759</v>
      </c>
      <c r="AL153" s="147"/>
      <c r="AM153" s="147"/>
      <c r="AN153" s="147"/>
      <c r="AO153" s="147"/>
      <c r="AP153" s="147"/>
      <c r="AQ153" s="147"/>
      <c r="AR153" s="147"/>
      <c r="AS153" s="147"/>
      <c r="AT153" s="147"/>
      <c r="AU153" s="14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row>
    <row r="154" spans="1:149" ht="15" customHeight="1">
      <c r="A154" s="99" t="s">
        <v>23</v>
      </c>
      <c r="B154" s="100" t="s">
        <v>245</v>
      </c>
      <c r="C154" s="197">
        <v>79.226426890756287</v>
      </c>
      <c r="D154" s="199">
        <v>81.073170731707322</v>
      </c>
      <c r="E154" s="101">
        <v>0.86599999999999999</v>
      </c>
      <c r="F154" s="102">
        <v>34949.800000000003</v>
      </c>
      <c r="G154" s="1" t="s">
        <v>332</v>
      </c>
      <c r="H154" s="148" t="s">
        <v>8</v>
      </c>
      <c r="I154" s="202">
        <v>10.141</v>
      </c>
      <c r="J154" s="105">
        <v>0.33979204189606899</v>
      </c>
      <c r="K154" s="106">
        <v>0.165768079840524</v>
      </c>
      <c r="L154" s="106">
        <v>0.84860856746305702</v>
      </c>
      <c r="M154" s="106">
        <v>1.20462984857917</v>
      </c>
      <c r="N154" s="106">
        <v>0.24426210361418499</v>
      </c>
      <c r="O154" s="106">
        <v>6.2307541246479699E-2</v>
      </c>
      <c r="P154" s="131">
        <v>2.8653681826394801</v>
      </c>
      <c r="Q154" s="105">
        <v>0.84192436101968604</v>
      </c>
      <c r="R154" s="106">
        <v>0.39101156843193002</v>
      </c>
      <c r="S154" s="106">
        <v>0.36585671596028402</v>
      </c>
      <c r="T154" s="106">
        <v>1.6496271828882101</v>
      </c>
      <c r="U154" s="106">
        <v>0.40866850770641699</v>
      </c>
      <c r="V154" s="106">
        <v>6.2307541246479699E-2</v>
      </c>
      <c r="W154" s="145">
        <v>3.7193958772530098</v>
      </c>
      <c r="X154" s="105">
        <v>0.33979204189606899</v>
      </c>
      <c r="Y154" s="106">
        <v>0.165768079840524</v>
      </c>
      <c r="Z154" s="106">
        <v>0.83507340218694803</v>
      </c>
      <c r="AA154" s="106">
        <v>7.5106238012631998E-2</v>
      </c>
      <c r="AB154" s="106">
        <v>6.2307541246479699E-2</v>
      </c>
      <c r="AC154" s="107">
        <v>1.47804730318265</v>
      </c>
      <c r="AD154" s="204">
        <v>-2.2413485740703498</v>
      </c>
      <c r="AE154" s="106">
        <v>2.4628248085764701</v>
      </c>
      <c r="AF154" s="205">
        <v>2.5164254684163998</v>
      </c>
      <c r="AG154" s="251">
        <f t="shared" si="22"/>
        <v>44710.203801881864</v>
      </c>
      <c r="AH154" s="252"/>
      <c r="AI154" s="82"/>
      <c r="AJ154" s="216">
        <f t="shared" si="23"/>
        <v>45440.203801881864</v>
      </c>
      <c r="AK154" s="220">
        <f t="shared" si="24"/>
        <v>45437.444403020738</v>
      </c>
      <c r="AL154" s="147"/>
      <c r="AM154" s="147"/>
      <c r="AN154" s="147"/>
      <c r="AO154" s="147"/>
      <c r="AP154" s="147"/>
      <c r="AQ154" s="147"/>
      <c r="AR154" s="147"/>
      <c r="AS154" s="147"/>
      <c r="AT154" s="147"/>
      <c r="AU154" s="14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row>
    <row r="155" spans="1:149" ht="15" customHeight="1">
      <c r="A155" s="99" t="s">
        <v>90</v>
      </c>
      <c r="B155" s="100" t="s">
        <v>245</v>
      </c>
      <c r="C155" s="197">
        <v>66.784738012477732</v>
      </c>
      <c r="D155" s="199">
        <v>79.272000000000006</v>
      </c>
      <c r="E155" s="101">
        <v>0.85499999999999998</v>
      </c>
      <c r="F155" s="102">
        <v>96604.6</v>
      </c>
      <c r="G155" s="1" t="s">
        <v>169</v>
      </c>
      <c r="H155" s="148" t="s">
        <v>8</v>
      </c>
      <c r="I155" s="202">
        <v>2.98</v>
      </c>
      <c r="J155" s="105">
        <v>1.99790621911651E-2</v>
      </c>
      <c r="K155" s="106">
        <v>6.8735514324266402E-5</v>
      </c>
      <c r="L155" s="106">
        <v>7.1468149354854296E-4</v>
      </c>
      <c r="M155" s="106">
        <v>13.1811405881348</v>
      </c>
      <c r="N155" s="106">
        <v>7.6426358805824796E-2</v>
      </c>
      <c r="O155" s="106">
        <v>0.116206200955372</v>
      </c>
      <c r="P155" s="131">
        <v>13.394535627094999</v>
      </c>
      <c r="Q155" s="105">
        <v>0.71722133364228002</v>
      </c>
      <c r="R155" s="106">
        <v>0.34849140599564299</v>
      </c>
      <c r="S155" s="106">
        <v>0.152342219475885</v>
      </c>
      <c r="T155" s="106">
        <v>11.6328091934247</v>
      </c>
      <c r="U155" s="106">
        <v>0.15926383753808801</v>
      </c>
      <c r="V155" s="106">
        <v>0.116206200955372</v>
      </c>
      <c r="W155" s="145">
        <v>13.126334191032001</v>
      </c>
      <c r="X155" s="105">
        <v>1.99790621911651E-2</v>
      </c>
      <c r="Y155" s="106">
        <v>6.8735514324266402E-5</v>
      </c>
      <c r="Z155" s="106">
        <v>0</v>
      </c>
      <c r="AA155" s="106">
        <v>0.90274163166939403</v>
      </c>
      <c r="AB155" s="106">
        <v>0.116206200955372</v>
      </c>
      <c r="AC155" s="107">
        <v>1.0389956303302601</v>
      </c>
      <c r="AD155" s="204">
        <v>-12.087338560701699</v>
      </c>
      <c r="AE155" s="106">
        <v>8.6916968664317604</v>
      </c>
      <c r="AF155" s="205">
        <v>12.6336760308218</v>
      </c>
      <c r="AG155" s="251">
        <f t="shared" si="22"/>
        <v>44603.994101452117</v>
      </c>
      <c r="AH155" s="252"/>
      <c r="AI155" s="82"/>
      <c r="AJ155" s="216">
        <f t="shared" si="23"/>
        <v>45333.994101452117</v>
      </c>
      <c r="AK155" s="220">
        <f t="shared" si="24"/>
        <v>45320.970190394866</v>
      </c>
      <c r="AL155" s="147"/>
      <c r="AM155" s="147"/>
      <c r="AN155" s="147"/>
      <c r="AO155" s="147"/>
      <c r="AP155" s="147"/>
      <c r="AQ155" s="147"/>
      <c r="AR155" s="147"/>
      <c r="AS155" s="147"/>
      <c r="AT155" s="147"/>
      <c r="AU155" s="14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row>
    <row r="156" spans="1:149" ht="15" customHeight="1">
      <c r="A156" s="99" t="s">
        <v>279</v>
      </c>
      <c r="B156" s="100" t="s">
        <v>246</v>
      </c>
      <c r="C156" s="197">
        <v>73.930670796197262</v>
      </c>
      <c r="D156" s="199">
        <v>68.846000000000004</v>
      </c>
      <c r="E156" s="101">
        <v>0.76700000000000002</v>
      </c>
      <c r="F156" s="102">
        <v>14320.2</v>
      </c>
      <c r="G156" s="1" t="s">
        <v>171</v>
      </c>
      <c r="H156" s="148" t="s">
        <v>6</v>
      </c>
      <c r="I156" s="202">
        <v>4.0129999999999999</v>
      </c>
      <c r="J156" s="105"/>
      <c r="K156" s="106"/>
      <c r="L156" s="106"/>
      <c r="M156" s="106"/>
      <c r="N156" s="106"/>
      <c r="O156" s="106"/>
      <c r="P156" s="131">
        <v>1.9827544696589301</v>
      </c>
      <c r="Q156" s="105"/>
      <c r="R156" s="106"/>
      <c r="S156" s="106"/>
      <c r="T156" s="106"/>
      <c r="U156" s="106"/>
      <c r="V156" s="106"/>
      <c r="W156" s="145">
        <v>1.52220673511297</v>
      </c>
      <c r="X156" s="105"/>
      <c r="Y156" s="106"/>
      <c r="Z156" s="106"/>
      <c r="AA156" s="106"/>
      <c r="AB156" s="106"/>
      <c r="AC156" s="107">
        <v>1.00946766331103</v>
      </c>
      <c r="AD156" s="204">
        <v>-0.51273907180194001</v>
      </c>
      <c r="AE156" s="106">
        <v>1.00794016951678</v>
      </c>
      <c r="AF156" s="205">
        <v>1.50793016006096</v>
      </c>
      <c r="AG156" s="251">
        <f t="shared" si="22"/>
        <v>44924.124668743963</v>
      </c>
      <c r="AH156" s="252"/>
      <c r="AI156" s="82"/>
      <c r="AJ156" s="216">
        <f t="shared" si="23"/>
        <v>45654.124668743963</v>
      </c>
      <c r="AK156" s="220">
        <f t="shared" si="24"/>
        <v>45534.716811225</v>
      </c>
      <c r="AL156" s="147"/>
      <c r="AM156" s="147"/>
      <c r="AN156" s="147"/>
      <c r="AO156" s="147"/>
      <c r="AP156" s="147"/>
      <c r="AQ156" s="147"/>
      <c r="AR156" s="147"/>
      <c r="AS156" s="147"/>
      <c r="AT156" s="147"/>
      <c r="AU156" s="14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row>
    <row r="157" spans="1:149" ht="15" customHeight="1">
      <c r="A157" s="99" t="s">
        <v>281</v>
      </c>
      <c r="B157" s="100" t="s">
        <v>245</v>
      </c>
      <c r="C157" s="197">
        <v>72.307508798064703</v>
      </c>
      <c r="D157" s="199">
        <v>74.536829268292692</v>
      </c>
      <c r="E157" s="101">
        <v>0.77</v>
      </c>
      <c r="F157" s="102">
        <v>16895.8</v>
      </c>
      <c r="G157" s="1" t="s">
        <v>171</v>
      </c>
      <c r="H157" s="148" t="s">
        <v>10</v>
      </c>
      <c r="I157" s="202">
        <v>2.081</v>
      </c>
      <c r="J157" s="105">
        <v>0.51472426028877105</v>
      </c>
      <c r="K157" s="106">
        <v>0.16464932179605701</v>
      </c>
      <c r="L157" s="106">
        <v>0.151176878266052</v>
      </c>
      <c r="M157" s="106">
        <v>1.18529819290942</v>
      </c>
      <c r="N157" s="106">
        <v>3.94842457917909E-3</v>
      </c>
      <c r="O157" s="106">
        <v>4.3983679986796399E-2</v>
      </c>
      <c r="P157" s="131">
        <v>2.0637807578262701</v>
      </c>
      <c r="Q157" s="105">
        <v>0.74144651174188902</v>
      </c>
      <c r="R157" s="106">
        <v>0.261182123726592</v>
      </c>
      <c r="S157" s="106">
        <v>0.27158753692486998</v>
      </c>
      <c r="T157" s="106">
        <v>1.46711515872142</v>
      </c>
      <c r="U157" s="106">
        <v>2.8277031485239398E-2</v>
      </c>
      <c r="V157" s="106">
        <v>4.3983679986796399E-2</v>
      </c>
      <c r="W157" s="145">
        <v>2.8135920425868099</v>
      </c>
      <c r="X157" s="105">
        <v>0.51472426028877105</v>
      </c>
      <c r="Y157" s="106">
        <v>0.285488866175305</v>
      </c>
      <c r="Z157" s="106">
        <v>0.69850360598361805</v>
      </c>
      <c r="AA157" s="106">
        <v>8.6354378897985206E-3</v>
      </c>
      <c r="AB157" s="106">
        <v>4.3983679986796399E-2</v>
      </c>
      <c r="AC157" s="107">
        <v>1.55133585032429</v>
      </c>
      <c r="AD157" s="204">
        <v>-1.2622561922625199</v>
      </c>
      <c r="AE157" s="106">
        <v>1.8630402657793701</v>
      </c>
      <c r="AF157" s="205">
        <v>1.81365759193836</v>
      </c>
      <c r="AG157" s="251">
        <f t="shared" si="22"/>
        <v>44757.916323819933</v>
      </c>
      <c r="AH157" s="252"/>
      <c r="AI157" s="82"/>
      <c r="AJ157" s="216">
        <f t="shared" si="23"/>
        <v>45487.916323819933</v>
      </c>
      <c r="AK157" s="220">
        <f t="shared" si="24"/>
        <v>45493.802149218718</v>
      </c>
      <c r="AL157" s="147"/>
      <c r="AM157" s="147"/>
      <c r="AN157" s="147"/>
      <c r="AO157" s="147"/>
      <c r="AP157" s="147"/>
      <c r="AQ157" s="147"/>
      <c r="AR157" s="147"/>
      <c r="AS157" s="147"/>
      <c r="AT157" s="147"/>
      <c r="AU157" s="14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row>
    <row r="158" spans="1:149" ht="15" customHeight="1">
      <c r="A158" s="108" t="s">
        <v>249</v>
      </c>
      <c r="B158" s="109" t="s">
        <v>246</v>
      </c>
      <c r="C158" s="198"/>
      <c r="D158" s="200"/>
      <c r="E158" s="110"/>
      <c r="F158" s="111"/>
      <c r="G158" s="112" t="s">
        <v>167</v>
      </c>
      <c r="H158" s="113"/>
      <c r="I158" s="175">
        <v>0.90800000000000003</v>
      </c>
      <c r="J158" s="114"/>
      <c r="K158" s="115"/>
      <c r="L158" s="115"/>
      <c r="M158" s="115"/>
      <c r="N158" s="115"/>
      <c r="O158" s="115"/>
      <c r="P158" s="131">
        <v>1.80771312867241</v>
      </c>
      <c r="Q158" s="114"/>
      <c r="R158" s="115"/>
      <c r="S158" s="115"/>
      <c r="T158" s="115"/>
      <c r="U158" s="115"/>
      <c r="V158" s="115"/>
      <c r="W158" s="145">
        <v>3.4913161608953902</v>
      </c>
      <c r="X158" s="114"/>
      <c r="Y158" s="115"/>
      <c r="Z158" s="115"/>
      <c r="AA158" s="115"/>
      <c r="AB158" s="115"/>
      <c r="AC158" s="107">
        <v>0.123645377068058</v>
      </c>
      <c r="AD158" s="130">
        <v>-3.3676707838273301</v>
      </c>
      <c r="AE158" s="115">
        <v>2.3118001792236198</v>
      </c>
      <c r="AF158" s="120">
        <v>28.2365280747509</v>
      </c>
      <c r="AG158" s="254">
        <f t="shared" si="22"/>
        <v>44719.885618004657</v>
      </c>
      <c r="AH158" s="252"/>
      <c r="AI158" s="82"/>
      <c r="AJ158" s="221">
        <f t="shared" si="23"/>
        <v>45449.885618004657</v>
      </c>
      <c r="AK158" s="222">
        <f t="shared" si="24"/>
        <v>45304.961933529186</v>
      </c>
      <c r="AL158" s="147"/>
      <c r="AM158" s="147"/>
      <c r="AN158" s="147"/>
      <c r="AO158" s="147"/>
      <c r="AP158" s="147"/>
      <c r="AQ158" s="147"/>
      <c r="AR158" s="147"/>
      <c r="AS158" s="147"/>
      <c r="AT158" s="147"/>
      <c r="AU158" s="14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row>
    <row r="159" spans="1:149" ht="15" customHeight="1">
      <c r="A159" s="99" t="s">
        <v>22</v>
      </c>
      <c r="B159" s="100" t="s">
        <v>245</v>
      </c>
      <c r="C159" s="197">
        <v>77.721153851540635</v>
      </c>
      <c r="D159" s="199">
        <v>72.960975609756105</v>
      </c>
      <c r="E159" s="101">
        <v>0.82099999999999995</v>
      </c>
      <c r="F159" s="102">
        <v>31366.799999999999</v>
      </c>
      <c r="G159" s="1" t="s">
        <v>332</v>
      </c>
      <c r="H159" s="148" t="s">
        <v>10</v>
      </c>
      <c r="I159" s="177">
        <v>19.030999999999999</v>
      </c>
      <c r="J159" s="103">
        <v>0.94491550427302096</v>
      </c>
      <c r="K159" s="104">
        <v>0.118854261120549</v>
      </c>
      <c r="L159" s="104">
        <v>0.47389083301173002</v>
      </c>
      <c r="M159" s="104">
        <v>1.29644944423924</v>
      </c>
      <c r="N159" s="104">
        <v>1.3245520842243899E-3</v>
      </c>
      <c r="O159" s="104">
        <v>0.10365757463094701</v>
      </c>
      <c r="P159" s="131">
        <v>2.9390921693597098</v>
      </c>
      <c r="Q159" s="105">
        <v>0.61073775806362596</v>
      </c>
      <c r="R159" s="106">
        <v>0.101371954231063</v>
      </c>
      <c r="S159" s="106">
        <v>0.52933067068470596</v>
      </c>
      <c r="T159" s="106">
        <v>1.3518809419320199</v>
      </c>
      <c r="U159" s="106">
        <v>4.0686379077590901E-2</v>
      </c>
      <c r="V159" s="106">
        <v>0.10365757463094701</v>
      </c>
      <c r="W159" s="145">
        <v>2.73766527861995</v>
      </c>
      <c r="X159" s="105">
        <v>0.94491550427302096</v>
      </c>
      <c r="Y159" s="106">
        <v>0.221978623175976</v>
      </c>
      <c r="Z159" s="106">
        <v>1.0785247712043899</v>
      </c>
      <c r="AA159" s="106">
        <v>0.101551681987292</v>
      </c>
      <c r="AB159" s="106">
        <v>0.10365757463094701</v>
      </c>
      <c r="AC159" s="107">
        <v>2.4506281552716298</v>
      </c>
      <c r="AD159" s="204">
        <v>-0.28703712334831999</v>
      </c>
      <c r="AE159" s="106">
        <v>1.8127648113497601</v>
      </c>
      <c r="AF159" s="205">
        <v>1.11712797909828</v>
      </c>
      <c r="AG159" s="251">
        <f t="shared" si="22"/>
        <v>44763.349892558996</v>
      </c>
      <c r="AH159" s="252"/>
      <c r="AI159" s="82"/>
      <c r="AJ159" s="216">
        <f t="shared" si="23"/>
        <v>45493.349892558996</v>
      </c>
      <c r="AK159" s="220">
        <f t="shared" si="24"/>
        <v>45619.625846678216</v>
      </c>
      <c r="AL159" s="147"/>
      <c r="AM159" s="147"/>
      <c r="AN159" s="147"/>
      <c r="AO159" s="147"/>
      <c r="AP159" s="147"/>
      <c r="AQ159" s="147"/>
      <c r="AR159" s="147"/>
      <c r="AS159" s="147"/>
      <c r="AT159" s="147"/>
      <c r="AU159" s="14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row>
    <row r="160" spans="1:149" ht="15" customHeight="1">
      <c r="A160" s="99" t="s">
        <v>11</v>
      </c>
      <c r="B160" s="100" t="s">
        <v>245</v>
      </c>
      <c r="C160" s="197">
        <v>74.074165406162479</v>
      </c>
      <c r="D160" s="199">
        <v>69.36121951219512</v>
      </c>
      <c r="E160" s="101">
        <v>0.82199999999999995</v>
      </c>
      <c r="F160" s="118">
        <v>25706.2</v>
      </c>
      <c r="G160" s="1" t="s">
        <v>171</v>
      </c>
      <c r="H160" s="148" t="s">
        <v>10</v>
      </c>
      <c r="I160" s="202">
        <v>145.80600000000001</v>
      </c>
      <c r="J160" s="116">
        <v>1.9483427642851101</v>
      </c>
      <c r="K160" s="117">
        <v>2.0129455982914098E-2</v>
      </c>
      <c r="L160" s="117">
        <v>1.00656239368763</v>
      </c>
      <c r="M160" s="117">
        <v>3.7891309259286001</v>
      </c>
      <c r="N160" s="117">
        <v>0.34453320764387002</v>
      </c>
      <c r="O160" s="117">
        <v>2.62246879112909E-2</v>
      </c>
      <c r="P160" s="131">
        <v>7.1349234354394202</v>
      </c>
      <c r="Q160" s="116">
        <v>1.2215972219887601</v>
      </c>
      <c r="R160" s="117">
        <v>8.2094771681299195E-2</v>
      </c>
      <c r="S160" s="117">
        <v>0.66766021554774901</v>
      </c>
      <c r="T160" s="117">
        <v>3.5651136646094801</v>
      </c>
      <c r="U160" s="117">
        <v>0.238481027477877</v>
      </c>
      <c r="V160" s="117">
        <v>2.62246879112909E-2</v>
      </c>
      <c r="W160" s="145">
        <v>5.8011715892164597</v>
      </c>
      <c r="X160" s="116">
        <v>1.9483427642851101</v>
      </c>
      <c r="Y160" s="117">
        <v>0.33890180048540502</v>
      </c>
      <c r="Z160" s="117">
        <v>4.2108287970829998</v>
      </c>
      <c r="AA160" s="117">
        <v>1.18778583795929</v>
      </c>
      <c r="AB160" s="117">
        <v>2.62246879112909E-2</v>
      </c>
      <c r="AC160" s="107">
        <v>7.7120838877240896</v>
      </c>
      <c r="AD160" s="206">
        <v>1.9109122985076299</v>
      </c>
      <c r="AE160" s="117">
        <v>3.8412876123536699</v>
      </c>
      <c r="AF160" s="207">
        <v>0.75221842418631102</v>
      </c>
      <c r="AG160" s="253">
        <f t="shared" si="22"/>
        <v>44657.0202215596</v>
      </c>
      <c r="AH160" s="252"/>
      <c r="AI160" s="82"/>
      <c r="AJ160" s="218">
        <f t="shared" si="23"/>
        <v>45387.0202215596</v>
      </c>
      <c r="AK160" s="217" t="str">
        <f t="shared" si="24"/>
        <v/>
      </c>
      <c r="AL160" s="147"/>
      <c r="AM160" s="147"/>
      <c r="AN160" s="147"/>
      <c r="AO160" s="147"/>
      <c r="AP160" s="147"/>
      <c r="AQ160" s="147"/>
      <c r="AR160" s="147"/>
      <c r="AS160" s="147"/>
      <c r="AT160" s="147"/>
      <c r="AU160" s="14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row>
    <row r="161" spans="1:149" ht="15" customHeight="1">
      <c r="A161" s="99" t="s">
        <v>112</v>
      </c>
      <c r="B161" s="100" t="s">
        <v>245</v>
      </c>
      <c r="C161" s="197">
        <v>59.415672836912549</v>
      </c>
      <c r="D161" s="199">
        <v>66.072000000000003</v>
      </c>
      <c r="E161" s="101">
        <v>0.53400000000000003</v>
      </c>
      <c r="F161" s="102">
        <v>2404.69</v>
      </c>
      <c r="G161" s="1" t="s">
        <v>167</v>
      </c>
      <c r="H161" s="148" t="s">
        <v>47</v>
      </c>
      <c r="I161" s="202">
        <v>13.6</v>
      </c>
      <c r="J161" s="116">
        <v>0.15043329505945899</v>
      </c>
      <c r="K161" s="117">
        <v>4.29362295851154E-2</v>
      </c>
      <c r="L161" s="117">
        <v>0.19773792631144199</v>
      </c>
      <c r="M161" s="117">
        <v>3.2852788885029197E-2</v>
      </c>
      <c r="N161" s="117">
        <v>2.10056529767725E-3</v>
      </c>
      <c r="O161" s="117">
        <v>3.8914645876053297E-2</v>
      </c>
      <c r="P161" s="131">
        <v>0.464975451014776</v>
      </c>
      <c r="Q161" s="116">
        <v>0.17854952242056199</v>
      </c>
      <c r="R161" s="117">
        <v>4.31229783785659E-2</v>
      </c>
      <c r="S161" s="117">
        <v>0.200447680833886</v>
      </c>
      <c r="T161" s="117">
        <v>8.1215061045697895E-2</v>
      </c>
      <c r="U161" s="117">
        <v>1.17798718096892E-2</v>
      </c>
      <c r="V161" s="117">
        <v>3.8914645876053297E-2</v>
      </c>
      <c r="W161" s="145">
        <v>0.55402976036445395</v>
      </c>
      <c r="X161" s="116">
        <v>0.15043329505945899</v>
      </c>
      <c r="Y161" s="117">
        <v>4.29362295851154E-2</v>
      </c>
      <c r="Z161" s="117">
        <v>6.7320799316779303E-3</v>
      </c>
      <c r="AA161" s="117">
        <v>4.4725301651191603E-3</v>
      </c>
      <c r="AB161" s="117">
        <v>3.8914645876053297E-2</v>
      </c>
      <c r="AC161" s="107">
        <v>0.24348878061742499</v>
      </c>
      <c r="AD161" s="206">
        <v>-0.31054097974702899</v>
      </c>
      <c r="AE161" s="117">
        <v>0.366854802109153</v>
      </c>
      <c r="AF161" s="207">
        <v>2.2753810625671398</v>
      </c>
      <c r="AG161" s="253" t="str">
        <f t="shared" si="22"/>
        <v/>
      </c>
      <c r="AH161" s="252"/>
      <c r="AI161" s="82"/>
      <c r="AJ161" s="218" t="str">
        <f t="shared" si="23"/>
        <v/>
      </c>
      <c r="AK161" s="217">
        <f t="shared" si="24"/>
        <v>45452.852178134533</v>
      </c>
      <c r="AL161" s="147"/>
      <c r="AM161" s="147"/>
      <c r="AN161" s="147"/>
      <c r="AO161" s="147"/>
      <c r="AP161" s="147"/>
      <c r="AQ161" s="147"/>
      <c r="AR161" s="147"/>
      <c r="AS161" s="147"/>
      <c r="AT161" s="147"/>
      <c r="AU161" s="14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row>
    <row r="162" spans="1:149" ht="15" customHeight="1">
      <c r="A162" s="99" t="s">
        <v>191</v>
      </c>
      <c r="B162" s="100" t="s">
        <v>245</v>
      </c>
      <c r="C162" s="197"/>
      <c r="D162" s="199">
        <v>71.111000000000004</v>
      </c>
      <c r="E162" s="101">
        <v>0.71499999999999997</v>
      </c>
      <c r="F162" s="102">
        <v>14140.1</v>
      </c>
      <c r="G162" s="1" t="s">
        <v>269</v>
      </c>
      <c r="H162" s="148" t="s">
        <v>10</v>
      </c>
      <c r="I162" s="202">
        <v>0.185</v>
      </c>
      <c r="J162" s="105">
        <v>0.13273489123971799</v>
      </c>
      <c r="K162" s="106">
        <v>1.53014952222355E-3</v>
      </c>
      <c r="L162" s="106">
        <v>1.9344715855811899E-2</v>
      </c>
      <c r="M162" s="106">
        <v>0.60817501212875702</v>
      </c>
      <c r="N162" s="106">
        <v>0.110339272538079</v>
      </c>
      <c r="O162" s="106">
        <v>2.1312233896719798E-3</v>
      </c>
      <c r="P162" s="131">
        <v>0.87425526467426096</v>
      </c>
      <c r="Q162" s="105">
        <v>0.45939391388497702</v>
      </c>
      <c r="R162" s="106">
        <v>8.0744045949813506E-2</v>
      </c>
      <c r="S162" s="106">
        <v>0.108057023399807</v>
      </c>
      <c r="T162" s="106">
        <v>0.88732089708731299</v>
      </c>
      <c r="U162" s="106">
        <v>0.17418139766533899</v>
      </c>
      <c r="V162" s="106">
        <v>2.1312233896719798E-3</v>
      </c>
      <c r="W162" s="145">
        <v>1.7118285013769201</v>
      </c>
      <c r="X162" s="105">
        <v>0.13273489123971799</v>
      </c>
      <c r="Y162" s="106">
        <v>1.53014952222355E-3</v>
      </c>
      <c r="Z162" s="106">
        <v>9.5920287952076203E-2</v>
      </c>
      <c r="AA162" s="106">
        <v>0.14404038255117901</v>
      </c>
      <c r="AB162" s="106">
        <v>2.1312233896719798E-3</v>
      </c>
      <c r="AC162" s="107">
        <v>0.37635693465486902</v>
      </c>
      <c r="AD162" s="204">
        <v>-1.33547156672205</v>
      </c>
      <c r="AE162" s="106">
        <v>1.1334995898132401</v>
      </c>
      <c r="AF162" s="205">
        <v>4.5484175891344201</v>
      </c>
      <c r="AG162" s="251">
        <f t="shared" si="22"/>
        <v>44884.011585429987</v>
      </c>
      <c r="AH162" s="252"/>
      <c r="AI162" s="82"/>
      <c r="AJ162" s="216">
        <f t="shared" si="23"/>
        <v>45614.011585429987</v>
      </c>
      <c r="AK162" s="220">
        <f t="shared" si="24"/>
        <v>45372.467545652435</v>
      </c>
      <c r="AL162" s="147"/>
      <c r="AM162" s="147"/>
      <c r="AN162" s="147"/>
      <c r="AO162" s="147"/>
      <c r="AP162" s="147"/>
      <c r="AQ162" s="147"/>
      <c r="AR162" s="147"/>
      <c r="AS162" s="147"/>
      <c r="AT162" s="147"/>
      <c r="AU162" s="14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row>
    <row r="163" spans="1:149" ht="15" customHeight="1">
      <c r="A163" s="108" t="s">
        <v>278</v>
      </c>
      <c r="B163" s="109" t="s">
        <v>313</v>
      </c>
      <c r="C163" s="198"/>
      <c r="D163" s="200">
        <v>69.629000000000005</v>
      </c>
      <c r="E163" s="110">
        <v>0.751</v>
      </c>
      <c r="F163" s="111">
        <v>13280.4</v>
      </c>
      <c r="G163" s="112" t="s">
        <v>269</v>
      </c>
      <c r="H163" s="113" t="s">
        <v>10</v>
      </c>
      <c r="I163" s="175">
        <v>0.112</v>
      </c>
      <c r="J163" s="114"/>
      <c r="K163" s="115"/>
      <c r="L163" s="115"/>
      <c r="M163" s="115"/>
      <c r="N163" s="115"/>
      <c r="O163" s="115"/>
      <c r="P163" s="131">
        <v>0.88146315608705095</v>
      </c>
      <c r="Q163" s="114"/>
      <c r="R163" s="115"/>
      <c r="S163" s="115"/>
      <c r="T163" s="115"/>
      <c r="U163" s="115"/>
      <c r="V163" s="115"/>
      <c r="W163" s="145">
        <v>1.8148338095283101</v>
      </c>
      <c r="X163" s="114"/>
      <c r="Y163" s="115"/>
      <c r="Z163" s="115"/>
      <c r="AA163" s="115"/>
      <c r="AB163" s="115"/>
      <c r="AC163" s="107">
        <v>1.1554767159942401</v>
      </c>
      <c r="AD163" s="130">
        <v>-0.65935709353407002</v>
      </c>
      <c r="AE163" s="115">
        <v>1.2017052975954601</v>
      </c>
      <c r="AF163" s="120">
        <v>1.5706364173394101</v>
      </c>
      <c r="AG163" s="254">
        <f t="shared" si="22"/>
        <v>44865.735034480036</v>
      </c>
      <c r="AH163" s="252"/>
      <c r="AI163" s="82"/>
      <c r="AJ163" s="221">
        <f t="shared" si="23"/>
        <v>45595.735034480036</v>
      </c>
      <c r="AK163" s="222">
        <f t="shared" si="24"/>
        <v>45525.026559144724</v>
      </c>
      <c r="AL163" s="147"/>
      <c r="AM163" s="147"/>
      <c r="AN163" s="147"/>
      <c r="AO163" s="147"/>
      <c r="AP163" s="147"/>
      <c r="AQ163" s="147"/>
      <c r="AR163" s="147"/>
      <c r="AS163" s="147"/>
      <c r="AT163" s="147"/>
      <c r="AU163" s="14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row>
    <row r="164" spans="1:149" ht="15" customHeight="1">
      <c r="A164" s="99" t="s">
        <v>192</v>
      </c>
      <c r="B164" s="100" t="s">
        <v>246</v>
      </c>
      <c r="C164" s="197">
        <v>0</v>
      </c>
      <c r="D164" s="199">
        <v>72.766999999999996</v>
      </c>
      <c r="E164" s="101">
        <v>0.70699999999999996</v>
      </c>
      <c r="F164" s="118">
        <v>5083.66</v>
      </c>
      <c r="G164" s="1" t="s">
        <v>168</v>
      </c>
      <c r="H164" s="148" t="s">
        <v>6</v>
      </c>
      <c r="I164" s="202">
        <v>0.20200000000000001</v>
      </c>
      <c r="J164" s="116"/>
      <c r="K164" s="117"/>
      <c r="L164" s="117"/>
      <c r="M164" s="117"/>
      <c r="N164" s="117"/>
      <c r="O164" s="117"/>
      <c r="P164" s="131">
        <v>1.6206958126728901</v>
      </c>
      <c r="Q164" s="116"/>
      <c r="R164" s="117"/>
      <c r="S164" s="117"/>
      <c r="T164" s="117"/>
      <c r="U164" s="117"/>
      <c r="V164" s="117"/>
      <c r="W164" s="145">
        <v>2.4837524477298798</v>
      </c>
      <c r="X164" s="116"/>
      <c r="Y164" s="117"/>
      <c r="Z164" s="117"/>
      <c r="AA164" s="117"/>
      <c r="AB164" s="117"/>
      <c r="AC164" s="107">
        <v>1.6622821077279799</v>
      </c>
      <c r="AD164" s="206">
        <v>-0.821470340001899</v>
      </c>
      <c r="AE164" s="117">
        <v>1.64463459887186</v>
      </c>
      <c r="AF164" s="207">
        <v>1.4941822667661899</v>
      </c>
      <c r="AG164" s="253">
        <f t="shared" si="22"/>
        <v>44783.933796267193</v>
      </c>
      <c r="AH164" s="252"/>
      <c r="AI164" s="82"/>
      <c r="AJ164" s="218">
        <f t="shared" si="23"/>
        <v>45513.933796267193</v>
      </c>
      <c r="AK164" s="217">
        <f t="shared" si="24"/>
        <v>45536.950035976617</v>
      </c>
      <c r="AL164" s="147"/>
      <c r="AM164" s="147"/>
      <c r="AN164" s="147"/>
      <c r="AO164" s="147"/>
      <c r="AP164" s="147"/>
      <c r="AQ164" s="147"/>
      <c r="AR164" s="147"/>
      <c r="AS164" s="147"/>
      <c r="AT164" s="147"/>
      <c r="AU164" s="14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row>
    <row r="165" spans="1:149" ht="15" customHeight="1">
      <c r="A165" s="99" t="s">
        <v>175</v>
      </c>
      <c r="B165" s="100" t="s">
        <v>246</v>
      </c>
      <c r="C165" s="197">
        <v>59.422842986425337</v>
      </c>
      <c r="D165" s="199">
        <v>67.590999999999994</v>
      </c>
      <c r="E165" s="101">
        <v>0.61799999999999999</v>
      </c>
      <c r="F165" s="102">
        <v>4009.68</v>
      </c>
      <c r="G165" s="1" t="s">
        <v>167</v>
      </c>
      <c r="H165" s="148" t="s">
        <v>6</v>
      </c>
      <c r="I165" s="202">
        <v>0.22800000000000001</v>
      </c>
      <c r="J165" s="116"/>
      <c r="K165" s="117"/>
      <c r="L165" s="117"/>
      <c r="M165" s="117"/>
      <c r="N165" s="117"/>
      <c r="O165" s="117"/>
      <c r="P165" s="131">
        <v>1.0004215523939299</v>
      </c>
      <c r="Q165" s="116"/>
      <c r="R165" s="117"/>
      <c r="S165" s="117"/>
      <c r="T165" s="117"/>
      <c r="U165" s="117"/>
      <c r="V165" s="117"/>
      <c r="W165" s="145">
        <v>1.05186977033435</v>
      </c>
      <c r="X165" s="116"/>
      <c r="Y165" s="117"/>
      <c r="Z165" s="117"/>
      <c r="AA165" s="117"/>
      <c r="AB165" s="117"/>
      <c r="AC165" s="107">
        <v>0.70009051258409805</v>
      </c>
      <c r="AD165" s="206">
        <v>-0.35177925775025198</v>
      </c>
      <c r="AE165" s="117">
        <v>0.69650315569106902</v>
      </c>
      <c r="AF165" s="207">
        <v>1.50247682467771</v>
      </c>
      <c r="AG165" s="253" t="str">
        <f t="shared" si="22"/>
        <v/>
      </c>
      <c r="AH165" s="252"/>
      <c r="AI165" s="82"/>
      <c r="AJ165" s="218" t="str">
        <f t="shared" si="23"/>
        <v/>
      </c>
      <c r="AK165" s="217">
        <f t="shared" si="24"/>
        <v>45535.597767358915</v>
      </c>
      <c r="AL165" s="147"/>
      <c r="AM165" s="147"/>
      <c r="AN165" s="147"/>
      <c r="AO165" s="147"/>
      <c r="AP165" s="147"/>
      <c r="AQ165" s="147"/>
      <c r="AR165" s="147"/>
      <c r="AS165" s="147"/>
      <c r="AT165" s="147"/>
      <c r="AU165" s="14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row>
    <row r="166" spans="1:149" ht="15" customHeight="1">
      <c r="A166" s="99" t="s">
        <v>89</v>
      </c>
      <c r="B166" s="100" t="s">
        <v>245</v>
      </c>
      <c r="C166" s="197">
        <v>66.562038712757825</v>
      </c>
      <c r="D166" s="199">
        <v>76.936000000000007</v>
      </c>
      <c r="E166" s="101">
        <v>0.875</v>
      </c>
      <c r="F166" s="102">
        <v>47422.7</v>
      </c>
      <c r="G166" s="1" t="s">
        <v>169</v>
      </c>
      <c r="H166" s="148" t="s">
        <v>8</v>
      </c>
      <c r="I166" s="202">
        <v>35.844999999999999</v>
      </c>
      <c r="J166" s="105">
        <v>0.37086547753486798</v>
      </c>
      <c r="K166" s="106">
        <v>6.6141829015636103E-2</v>
      </c>
      <c r="L166" s="106">
        <v>3.2554892612143799E-3</v>
      </c>
      <c r="M166" s="106">
        <v>4.9878742607041104</v>
      </c>
      <c r="N166" s="106">
        <v>2.5990442181109501E-2</v>
      </c>
      <c r="O166" s="106">
        <v>4.30260575585504E-2</v>
      </c>
      <c r="P166" s="131">
        <v>5.4971535562554896</v>
      </c>
      <c r="Q166" s="105">
        <v>0.82284374278355099</v>
      </c>
      <c r="R166" s="106">
        <v>0.19235759784329701</v>
      </c>
      <c r="S166" s="106">
        <v>0.151312184967687</v>
      </c>
      <c r="T166" s="106">
        <v>4.4667725240423302</v>
      </c>
      <c r="U166" s="106">
        <v>6.9167760693747096E-2</v>
      </c>
      <c r="V166" s="106">
        <v>4.30260575585504E-2</v>
      </c>
      <c r="W166" s="145">
        <v>5.7454798678891601</v>
      </c>
      <c r="X166" s="105">
        <v>0.37086547753486798</v>
      </c>
      <c r="Y166" s="106">
        <v>9.3647367552011598E-2</v>
      </c>
      <c r="Z166" s="106">
        <v>4.9429420618356402E-2</v>
      </c>
      <c r="AA166" s="106">
        <v>0.14056415524169699</v>
      </c>
      <c r="AB166" s="106">
        <v>4.30260575585504E-2</v>
      </c>
      <c r="AC166" s="107">
        <v>0.69753247850548405</v>
      </c>
      <c r="AD166" s="204">
        <v>-5.0479473893836699</v>
      </c>
      <c r="AE166" s="106">
        <v>3.8044109373656601</v>
      </c>
      <c r="AF166" s="205">
        <v>8.2368635797422396</v>
      </c>
      <c r="AG166" s="251">
        <f t="shared" si="22"/>
        <v>44657.941265549176</v>
      </c>
      <c r="AH166" s="252"/>
      <c r="AI166" s="82"/>
      <c r="AJ166" s="216">
        <f t="shared" si="23"/>
        <v>45387.941265549176</v>
      </c>
      <c r="AK166" s="220">
        <f t="shared" si="24"/>
        <v>45336.434388946313</v>
      </c>
      <c r="AL166" s="147"/>
      <c r="AM166" s="147"/>
      <c r="AN166" s="147"/>
      <c r="AO166" s="147"/>
      <c r="AP166" s="147"/>
      <c r="AQ166" s="147"/>
      <c r="AR166" s="147"/>
      <c r="AS166" s="147"/>
      <c r="AT166" s="147"/>
      <c r="AU166" s="14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row>
    <row r="167" spans="1:149" ht="15" customHeight="1">
      <c r="A167" s="99" t="s">
        <v>111</v>
      </c>
      <c r="B167" s="100" t="s">
        <v>248</v>
      </c>
      <c r="C167" s="197">
        <v>58.703389495798334</v>
      </c>
      <c r="D167" s="199">
        <v>67.093000000000004</v>
      </c>
      <c r="E167" s="101">
        <v>0.51100000000000001</v>
      </c>
      <c r="F167" s="102">
        <v>3505.27</v>
      </c>
      <c r="G167" s="1" t="s">
        <v>167</v>
      </c>
      <c r="H167" s="148" t="s">
        <v>6</v>
      </c>
      <c r="I167" s="202">
        <v>17.654</v>
      </c>
      <c r="J167" s="105">
        <v>0.331985116863101</v>
      </c>
      <c r="K167" s="106">
        <v>0.14042593614696799</v>
      </c>
      <c r="L167" s="106">
        <v>0.15509670718253901</v>
      </c>
      <c r="M167" s="106">
        <v>0.18843801410014299</v>
      </c>
      <c r="N167" s="106">
        <v>0.35906802754473</v>
      </c>
      <c r="O167" s="106">
        <v>4.4698918918765498E-2</v>
      </c>
      <c r="P167" s="131">
        <v>1.2197127207562499</v>
      </c>
      <c r="Q167" s="105">
        <v>0.48019989490096998</v>
      </c>
      <c r="R167" s="106">
        <v>0.17105066707532801</v>
      </c>
      <c r="S167" s="106">
        <v>0.172465314511973</v>
      </c>
      <c r="T167" s="106">
        <v>0.23757789269054999</v>
      </c>
      <c r="U167" s="106">
        <v>0.113531288729993</v>
      </c>
      <c r="V167" s="106">
        <v>4.4698918918765498E-2</v>
      </c>
      <c r="W167" s="145">
        <v>1.2195239768275801</v>
      </c>
      <c r="X167" s="105">
        <v>0.331985116863101</v>
      </c>
      <c r="Y167" s="106">
        <v>0.14042593614696799</v>
      </c>
      <c r="Z167" s="106">
        <v>0.34524016167402299</v>
      </c>
      <c r="AA167" s="106">
        <v>0.13781250841932599</v>
      </c>
      <c r="AB167" s="106">
        <v>4.4698918918765498E-2</v>
      </c>
      <c r="AC167" s="107">
        <v>1.0001626420221801</v>
      </c>
      <c r="AD167" s="204">
        <v>-0.21936133480539999</v>
      </c>
      <c r="AE167" s="106">
        <v>0.80751659783067897</v>
      </c>
      <c r="AF167" s="205">
        <v>1.2193256632360101</v>
      </c>
      <c r="AG167" s="251" t="str">
        <f t="shared" si="22"/>
        <v/>
      </c>
      <c r="AH167" s="252"/>
      <c r="AI167" s="82"/>
      <c r="AJ167" s="216" t="str">
        <f t="shared" si="23"/>
        <v/>
      </c>
      <c r="AK167" s="220">
        <f t="shared" si="24"/>
        <v>45592.165912221237</v>
      </c>
      <c r="AL167" s="147"/>
      <c r="AM167" s="147"/>
      <c r="AN167" s="147"/>
      <c r="AO167" s="147"/>
      <c r="AP167" s="147"/>
      <c r="AQ167" s="147"/>
      <c r="AR167" s="147"/>
      <c r="AS167" s="147"/>
      <c r="AT167" s="147"/>
      <c r="AU167" s="14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row>
    <row r="168" spans="1:149" ht="15" customHeight="1">
      <c r="A168" s="108" t="s">
        <v>156</v>
      </c>
      <c r="B168" s="109" t="s">
        <v>245</v>
      </c>
      <c r="C168" s="198">
        <v>75.887967691622094</v>
      </c>
      <c r="D168" s="200">
        <v>72.730731707317091</v>
      </c>
      <c r="E168" s="110">
        <v>0.80200000000000005</v>
      </c>
      <c r="F168" s="111">
        <v>20473.7</v>
      </c>
      <c r="G168" s="112" t="s">
        <v>171</v>
      </c>
      <c r="H168" s="113" t="s">
        <v>10</v>
      </c>
      <c r="I168" s="175">
        <v>8.6530000000000005</v>
      </c>
      <c r="J168" s="114">
        <v>1.3456334127038301</v>
      </c>
      <c r="K168" s="115">
        <v>4.2874011603848503E-2</v>
      </c>
      <c r="L168" s="115">
        <v>0.50783377471749103</v>
      </c>
      <c r="M168" s="115">
        <v>2.1959847152628398</v>
      </c>
      <c r="N168" s="115">
        <v>1.94520242843404E-3</v>
      </c>
      <c r="O168" s="115">
        <v>0.11143422365163499</v>
      </c>
      <c r="P168" s="131">
        <v>4.2057053403680902</v>
      </c>
      <c r="Q168" s="114">
        <v>0.98806213552340705</v>
      </c>
      <c r="R168" s="115">
        <v>5.5494468601740801E-2</v>
      </c>
      <c r="S168" s="115">
        <v>0.62436833665461999</v>
      </c>
      <c r="T168" s="115">
        <v>2.0210457821430499</v>
      </c>
      <c r="U168" s="115">
        <v>3.0173748859551399E-2</v>
      </c>
      <c r="V168" s="115">
        <v>0.11143422365163499</v>
      </c>
      <c r="W168" s="145">
        <v>3.83057869543401</v>
      </c>
      <c r="X168" s="114">
        <v>1.3456334127038301</v>
      </c>
      <c r="Y168" s="115">
        <v>4.2874011603848503E-2</v>
      </c>
      <c r="Z168" s="115">
        <v>0.55045190760167495</v>
      </c>
      <c r="AA168" s="115">
        <v>4.5983806578847597E-3</v>
      </c>
      <c r="AB168" s="115">
        <v>0.11143422365163499</v>
      </c>
      <c r="AC168" s="107">
        <v>2.05499193621888</v>
      </c>
      <c r="AD168" s="130">
        <v>-1.77558675921513</v>
      </c>
      <c r="AE168" s="115">
        <v>2.5364453136101601</v>
      </c>
      <c r="AF168" s="120">
        <v>1.8640358766964999</v>
      </c>
      <c r="AG168" s="254">
        <f t="shared" si="22"/>
        <v>44705.902176026219</v>
      </c>
      <c r="AH168" s="252"/>
      <c r="AI168" s="82"/>
      <c r="AJ168" s="221">
        <f t="shared" si="23"/>
        <v>45435.902176026219</v>
      </c>
      <c r="AK168" s="222">
        <f t="shared" si="24"/>
        <v>45488.348152187195</v>
      </c>
      <c r="AL168" s="147"/>
      <c r="AM168" s="147"/>
      <c r="AN168" s="147"/>
      <c r="AO168" s="147"/>
      <c r="AP168" s="147"/>
      <c r="AQ168" s="147"/>
      <c r="AR168" s="147"/>
      <c r="AS168" s="147"/>
      <c r="AT168" s="147"/>
      <c r="AU168" s="14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row>
    <row r="169" spans="1:149" ht="15" customHeight="1">
      <c r="A169" s="99" t="s">
        <v>110</v>
      </c>
      <c r="B169" s="100" t="s">
        <v>245</v>
      </c>
      <c r="C169" s="197">
        <v>52.981428501400565</v>
      </c>
      <c r="D169" s="199">
        <v>60.061999999999998</v>
      </c>
      <c r="E169" s="101">
        <v>0.47699999999999998</v>
      </c>
      <c r="F169" s="102">
        <v>1676.67</v>
      </c>
      <c r="G169" s="1" t="s">
        <v>167</v>
      </c>
      <c r="H169" s="148" t="s">
        <v>47</v>
      </c>
      <c r="I169" s="202">
        <v>8.3059999999999992</v>
      </c>
      <c r="J169" s="105">
        <v>0.36731190462437102</v>
      </c>
      <c r="K169" s="106">
        <v>9.3563534722538394E-2</v>
      </c>
      <c r="L169" s="106">
        <v>0.29037316738595598</v>
      </c>
      <c r="M169" s="106">
        <v>4.5479876518793899E-2</v>
      </c>
      <c r="N169" s="106">
        <v>9.3475235966657397E-2</v>
      </c>
      <c r="O169" s="106">
        <v>3.3035202179208099E-2</v>
      </c>
      <c r="P169" s="131">
        <v>0.92323892139752495</v>
      </c>
      <c r="Q169" s="105">
        <v>0.47004730414087398</v>
      </c>
      <c r="R169" s="106">
        <v>0.11135076790866499</v>
      </c>
      <c r="S169" s="106">
        <v>0.28023554215903801</v>
      </c>
      <c r="T169" s="106">
        <v>5.6315047403395803E-2</v>
      </c>
      <c r="U169" s="106">
        <v>9.52921024336017E-2</v>
      </c>
      <c r="V169" s="106">
        <v>3.3035202179208099E-2</v>
      </c>
      <c r="W169" s="145">
        <v>1.04627596622478</v>
      </c>
      <c r="X169" s="105">
        <v>0.36731190462437102</v>
      </c>
      <c r="Y169" s="106">
        <v>0.24872504203888501</v>
      </c>
      <c r="Z169" s="106">
        <v>0.114758268695048</v>
      </c>
      <c r="AA169" s="106">
        <v>0.157742666595339</v>
      </c>
      <c r="AB169" s="106">
        <v>3.3035202179208099E-2</v>
      </c>
      <c r="AC169" s="107">
        <v>0.92157308413285</v>
      </c>
      <c r="AD169" s="204">
        <v>-0.12470288209193001</v>
      </c>
      <c r="AE169" s="106">
        <v>0.69279917795113</v>
      </c>
      <c r="AF169" s="205">
        <v>1.13531523895282</v>
      </c>
      <c r="AG169" s="251" t="str">
        <f t="shared" si="22"/>
        <v/>
      </c>
      <c r="AH169" s="252"/>
      <c r="AI169" s="82"/>
      <c r="AJ169" s="216" t="str">
        <f t="shared" si="23"/>
        <v/>
      </c>
      <c r="AK169" s="220">
        <f t="shared" si="24"/>
        <v>45614.377422096077</v>
      </c>
      <c r="AL169" s="147"/>
      <c r="AM169" s="147"/>
      <c r="AN169" s="147"/>
      <c r="AO169" s="147"/>
      <c r="AP169" s="147"/>
      <c r="AQ169" s="147"/>
      <c r="AR169" s="147"/>
      <c r="AS169" s="147"/>
      <c r="AT169" s="147"/>
      <c r="AU169" s="14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row>
    <row r="170" spans="1:149" ht="15" customHeight="1">
      <c r="A170" s="99" t="s">
        <v>155</v>
      </c>
      <c r="B170" s="100" t="s">
        <v>308</v>
      </c>
      <c r="C170" s="197">
        <v>71.71921666083098</v>
      </c>
      <c r="D170" s="199">
        <v>83.441463414634157</v>
      </c>
      <c r="E170" s="101">
        <v>0.93899999999999995</v>
      </c>
      <c r="F170" s="102">
        <v>112699</v>
      </c>
      <c r="G170" s="1" t="s">
        <v>168</v>
      </c>
      <c r="H170" s="148" t="s">
        <v>8</v>
      </c>
      <c r="I170" s="202">
        <v>5.944</v>
      </c>
      <c r="J170" s="105">
        <v>3.3142279684785999E-4</v>
      </c>
      <c r="K170" s="106">
        <v>0</v>
      </c>
      <c r="L170" s="106">
        <v>1.75428483017832E-3</v>
      </c>
      <c r="M170" s="106">
        <v>2.93231826553167</v>
      </c>
      <c r="N170" s="106">
        <v>4.3350755847663697E-3</v>
      </c>
      <c r="O170" s="106">
        <v>8.9583924460120395E-2</v>
      </c>
      <c r="P170" s="131">
        <v>3.0283229732035899</v>
      </c>
      <c r="Q170" s="105">
        <v>0.607204591376037</v>
      </c>
      <c r="R170" s="106">
        <v>0.25173189779683702</v>
      </c>
      <c r="S170" s="106">
        <v>0</v>
      </c>
      <c r="T170" s="106">
        <v>4.3654206928189598</v>
      </c>
      <c r="U170" s="106">
        <v>0.424089932829676</v>
      </c>
      <c r="V170" s="106">
        <v>8.9583924460120395E-2</v>
      </c>
      <c r="W170" s="145">
        <v>5.7380310392816298</v>
      </c>
      <c r="X170" s="105">
        <v>3.3142279684785999E-4</v>
      </c>
      <c r="Y170" s="106">
        <v>0</v>
      </c>
      <c r="Z170" s="106">
        <v>2.0748586432071201E-3</v>
      </c>
      <c r="AA170" s="106">
        <v>1.2136596817347399E-2</v>
      </c>
      <c r="AB170" s="106">
        <v>8.9583924460120395E-2</v>
      </c>
      <c r="AC170" s="107">
        <v>0.104126802717523</v>
      </c>
      <c r="AD170" s="204">
        <v>-5.6339042365641001</v>
      </c>
      <c r="AE170" s="106">
        <v>3.7994786417738799</v>
      </c>
      <c r="AF170" s="205">
        <v>55.106186779285402</v>
      </c>
      <c r="AG170" s="251">
        <f t="shared" si="22"/>
        <v>44658.065811763474</v>
      </c>
      <c r="AH170" s="252"/>
      <c r="AI170" s="82"/>
      <c r="AJ170" s="216">
        <f t="shared" si="23"/>
        <v>45388.065811763474</v>
      </c>
      <c r="AK170" s="220">
        <f t="shared" si="24"/>
        <v>45298.641722488726</v>
      </c>
      <c r="AL170" s="147"/>
      <c r="AM170" s="147"/>
      <c r="AN170" s="147"/>
      <c r="AO170" s="147"/>
      <c r="AP170" s="147"/>
      <c r="AQ170" s="147"/>
      <c r="AR170" s="147"/>
      <c r="AS170" s="147"/>
      <c r="AT170" s="147"/>
      <c r="AU170" s="147"/>
      <c r="AV170" s="7"/>
      <c r="AW170" s="7"/>
    </row>
    <row r="171" spans="1:149" ht="15" customHeight="1">
      <c r="A171" s="99" t="s">
        <v>21</v>
      </c>
      <c r="B171" s="100" t="s">
        <v>245</v>
      </c>
      <c r="C171" s="197">
        <v>78.661754140406174</v>
      </c>
      <c r="D171" s="199">
        <v>74.714634146341467</v>
      </c>
      <c r="E171" s="101">
        <v>0.84799999999999998</v>
      </c>
      <c r="F171" s="102">
        <v>33078.6</v>
      </c>
      <c r="G171" s="1" t="s">
        <v>332</v>
      </c>
      <c r="H171" s="148" t="s">
        <v>8</v>
      </c>
      <c r="I171" s="202">
        <v>5.46</v>
      </c>
      <c r="J171" s="105">
        <v>0.91917417689066205</v>
      </c>
      <c r="K171" s="106">
        <v>6.6866981314723198E-2</v>
      </c>
      <c r="L171" s="106">
        <v>0.88559236520822404</v>
      </c>
      <c r="M171" s="106">
        <v>2.1147955588557101</v>
      </c>
      <c r="N171" s="106">
        <v>1.07932710241312E-3</v>
      </c>
      <c r="O171" s="106">
        <v>0.117204922204942</v>
      </c>
      <c r="P171" s="131">
        <v>4.1047133315766704</v>
      </c>
      <c r="Q171" s="105">
        <v>0.81239971467153504</v>
      </c>
      <c r="R171" s="106">
        <v>0.185240421686864</v>
      </c>
      <c r="S171" s="106">
        <v>0.62142925807518501</v>
      </c>
      <c r="T171" s="106">
        <v>2.3849555949980998</v>
      </c>
      <c r="U171" s="106">
        <v>3.7749063510267397E-2</v>
      </c>
      <c r="V171" s="106">
        <v>0.117204922204942</v>
      </c>
      <c r="W171" s="145">
        <v>4.1589789751468897</v>
      </c>
      <c r="X171" s="105">
        <v>0.91917417689066205</v>
      </c>
      <c r="Y171" s="106">
        <v>9.6191649421663902E-2</v>
      </c>
      <c r="Z171" s="106">
        <v>1.5268900594249299</v>
      </c>
      <c r="AA171" s="106">
        <v>6.2109913350897701E-3</v>
      </c>
      <c r="AB171" s="106">
        <v>0.117204922204942</v>
      </c>
      <c r="AC171" s="107">
        <v>2.66567179927728</v>
      </c>
      <c r="AD171" s="204">
        <v>-1.4933071758695999</v>
      </c>
      <c r="AE171" s="106">
        <v>2.7538979276130799</v>
      </c>
      <c r="AF171" s="205">
        <v>1.56019918741477</v>
      </c>
      <c r="AG171" s="251">
        <f t="shared" si="22"/>
        <v>44694.539407630247</v>
      </c>
      <c r="AH171" s="252"/>
      <c r="AI171" s="82"/>
      <c r="AJ171" s="216">
        <f t="shared" si="23"/>
        <v>45424.539407630247</v>
      </c>
      <c r="AK171" s="220">
        <f t="shared" si="24"/>
        <v>45526.585431752763</v>
      </c>
      <c r="AL171" s="147"/>
      <c r="AM171" s="147"/>
      <c r="AN171" s="147"/>
      <c r="AO171" s="147"/>
      <c r="AP171" s="147"/>
      <c r="AQ171" s="147"/>
      <c r="AR171" s="147"/>
      <c r="AS171" s="147"/>
      <c r="AT171" s="147"/>
      <c r="AU171" s="14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row>
    <row r="172" spans="1:149" ht="15" customHeight="1">
      <c r="A172" s="99" t="s">
        <v>20</v>
      </c>
      <c r="B172" s="100" t="s">
        <v>245</v>
      </c>
      <c r="C172" s="197"/>
      <c r="D172" s="199">
        <v>80.875609756097575</v>
      </c>
      <c r="E172" s="101">
        <v>0.91800000000000004</v>
      </c>
      <c r="F172" s="102">
        <v>41569.599999999999</v>
      </c>
      <c r="G172" s="1" t="s">
        <v>332</v>
      </c>
      <c r="H172" s="148" t="s">
        <v>8</v>
      </c>
      <c r="I172" s="202">
        <v>2.0779999999999998</v>
      </c>
      <c r="J172" s="105">
        <v>0.38649446359259498</v>
      </c>
      <c r="K172" s="106">
        <v>0.163476930953942</v>
      </c>
      <c r="L172" s="106">
        <v>1.1085466999792799</v>
      </c>
      <c r="M172" s="106">
        <v>1.9937076498425099</v>
      </c>
      <c r="N172" s="106">
        <v>1.6759240316826999E-3</v>
      </c>
      <c r="O172" s="106">
        <v>7.8533371891999104E-2</v>
      </c>
      <c r="P172" s="131">
        <v>3.7324350402920099</v>
      </c>
      <c r="Q172" s="105">
        <v>0.71060633562731201</v>
      </c>
      <c r="R172" s="106">
        <v>0.232340331072144</v>
      </c>
      <c r="S172" s="106">
        <v>1.3122171826598401</v>
      </c>
      <c r="T172" s="106">
        <v>2.3855500662749902</v>
      </c>
      <c r="U172" s="106">
        <v>6.2751647871994998E-2</v>
      </c>
      <c r="V172" s="106">
        <v>7.8533371891999104E-2</v>
      </c>
      <c r="W172" s="145">
        <v>4.7819989353982901</v>
      </c>
      <c r="X172" s="105">
        <v>0.38649446359259498</v>
      </c>
      <c r="Y172" s="106">
        <v>0.163476930953942</v>
      </c>
      <c r="Z172" s="106">
        <v>1.8522005598867499</v>
      </c>
      <c r="AA172" s="106">
        <v>5.1333651571674301E-3</v>
      </c>
      <c r="AB172" s="106">
        <v>7.8533371891999104E-2</v>
      </c>
      <c r="AC172" s="107">
        <v>2.4858386914824502</v>
      </c>
      <c r="AD172" s="204">
        <v>-2.2961602439158399</v>
      </c>
      <c r="AE172" s="106">
        <v>3.16643508821205</v>
      </c>
      <c r="AF172" s="205">
        <v>1.9236963974305601</v>
      </c>
      <c r="AG172" s="251">
        <f t="shared" si="22"/>
        <v>44677.271587710362</v>
      </c>
      <c r="AH172" s="252"/>
      <c r="AI172" s="82"/>
      <c r="AJ172" s="216">
        <f t="shared" si="23"/>
        <v>45407.271587710362</v>
      </c>
      <c r="AK172" s="220">
        <f t="shared" si="24"/>
        <v>45482.258712595634</v>
      </c>
      <c r="AL172" s="147"/>
      <c r="AM172" s="147"/>
      <c r="AN172" s="147"/>
      <c r="AO172" s="147"/>
      <c r="AP172" s="147"/>
      <c r="AQ172" s="147"/>
      <c r="AR172" s="147"/>
      <c r="AS172" s="147"/>
      <c r="AT172" s="147"/>
      <c r="AU172" s="14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row>
    <row r="173" spans="1:149" ht="15" customHeight="1">
      <c r="A173" s="108" t="s">
        <v>259</v>
      </c>
      <c r="B173" s="109" t="s">
        <v>246</v>
      </c>
      <c r="C173" s="198">
        <v>0</v>
      </c>
      <c r="D173" s="200">
        <v>70.347999999999999</v>
      </c>
      <c r="E173" s="110">
        <v>0.56399999999999995</v>
      </c>
      <c r="F173" s="111">
        <v>2042.9</v>
      </c>
      <c r="G173" s="112" t="s">
        <v>168</v>
      </c>
      <c r="H173" s="113" t="s">
        <v>47</v>
      </c>
      <c r="I173" s="175">
        <v>0.72099999999999997</v>
      </c>
      <c r="J173" s="114"/>
      <c r="K173" s="115"/>
      <c r="L173" s="115"/>
      <c r="M173" s="115"/>
      <c r="N173" s="115"/>
      <c r="O173" s="115"/>
      <c r="P173" s="131">
        <v>5.8404570032958496</v>
      </c>
      <c r="Q173" s="114"/>
      <c r="R173" s="115"/>
      <c r="S173" s="115"/>
      <c r="T173" s="115"/>
      <c r="U173" s="115"/>
      <c r="V173" s="115"/>
      <c r="W173" s="145">
        <v>1.6649439891311799</v>
      </c>
      <c r="X173" s="114"/>
      <c r="Y173" s="115"/>
      <c r="Z173" s="115"/>
      <c r="AA173" s="115"/>
      <c r="AB173" s="115"/>
      <c r="AC173" s="107">
        <v>3.32444219930191</v>
      </c>
      <c r="AD173" s="130">
        <v>1.6594982101707301</v>
      </c>
      <c r="AE173" s="115">
        <v>1.1024546718460499</v>
      </c>
      <c r="AF173" s="120">
        <v>0.50081905153315498</v>
      </c>
      <c r="AG173" s="254">
        <f t="shared" si="22"/>
        <v>44893.07937162515</v>
      </c>
      <c r="AH173" s="252"/>
      <c r="AI173" s="82"/>
      <c r="AJ173" s="221">
        <f t="shared" si="23"/>
        <v>45623.07937162515</v>
      </c>
      <c r="AK173" s="222" t="str">
        <f t="shared" si="24"/>
        <v/>
      </c>
      <c r="AL173" s="147"/>
      <c r="AM173" s="147"/>
      <c r="AN173" s="147"/>
      <c r="AO173" s="147"/>
      <c r="AP173" s="147"/>
      <c r="AQ173" s="147"/>
      <c r="AR173" s="147"/>
      <c r="AS173" s="147"/>
      <c r="AT173" s="147"/>
      <c r="AU173" s="14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row>
    <row r="174" spans="1:149" ht="15" customHeight="1">
      <c r="A174" s="99" t="s">
        <v>176</v>
      </c>
      <c r="B174" s="100" t="s">
        <v>245</v>
      </c>
      <c r="C174" s="197">
        <v>45.567349976657333</v>
      </c>
      <c r="D174" s="199">
        <v>55.28</v>
      </c>
      <c r="E174" s="101" t="s">
        <v>0</v>
      </c>
      <c r="F174" s="102">
        <v>1132.26</v>
      </c>
      <c r="G174" s="1" t="s">
        <v>167</v>
      </c>
      <c r="H174" s="148" t="s">
        <v>47</v>
      </c>
      <c r="I174" s="202">
        <v>16.841999999999999</v>
      </c>
      <c r="J174" s="105">
        <v>5.1289573985964503E-2</v>
      </c>
      <c r="K174" s="106">
        <v>0.33135068688902097</v>
      </c>
      <c r="L174" s="106">
        <v>0.35622884310999597</v>
      </c>
      <c r="M174" s="106">
        <v>1.15859838567304E-2</v>
      </c>
      <c r="N174" s="106">
        <v>3.9407784238162796E-3</v>
      </c>
      <c r="O174" s="106">
        <v>1.7672179279744401E-2</v>
      </c>
      <c r="P174" s="131">
        <v>0.77206804554527197</v>
      </c>
      <c r="Q174" s="105">
        <v>0.16792846882159701</v>
      </c>
      <c r="R174" s="106">
        <v>0.31476938256756698</v>
      </c>
      <c r="S174" s="106">
        <v>0.36361851139052098</v>
      </c>
      <c r="T174" s="106">
        <v>2.2521748620824199E-2</v>
      </c>
      <c r="U174" s="106">
        <v>4.8792229709480901E-3</v>
      </c>
      <c r="V174" s="106">
        <v>1.7672179279744401E-2</v>
      </c>
      <c r="W174" s="145">
        <v>0.891389513651202</v>
      </c>
      <c r="X174" s="105">
        <v>5.1289573985964503E-2</v>
      </c>
      <c r="Y174" s="106">
        <v>0.33135068688902097</v>
      </c>
      <c r="Z174" s="106">
        <v>0.116078142973772</v>
      </c>
      <c r="AA174" s="106">
        <v>0.19602078054775801</v>
      </c>
      <c r="AB174" s="106">
        <v>1.7672179279744401E-2</v>
      </c>
      <c r="AC174" s="107">
        <v>0.71241136367625901</v>
      </c>
      <c r="AD174" s="204">
        <v>-0.17897814997494299</v>
      </c>
      <c r="AE174" s="106">
        <v>0.59023999616477496</v>
      </c>
      <c r="AF174" s="205">
        <v>1.25122865678526</v>
      </c>
      <c r="AG174" s="251" t="str">
        <f t="shared" si="22"/>
        <v/>
      </c>
      <c r="AH174" s="252"/>
      <c r="AI174" s="82"/>
      <c r="AJ174" s="216" t="str">
        <f t="shared" si="23"/>
        <v/>
      </c>
      <c r="AK174" s="220">
        <f t="shared" si="24"/>
        <v>45584.512482043334</v>
      </c>
      <c r="AL174" s="147"/>
      <c r="AM174" s="147"/>
      <c r="AN174" s="147"/>
      <c r="AO174" s="147"/>
      <c r="AP174" s="147"/>
      <c r="AQ174" s="147"/>
      <c r="AR174" s="147"/>
      <c r="AS174" s="147"/>
      <c r="AT174" s="147"/>
      <c r="AU174" s="14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row>
    <row r="175" spans="1:149" ht="15" customHeight="1">
      <c r="A175" s="99" t="s">
        <v>109</v>
      </c>
      <c r="B175" s="100" t="s">
        <v>245</v>
      </c>
      <c r="C175" s="197">
        <v>63.722764005602237</v>
      </c>
      <c r="D175" s="199">
        <v>62.341000000000001</v>
      </c>
      <c r="E175" s="101">
        <v>0.71299999999999997</v>
      </c>
      <c r="F175" s="102">
        <v>13157</v>
      </c>
      <c r="G175" s="1" t="s">
        <v>167</v>
      </c>
      <c r="H175" s="148" t="s">
        <v>10</v>
      </c>
      <c r="I175" s="202">
        <v>60.756</v>
      </c>
      <c r="J175" s="105">
        <v>0.53381997184777497</v>
      </c>
      <c r="K175" s="106">
        <v>0.117979197963587</v>
      </c>
      <c r="L175" s="106">
        <v>0.26851668455429001</v>
      </c>
      <c r="M175" s="106">
        <v>2.3480422607119298</v>
      </c>
      <c r="N175" s="106">
        <v>6.7600805241201697E-2</v>
      </c>
      <c r="O175" s="106">
        <v>5.0031339223635798E-2</v>
      </c>
      <c r="P175" s="131">
        <v>3.3859902595424201</v>
      </c>
      <c r="Q175" s="105">
        <v>0.56284135275148195</v>
      </c>
      <c r="R175" s="106">
        <v>7.2124081572383605E-2</v>
      </c>
      <c r="S175" s="106">
        <v>0.22386141609097199</v>
      </c>
      <c r="T175" s="106">
        <v>2.2287462312392901</v>
      </c>
      <c r="U175" s="106">
        <v>7.5282131459724705E-2</v>
      </c>
      <c r="V175" s="106">
        <v>5.0031339223635798E-2</v>
      </c>
      <c r="W175" s="145">
        <v>3.2128865523374799</v>
      </c>
      <c r="X175" s="105">
        <v>0.53381997184777497</v>
      </c>
      <c r="Y175" s="106">
        <v>0.50994834192920502</v>
      </c>
      <c r="Z175" s="106">
        <v>3.1594415268038398E-2</v>
      </c>
      <c r="AA175" s="106">
        <v>0.15019217703770099</v>
      </c>
      <c r="AB175" s="106">
        <v>5.0031339223635798E-2</v>
      </c>
      <c r="AC175" s="107">
        <v>1.27558624530635</v>
      </c>
      <c r="AD175" s="204">
        <v>-1.9373003070311201</v>
      </c>
      <c r="AE175" s="106">
        <v>2.12743600557048</v>
      </c>
      <c r="AF175" s="205">
        <v>2.51875289825335</v>
      </c>
      <c r="AG175" s="253">
        <f t="shared" si="22"/>
        <v>44733.568027919187</v>
      </c>
      <c r="AH175" s="252"/>
      <c r="AI175" s="82"/>
      <c r="AJ175" s="218">
        <f t="shared" si="23"/>
        <v>45463.568027919187</v>
      </c>
      <c r="AK175" s="217">
        <f t="shared" si="24"/>
        <v>45437.310006493215</v>
      </c>
      <c r="AL175" s="147"/>
      <c r="AM175" s="147"/>
      <c r="AN175" s="147"/>
      <c r="AO175" s="147"/>
      <c r="AP175" s="147"/>
      <c r="AQ175" s="147"/>
      <c r="AR175" s="147"/>
      <c r="AS175" s="147"/>
      <c r="AT175" s="147"/>
      <c r="AU175" s="14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row>
    <row r="176" spans="1:149" ht="15" customHeight="1">
      <c r="A176" s="99" t="s">
        <v>233</v>
      </c>
      <c r="B176" s="100" t="s">
        <v>245</v>
      </c>
      <c r="C176" s="197">
        <v>39.045153159041391</v>
      </c>
      <c r="D176" s="199">
        <v>54.975000000000001</v>
      </c>
      <c r="E176" s="101">
        <v>0.38500000000000001</v>
      </c>
      <c r="F176" s="102">
        <v>794.44299999999998</v>
      </c>
      <c r="G176" s="1" t="s">
        <v>167</v>
      </c>
      <c r="H176" s="148" t="s">
        <v>6</v>
      </c>
      <c r="I176" s="202">
        <v>11.619</v>
      </c>
      <c r="J176" s="105">
        <v>0.30552694263068397</v>
      </c>
      <c r="K176" s="106">
        <v>1.0832437066499001</v>
      </c>
      <c r="L176" s="106">
        <v>0.163999039479547</v>
      </c>
      <c r="M176" s="106">
        <v>5.5397699547473998E-2</v>
      </c>
      <c r="N176" s="106">
        <v>3.3415495653191102E-3</v>
      </c>
      <c r="O176" s="106">
        <v>2.3624026989345799E-2</v>
      </c>
      <c r="P176" s="131">
        <v>1.6351329648622701</v>
      </c>
      <c r="Q176" s="105">
        <v>0.33736356950799401</v>
      </c>
      <c r="R176" s="106">
        <v>1.0849819566221901</v>
      </c>
      <c r="S176" s="106">
        <v>0.16406628147813801</v>
      </c>
      <c r="T176" s="106">
        <v>5.5397699547473998E-2</v>
      </c>
      <c r="U176" s="106">
        <v>3.61044905464135E-3</v>
      </c>
      <c r="V176" s="106">
        <v>2.3624026989345799E-2</v>
      </c>
      <c r="W176" s="145">
        <v>1.6690439831997901</v>
      </c>
      <c r="X176" s="105">
        <v>0.30552694263068397</v>
      </c>
      <c r="Y176" s="106">
        <v>1.0832437066499001</v>
      </c>
      <c r="Z176" s="106">
        <v>0.36315242245228702</v>
      </c>
      <c r="AA176" s="106">
        <v>6.6889142778978504E-3</v>
      </c>
      <c r="AB176" s="106">
        <v>2.3624026989345799E-2</v>
      </c>
      <c r="AC176" s="107">
        <v>1.78223601300012</v>
      </c>
      <c r="AD176" s="204">
        <v>0.113192029800329</v>
      </c>
      <c r="AE176" s="106">
        <v>1.10516951249234</v>
      </c>
      <c r="AF176" s="205">
        <v>0.93648875402882803</v>
      </c>
      <c r="AG176" s="253">
        <f t="shared" si="22"/>
        <v>44892.266077623572</v>
      </c>
      <c r="AH176" s="252"/>
      <c r="AI176" s="82"/>
      <c r="AJ176" s="218">
        <f t="shared" si="23"/>
        <v>45622.266077623572</v>
      </c>
      <c r="AK176" s="217" t="str">
        <f t="shared" si="24"/>
        <v/>
      </c>
      <c r="AL176" s="147"/>
      <c r="AM176" s="147"/>
      <c r="AN176" s="147"/>
      <c r="AO176" s="147"/>
      <c r="AP176" s="147"/>
      <c r="AQ176" s="147"/>
      <c r="AR176" s="147"/>
      <c r="AS176" s="147"/>
      <c r="AT176" s="147"/>
      <c r="AU176" s="14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row>
    <row r="177" spans="1:149" ht="15" customHeight="1">
      <c r="A177" s="99" t="s">
        <v>19</v>
      </c>
      <c r="B177" s="100" t="s">
        <v>245</v>
      </c>
      <c r="C177" s="197">
        <v>79.897383182503773</v>
      </c>
      <c r="D177" s="199">
        <v>83.178048780487799</v>
      </c>
      <c r="E177" s="101">
        <v>0.90500000000000003</v>
      </c>
      <c r="F177" s="102">
        <v>39753</v>
      </c>
      <c r="G177" s="1" t="s">
        <v>332</v>
      </c>
      <c r="H177" s="148" t="s">
        <v>8</v>
      </c>
      <c r="I177" s="202">
        <v>46.719000000000001</v>
      </c>
      <c r="J177" s="105">
        <v>1.06848215438233</v>
      </c>
      <c r="K177" s="106">
        <v>0.12427662202496199</v>
      </c>
      <c r="L177" s="106">
        <v>0.24724064466749501</v>
      </c>
      <c r="M177" s="106">
        <v>1.6029023825912501</v>
      </c>
      <c r="N177" s="106">
        <v>0.45218928014666099</v>
      </c>
      <c r="O177" s="106">
        <v>5.7379487244596801E-2</v>
      </c>
      <c r="P177" s="131">
        <v>3.5524705710573001</v>
      </c>
      <c r="Q177" s="105">
        <v>1.1851906044401399</v>
      </c>
      <c r="R177" s="106">
        <v>0.154030274311382</v>
      </c>
      <c r="S177" s="106">
        <v>0.244927869183722</v>
      </c>
      <c r="T177" s="106">
        <v>1.81240762501395</v>
      </c>
      <c r="U177" s="106">
        <v>0.46163048442083898</v>
      </c>
      <c r="V177" s="106">
        <v>5.7379487244596801E-2</v>
      </c>
      <c r="W177" s="145">
        <v>3.9155663446146298</v>
      </c>
      <c r="X177" s="105">
        <v>1.06848215438233</v>
      </c>
      <c r="Y177" s="106">
        <v>0.12427662202496199</v>
      </c>
      <c r="Z177" s="106">
        <v>0.41134621270896998</v>
      </c>
      <c r="AA177" s="106">
        <v>6.0670943858904397E-2</v>
      </c>
      <c r="AB177" s="106">
        <v>5.7379487244596801E-2</v>
      </c>
      <c r="AC177" s="107">
        <v>1.72215542021976</v>
      </c>
      <c r="AD177" s="204">
        <v>-2.1934109243948701</v>
      </c>
      <c r="AE177" s="106">
        <v>2.5927204985413299</v>
      </c>
      <c r="AF177" s="205">
        <v>2.2736428423602799</v>
      </c>
      <c r="AG177" s="251">
        <f t="shared" si="22"/>
        <v>44702.778768943797</v>
      </c>
      <c r="AH177" s="252"/>
      <c r="AI177" s="82"/>
      <c r="AJ177" s="216">
        <f t="shared" si="23"/>
        <v>45432.778768943797</v>
      </c>
      <c r="AK177" s="220">
        <f t="shared" si="24"/>
        <v>45452.97515105761</v>
      </c>
      <c r="AL177" s="147"/>
      <c r="AM177" s="147"/>
      <c r="AN177" s="147"/>
      <c r="AO177" s="147"/>
      <c r="AP177" s="147"/>
      <c r="AQ177" s="147"/>
      <c r="AR177" s="147"/>
      <c r="AS177" s="147"/>
      <c r="AT177" s="147"/>
      <c r="AU177" s="14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row>
    <row r="178" spans="1:149" ht="15" customHeight="1">
      <c r="A178" s="108" t="s">
        <v>108</v>
      </c>
      <c r="B178" s="109" t="s">
        <v>245</v>
      </c>
      <c r="C178" s="198">
        <v>49.626139635854344</v>
      </c>
      <c r="D178" s="200">
        <v>65.266999999999996</v>
      </c>
      <c r="E178" s="110">
        <v>0.50800000000000001</v>
      </c>
      <c r="F178" s="111">
        <v>3804.17</v>
      </c>
      <c r="G178" s="112" t="s">
        <v>167</v>
      </c>
      <c r="H178" s="113" t="s">
        <v>6</v>
      </c>
      <c r="I178" s="175">
        <v>45.991999999999997</v>
      </c>
      <c r="J178" s="114">
        <v>0.40262138178208701</v>
      </c>
      <c r="K178" s="115">
        <v>0.47160464714320099</v>
      </c>
      <c r="L178" s="115">
        <v>0.14237719235108201</v>
      </c>
      <c r="M178" s="115">
        <v>0.14948451467370599</v>
      </c>
      <c r="N178" s="115">
        <v>5.8999016390353504E-4</v>
      </c>
      <c r="O178" s="115">
        <v>1.9533009392619798E-2</v>
      </c>
      <c r="P178" s="131">
        <v>1.1862107355066001</v>
      </c>
      <c r="Q178" s="114">
        <v>0.34745263907860502</v>
      </c>
      <c r="R178" s="115">
        <v>0.467330298589689</v>
      </c>
      <c r="S178" s="115">
        <v>0.14796033882916601</v>
      </c>
      <c r="T178" s="115">
        <v>0.15880927306895201</v>
      </c>
      <c r="U178" s="115">
        <v>7.7018330342377202E-4</v>
      </c>
      <c r="V178" s="115">
        <v>1.9533009392619798E-2</v>
      </c>
      <c r="W178" s="145">
        <v>1.14185574226246</v>
      </c>
      <c r="X178" s="114">
        <v>0.40262138178208601</v>
      </c>
      <c r="Y178" s="115">
        <v>0.47160464714320099</v>
      </c>
      <c r="Z178" s="115">
        <v>0.21892314793954601</v>
      </c>
      <c r="AA178" s="115">
        <v>1.8979282708348599E-2</v>
      </c>
      <c r="AB178" s="115">
        <v>1.9533009392619798E-2</v>
      </c>
      <c r="AC178" s="107">
        <v>1.1316614689658</v>
      </c>
      <c r="AD178" s="130">
        <v>-1.0194273296660001E-2</v>
      </c>
      <c r="AE178" s="115">
        <v>0.75608801608299203</v>
      </c>
      <c r="AF178" s="120">
        <v>1.0090082357456001</v>
      </c>
      <c r="AG178" s="253" t="str">
        <f t="shared" si="22"/>
        <v/>
      </c>
      <c r="AH178" s="252"/>
      <c r="AI178" s="82"/>
      <c r="AJ178" s="221" t="str">
        <f t="shared" si="23"/>
        <v/>
      </c>
      <c r="AK178" s="222">
        <f t="shared" si="24"/>
        <v>45654.732420840497</v>
      </c>
      <c r="AL178" s="147"/>
      <c r="AM178" s="147"/>
      <c r="AN178" s="147"/>
      <c r="AO178" s="147"/>
      <c r="AP178" s="147"/>
      <c r="AQ178" s="147"/>
      <c r="AR178" s="147"/>
      <c r="AS178" s="147"/>
      <c r="AT178" s="147"/>
      <c r="AU178" s="14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row>
    <row r="179" spans="1:149" ht="15" customHeight="1">
      <c r="A179" s="99" t="s">
        <v>193</v>
      </c>
      <c r="B179" s="100" t="s">
        <v>248</v>
      </c>
      <c r="C179" s="197">
        <v>71.590953338001867</v>
      </c>
      <c r="D179" s="199">
        <v>70.274000000000001</v>
      </c>
      <c r="E179" s="101">
        <v>0.73</v>
      </c>
      <c r="F179" s="102">
        <v>14817.7</v>
      </c>
      <c r="G179" s="1" t="s">
        <v>270</v>
      </c>
      <c r="H179" s="148" t="s">
        <v>10</v>
      </c>
      <c r="I179" s="177">
        <v>0.59699999999999998</v>
      </c>
      <c r="J179" s="103">
        <v>0.28187537921825701</v>
      </c>
      <c r="K179" s="104">
        <v>2.3403593635422298E-2</v>
      </c>
      <c r="L179" s="104">
        <v>1.2592081157956101</v>
      </c>
      <c r="M179" s="104">
        <v>1.1800578465992499</v>
      </c>
      <c r="N179" s="104">
        <v>9.7296971189156894E-2</v>
      </c>
      <c r="O179" s="104">
        <v>0.103943458894466</v>
      </c>
      <c r="P179" s="131">
        <v>2.94578536533216</v>
      </c>
      <c r="Q179" s="105">
        <v>0.29951891751910698</v>
      </c>
      <c r="R179" s="106">
        <v>2.9316775653942001E-2</v>
      </c>
      <c r="S179" s="106">
        <v>0.894286245541701</v>
      </c>
      <c r="T179" s="106">
        <v>1.7441098659387899</v>
      </c>
      <c r="U179" s="106">
        <v>6.7919993403245005E-2</v>
      </c>
      <c r="V179" s="106">
        <v>0.103943458894466</v>
      </c>
      <c r="W179" s="145">
        <v>3.13909525695126</v>
      </c>
      <c r="X179" s="105">
        <v>0.28187537921825601</v>
      </c>
      <c r="Y179" s="106">
        <v>2.3403593635422298E-2</v>
      </c>
      <c r="Z179" s="106">
        <v>67.949961077602893</v>
      </c>
      <c r="AA179" s="106">
        <v>6.47926860139422</v>
      </c>
      <c r="AB179" s="106">
        <v>0.103943458894466</v>
      </c>
      <c r="AC179" s="107">
        <v>74.838452110745195</v>
      </c>
      <c r="AD179" s="204">
        <v>71.699356853793901</v>
      </c>
      <c r="AE179" s="106">
        <v>2.07857456706494</v>
      </c>
      <c r="AF179" s="205">
        <v>4.1944951671449002E-2</v>
      </c>
      <c r="AG179" s="251">
        <f t="shared" si="22"/>
        <v>44737.601109425392</v>
      </c>
      <c r="AH179" s="252"/>
      <c r="AI179" s="82"/>
      <c r="AJ179" s="218">
        <f t="shared" si="23"/>
        <v>45467.601109425392</v>
      </c>
      <c r="AK179" s="217" t="str">
        <f t="shared" si="24"/>
        <v/>
      </c>
      <c r="AL179" s="147"/>
      <c r="AM179" s="147"/>
      <c r="AN179" s="147"/>
      <c r="AO179" s="147"/>
      <c r="AP179" s="147"/>
      <c r="AQ179" s="147"/>
      <c r="AR179" s="147"/>
      <c r="AS179" s="147"/>
      <c r="AT179" s="147"/>
      <c r="AU179" s="14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row>
    <row r="180" spans="1:149" ht="15" customHeight="1">
      <c r="A180" s="99" t="s">
        <v>18</v>
      </c>
      <c r="B180" s="100" t="s">
        <v>245</v>
      </c>
      <c r="C180" s="197">
        <v>85.189279438698577</v>
      </c>
      <c r="D180" s="199">
        <v>83.156097560975624</v>
      </c>
      <c r="E180" s="101">
        <v>0.94699999999999995</v>
      </c>
      <c r="F180" s="118">
        <v>53896.5</v>
      </c>
      <c r="G180" s="1" t="s">
        <v>332</v>
      </c>
      <c r="H180" s="148" t="s">
        <v>8</v>
      </c>
      <c r="I180" s="202">
        <v>10.218999999999999</v>
      </c>
      <c r="J180" s="116">
        <v>0.68965501476966395</v>
      </c>
      <c r="K180" s="117">
        <v>0.108795535543285</v>
      </c>
      <c r="L180" s="117">
        <v>4.8348094390977696</v>
      </c>
      <c r="M180" s="117">
        <v>1.1407763531224799</v>
      </c>
      <c r="N180" s="117">
        <v>4.5759856465768203E-2</v>
      </c>
      <c r="O180" s="117">
        <v>0.186263430888747</v>
      </c>
      <c r="P180" s="131">
        <v>7.0060596298877096</v>
      </c>
      <c r="Q180" s="116">
        <v>0.95597490576206601</v>
      </c>
      <c r="R180" s="117">
        <v>0.29792551492969199</v>
      </c>
      <c r="S180" s="117">
        <v>1.3284381443150901</v>
      </c>
      <c r="T180" s="117">
        <v>2.0722782883793398</v>
      </c>
      <c r="U180" s="117">
        <v>9.7047863202187404E-2</v>
      </c>
      <c r="V180" s="117">
        <v>0.186263430888747</v>
      </c>
      <c r="W180" s="145">
        <v>4.9379281474771197</v>
      </c>
      <c r="X180" s="116">
        <v>0.68965501476966395</v>
      </c>
      <c r="Y180" s="117">
        <v>0.108795535543285</v>
      </c>
      <c r="Z180" s="117">
        <v>5.52306385310587</v>
      </c>
      <c r="AA180" s="117">
        <v>2.0117296558652802</v>
      </c>
      <c r="AB180" s="117">
        <v>0.186263430888747</v>
      </c>
      <c r="AC180" s="107">
        <v>8.5195074901728507</v>
      </c>
      <c r="AD180" s="206">
        <v>3.5815793426957301</v>
      </c>
      <c r="AE180" s="117">
        <v>3.2696847407263601</v>
      </c>
      <c r="AF180" s="207">
        <v>0.57960253608239198</v>
      </c>
      <c r="AG180" s="251">
        <f t="shared" si="22"/>
        <v>44673.631557456793</v>
      </c>
      <c r="AH180" s="252"/>
      <c r="AI180" s="82"/>
      <c r="AJ180" s="218">
        <f t="shared" si="23"/>
        <v>45403.631557456793</v>
      </c>
      <c r="AK180" s="217" t="str">
        <f t="shared" si="24"/>
        <v/>
      </c>
      <c r="AL180" s="147"/>
      <c r="AM180" s="147"/>
      <c r="AN180" s="147"/>
      <c r="AO180" s="147"/>
      <c r="AP180" s="147"/>
      <c r="AQ180" s="147"/>
      <c r="AR180" s="147"/>
      <c r="AS180" s="147"/>
      <c r="AT180" s="147"/>
      <c r="AU180" s="14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row>
    <row r="181" spans="1:149" ht="15" customHeight="1">
      <c r="A181" s="99" t="s">
        <v>9</v>
      </c>
      <c r="B181" s="100" t="s">
        <v>245</v>
      </c>
      <c r="C181" s="197">
        <v>80.785881241246514</v>
      </c>
      <c r="D181" s="199">
        <v>83.851219512195129</v>
      </c>
      <c r="E181" s="101">
        <v>0.96199999999999997</v>
      </c>
      <c r="F181" s="102"/>
      <c r="G181" s="1" t="s">
        <v>171</v>
      </c>
      <c r="H181" s="148" t="s">
        <v>8</v>
      </c>
      <c r="I181" s="202">
        <v>8.7739999999999991</v>
      </c>
      <c r="J181" s="116">
        <v>0.15607381188021999</v>
      </c>
      <c r="K181" s="117">
        <v>0.14044384409695601</v>
      </c>
      <c r="L181" s="117">
        <v>0.302226124771868</v>
      </c>
      <c r="M181" s="117">
        <v>1.2916564472652301</v>
      </c>
      <c r="N181" s="117">
        <v>1.8776234591522899E-3</v>
      </c>
      <c r="O181" s="117">
        <v>0.172590045420105</v>
      </c>
      <c r="P181" s="131">
        <v>2.0648678968935301</v>
      </c>
      <c r="Q181" s="116">
        <v>0.587384523439203</v>
      </c>
      <c r="R181" s="117">
        <v>0.235254011520695</v>
      </c>
      <c r="S181" s="117">
        <v>0.32187599986169202</v>
      </c>
      <c r="T181" s="117">
        <v>2.3692441475394799</v>
      </c>
      <c r="U181" s="117">
        <v>4.9615337056666202E-2</v>
      </c>
      <c r="V181" s="117">
        <v>0.172590045420105</v>
      </c>
      <c r="W181" s="145">
        <v>3.73596406483784</v>
      </c>
      <c r="X181" s="116">
        <v>0.15607381188021999</v>
      </c>
      <c r="Y181" s="117">
        <v>0.14044384409695601</v>
      </c>
      <c r="Z181" s="117">
        <v>0.64953639272980301</v>
      </c>
      <c r="AA181" s="117">
        <v>7.4901235292724197E-3</v>
      </c>
      <c r="AB181" s="117">
        <v>0.172590045420105</v>
      </c>
      <c r="AC181" s="107">
        <v>1.12613421765636</v>
      </c>
      <c r="AD181" s="206">
        <v>-2.60982984718148</v>
      </c>
      <c r="AE181" s="117">
        <v>2.4737955534941101</v>
      </c>
      <c r="AF181" s="207">
        <v>3.3175122523253799</v>
      </c>
      <c r="AG181" s="254">
        <f t="shared" si="22"/>
        <v>44709.54655027351</v>
      </c>
      <c r="AH181" s="252"/>
      <c r="AI181" s="82"/>
      <c r="AJ181" s="216">
        <f t="shared" si="23"/>
        <v>45439.54655027351</v>
      </c>
      <c r="AK181" s="220">
        <f t="shared" si="24"/>
        <v>45402.323631734427</v>
      </c>
      <c r="AL181" s="147"/>
      <c r="AM181" s="147"/>
      <c r="AN181" s="147"/>
      <c r="AO181" s="147"/>
      <c r="AP181" s="147"/>
      <c r="AQ181" s="147"/>
      <c r="AR181" s="147"/>
      <c r="AS181" s="147"/>
      <c r="AT181" s="147"/>
      <c r="AU181" s="14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row>
    <row r="182" spans="1:149" ht="15" customHeight="1">
      <c r="A182" s="99" t="s">
        <v>88</v>
      </c>
      <c r="B182" s="100" t="s">
        <v>245</v>
      </c>
      <c r="C182" s="197">
        <v>57.373427731092441</v>
      </c>
      <c r="D182" s="199">
        <v>72.063000000000002</v>
      </c>
      <c r="E182" s="101">
        <v>0.57699999999999996</v>
      </c>
      <c r="F182" s="102"/>
      <c r="G182" s="1" t="s">
        <v>169</v>
      </c>
      <c r="H182" s="148" t="s">
        <v>6</v>
      </c>
      <c r="I182" s="202">
        <v>19.364999999999998</v>
      </c>
      <c r="J182" s="105">
        <v>0.43134728430762997</v>
      </c>
      <c r="K182" s="106">
        <v>9.8995886675575295E-2</v>
      </c>
      <c r="L182" s="106">
        <v>1.86596841723558E-3</v>
      </c>
      <c r="M182" s="106">
        <v>0.382270112538521</v>
      </c>
      <c r="N182" s="106">
        <v>1.15365881967016E-3</v>
      </c>
      <c r="O182" s="106">
        <v>2.2307159955199999E-2</v>
      </c>
      <c r="P182" s="131">
        <v>0.93794007071383101</v>
      </c>
      <c r="Q182" s="105">
        <v>0.420273356846741</v>
      </c>
      <c r="R182" s="106">
        <v>5.4910284306716302E-2</v>
      </c>
      <c r="S182" s="106">
        <v>2.34833730987563E-2</v>
      </c>
      <c r="T182" s="106">
        <v>0.46364602600153998</v>
      </c>
      <c r="U182" s="106">
        <v>1.2642916030173999E-2</v>
      </c>
      <c r="V182" s="106">
        <v>2.2307159955199999E-2</v>
      </c>
      <c r="W182" s="145">
        <v>0.997263116239127</v>
      </c>
      <c r="X182" s="105">
        <v>0.43134728430762997</v>
      </c>
      <c r="Y182" s="106">
        <v>9.8995886675575295E-2</v>
      </c>
      <c r="Z182" s="106">
        <v>4.3465751963992397E-2</v>
      </c>
      <c r="AA182" s="106">
        <v>3.7586412052445198E-3</v>
      </c>
      <c r="AB182" s="106">
        <v>2.2307159955199999E-2</v>
      </c>
      <c r="AC182" s="107">
        <v>0.59987472410764198</v>
      </c>
      <c r="AD182" s="204">
        <v>-0.39738839213148502</v>
      </c>
      <c r="AE182" s="106">
        <v>0.66034496579750102</v>
      </c>
      <c r="AF182" s="205">
        <v>1.66245230239135</v>
      </c>
      <c r="AG182" s="251" t="str">
        <f t="shared" si="22"/>
        <v/>
      </c>
      <c r="AH182" s="252"/>
      <c r="AI182" s="82"/>
      <c r="AJ182" s="216" t="str">
        <f t="shared" si="23"/>
        <v/>
      </c>
      <c r="AK182" s="220">
        <f t="shared" si="24"/>
        <v>45512.156692299402</v>
      </c>
      <c r="AL182" s="147"/>
      <c r="AM182" s="147"/>
      <c r="AN182" s="147"/>
      <c r="AO182" s="147"/>
      <c r="AP182" s="147"/>
      <c r="AQ182" s="147"/>
      <c r="AR182" s="147"/>
      <c r="AS182" s="147"/>
      <c r="AT182" s="147"/>
      <c r="AU182" s="14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row>
    <row r="183" spans="1:149" ht="15" customHeight="1">
      <c r="A183" s="108" t="s">
        <v>87</v>
      </c>
      <c r="B183" s="109" t="s">
        <v>248</v>
      </c>
      <c r="C183" s="198">
        <v>69.683866221033867</v>
      </c>
      <c r="D183" s="200">
        <v>71.593999999999994</v>
      </c>
      <c r="E183" s="110">
        <v>0.68500000000000005</v>
      </c>
      <c r="F183" s="111">
        <v>3965.55</v>
      </c>
      <c r="G183" s="112" t="s">
        <v>169</v>
      </c>
      <c r="H183" s="113" t="s">
        <v>47</v>
      </c>
      <c r="I183" s="175">
        <v>9.9570000000000007</v>
      </c>
      <c r="J183" s="114">
        <v>0.21530684351309001</v>
      </c>
      <c r="K183" s="115">
        <v>0.112803591093142</v>
      </c>
      <c r="L183" s="115">
        <v>0.13908942972222399</v>
      </c>
      <c r="M183" s="115">
        <v>0.35557451939777701</v>
      </c>
      <c r="N183" s="115">
        <v>2.5787401265956502E-4</v>
      </c>
      <c r="O183" s="115">
        <v>0.10468827609282901</v>
      </c>
      <c r="P183" s="131">
        <v>0.92772053383172004</v>
      </c>
      <c r="Q183" s="114">
        <v>0.337952593420628</v>
      </c>
      <c r="R183" s="115">
        <v>0.11550732395006599</v>
      </c>
      <c r="S183" s="115">
        <v>0.15520667727653201</v>
      </c>
      <c r="T183" s="115">
        <v>0.34547891507231698</v>
      </c>
      <c r="U183" s="115">
        <v>2.1380666336004799E-3</v>
      </c>
      <c r="V183" s="115">
        <v>0.10468827609282901</v>
      </c>
      <c r="W183" s="145">
        <v>1.0609718524459699</v>
      </c>
      <c r="X183" s="114">
        <v>0.21530684351309001</v>
      </c>
      <c r="Y183" s="115">
        <v>0.112803591093142</v>
      </c>
      <c r="Z183" s="115">
        <v>5.3012743619018504E-3</v>
      </c>
      <c r="AA183" s="115">
        <v>9.6014524702823408E-3</v>
      </c>
      <c r="AB183" s="115">
        <v>0.10468827609282901</v>
      </c>
      <c r="AC183" s="107">
        <v>0.44770143753124497</v>
      </c>
      <c r="AD183" s="130">
        <v>-0.613270414914725</v>
      </c>
      <c r="AE183" s="115">
        <v>0.70253016501569998</v>
      </c>
      <c r="AF183" s="120">
        <v>2.3698200709304702</v>
      </c>
      <c r="AG183" s="251" t="str">
        <f t="shared" si="22"/>
        <v/>
      </c>
      <c r="AH183" s="252"/>
      <c r="AI183" s="82"/>
      <c r="AJ183" s="221" t="str">
        <f t="shared" si="23"/>
        <v/>
      </c>
      <c r="AK183" s="222">
        <f t="shared" si="24"/>
        <v>45446.442104904738</v>
      </c>
      <c r="AL183" s="147"/>
      <c r="AM183" s="147"/>
      <c r="AN183" s="147"/>
      <c r="AO183" s="147"/>
      <c r="AP183" s="147"/>
      <c r="AQ183" s="147"/>
      <c r="AR183" s="147"/>
      <c r="AS183" s="147"/>
      <c r="AT183" s="147"/>
      <c r="AU183" s="14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row>
    <row r="184" spans="1:149" ht="15" customHeight="1">
      <c r="A184" s="99" t="s">
        <v>107</v>
      </c>
      <c r="B184" s="100" t="s">
        <v>245</v>
      </c>
      <c r="C184" s="197">
        <v>57.367620798319329</v>
      </c>
      <c r="D184" s="199">
        <v>66.200999999999993</v>
      </c>
      <c r="E184" s="101">
        <v>0.54900000000000004</v>
      </c>
      <c r="F184" s="118">
        <v>2876.39</v>
      </c>
      <c r="G184" s="1" t="s">
        <v>167</v>
      </c>
      <c r="H184" s="148" t="s">
        <v>47</v>
      </c>
      <c r="I184" s="202">
        <v>63.298999999999999</v>
      </c>
      <c r="J184" s="116">
        <v>0.34470434761815899</v>
      </c>
      <c r="K184" s="117">
        <v>0.24844233083478601</v>
      </c>
      <c r="L184" s="117">
        <v>0.175816382816185</v>
      </c>
      <c r="M184" s="117">
        <v>6.6490362058956795E-2</v>
      </c>
      <c r="N184" s="117">
        <v>0.10010396451489</v>
      </c>
      <c r="O184" s="117">
        <v>4.4710962335762099E-2</v>
      </c>
      <c r="P184" s="131">
        <v>0.98026835017873803</v>
      </c>
      <c r="Q184" s="116">
        <v>0.26213544478269502</v>
      </c>
      <c r="R184" s="117">
        <v>0.24658909041194499</v>
      </c>
      <c r="S184" s="117">
        <v>0.17753742531313499</v>
      </c>
      <c r="T184" s="117">
        <v>0.105669472071766</v>
      </c>
      <c r="U184" s="117">
        <v>8.9662990295578102E-2</v>
      </c>
      <c r="V184" s="117">
        <v>4.4710962335762099E-2</v>
      </c>
      <c r="W184" s="145">
        <v>0.92630538521088102</v>
      </c>
      <c r="X184" s="116">
        <v>0.34470434761815899</v>
      </c>
      <c r="Y184" s="117">
        <v>0.24844233083478601</v>
      </c>
      <c r="Z184" s="117">
        <v>0.116900752752398</v>
      </c>
      <c r="AA184" s="117">
        <v>4.4997696248333101E-2</v>
      </c>
      <c r="AB184" s="117">
        <v>4.4710962335762099E-2</v>
      </c>
      <c r="AC184" s="107">
        <v>0.79975608978943802</v>
      </c>
      <c r="AD184" s="206">
        <v>-0.126549295421443</v>
      </c>
      <c r="AE184" s="117">
        <v>0.61335979237043103</v>
      </c>
      <c r="AF184" s="207">
        <v>1.1582348631502899</v>
      </c>
      <c r="AG184" s="251" t="str">
        <f t="shared" si="22"/>
        <v/>
      </c>
      <c r="AH184" s="252"/>
      <c r="AI184" s="82"/>
      <c r="AJ184" s="216" t="str">
        <f t="shared" si="23"/>
        <v/>
      </c>
      <c r="AK184" s="220">
        <f t="shared" si="24"/>
        <v>45607.998086091553</v>
      </c>
      <c r="AL184" s="147"/>
      <c r="AM184" s="147"/>
      <c r="AN184" s="147"/>
      <c r="AO184" s="147"/>
      <c r="AP184" s="147"/>
      <c r="AQ184" s="147"/>
      <c r="AR184" s="147"/>
      <c r="AS184" s="147"/>
      <c r="AT184" s="147"/>
      <c r="AU184" s="14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row>
    <row r="185" spans="1:149" ht="15" customHeight="1">
      <c r="A185" s="99" t="s">
        <v>66</v>
      </c>
      <c r="B185" s="100" t="s">
        <v>245</v>
      </c>
      <c r="C185" s="197"/>
      <c r="D185" s="199">
        <v>78.715000000000003</v>
      </c>
      <c r="E185" s="101">
        <v>0.8</v>
      </c>
      <c r="F185" s="102">
        <v>18035.7</v>
      </c>
      <c r="G185" s="1" t="s">
        <v>168</v>
      </c>
      <c r="H185" s="148" t="s">
        <v>10</v>
      </c>
      <c r="I185" s="202">
        <v>70.078000000000003</v>
      </c>
      <c r="J185" s="116">
        <v>0.64096428065063904</v>
      </c>
      <c r="K185" s="117">
        <v>9.0932330154288004E-4</v>
      </c>
      <c r="L185" s="117">
        <v>0.23764959260859</v>
      </c>
      <c r="M185" s="117">
        <v>1.1681862208579199</v>
      </c>
      <c r="N185" s="117">
        <v>0.13592134173025799</v>
      </c>
      <c r="O185" s="117">
        <v>9.0134369570114906E-2</v>
      </c>
      <c r="P185" s="131">
        <v>2.2737651287190599</v>
      </c>
      <c r="Q185" s="116">
        <v>0.50817156709130895</v>
      </c>
      <c r="R185" s="117">
        <v>2.1441095521916299E-2</v>
      </c>
      <c r="S185" s="117">
        <v>0.15355766208760999</v>
      </c>
      <c r="T185" s="117">
        <v>1.3646064451943301</v>
      </c>
      <c r="U185" s="117">
        <v>0.20733319881215601</v>
      </c>
      <c r="V185" s="117">
        <v>9.0134369570114906E-2</v>
      </c>
      <c r="W185" s="145">
        <v>2.3452443382774399</v>
      </c>
      <c r="X185" s="116">
        <v>0.64096428065063904</v>
      </c>
      <c r="Y185" s="117">
        <v>1.0054069470506201E-2</v>
      </c>
      <c r="Z185" s="117">
        <v>0.21859713923605201</v>
      </c>
      <c r="AA185" s="117">
        <v>0.183869718484621</v>
      </c>
      <c r="AB185" s="117">
        <v>9.0134369570114906E-2</v>
      </c>
      <c r="AC185" s="107">
        <v>1.14361957741193</v>
      </c>
      <c r="AD185" s="206">
        <v>-1.20162476086551</v>
      </c>
      <c r="AE185" s="117">
        <v>1.55292045512215</v>
      </c>
      <c r="AF185" s="207">
        <v>2.0507206982105401</v>
      </c>
      <c r="AG185" s="251">
        <f t="shared" si="22"/>
        <v>44797.041015008901</v>
      </c>
      <c r="AH185" s="252"/>
      <c r="AI185" s="82"/>
      <c r="AJ185" s="216">
        <f t="shared" si="23"/>
        <v>45527.041015008901</v>
      </c>
      <c r="AK185" s="220">
        <f t="shared" si="24"/>
        <v>45470.473841083949</v>
      </c>
      <c r="AL185" s="147"/>
      <c r="AM185" s="147"/>
      <c r="AN185" s="147"/>
      <c r="AO185" s="147"/>
      <c r="AP185" s="147"/>
      <c r="AQ185" s="147"/>
      <c r="AR185" s="147"/>
      <c r="AS185" s="147"/>
      <c r="AT185" s="147"/>
      <c r="AU185" s="14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row>
    <row r="186" spans="1:149" ht="15" customHeight="1">
      <c r="A186" s="99" t="s">
        <v>194</v>
      </c>
      <c r="B186" s="100" t="s">
        <v>248</v>
      </c>
      <c r="C186" s="197">
        <v>0</v>
      </c>
      <c r="D186" s="199">
        <v>67.736999999999995</v>
      </c>
      <c r="E186" s="101">
        <v>0.60699999999999998</v>
      </c>
      <c r="F186" s="102">
        <v>2860.04</v>
      </c>
      <c r="G186" s="1" t="s">
        <v>168</v>
      </c>
      <c r="H186" s="148" t="s">
        <v>6</v>
      </c>
      <c r="I186" s="202">
        <v>1.369</v>
      </c>
      <c r="J186" s="105">
        <v>0.182825870049758</v>
      </c>
      <c r="K186" s="106">
        <v>5.1295028029043399E-2</v>
      </c>
      <c r="L186" s="106">
        <v>2.1799793875078799E-2</v>
      </c>
      <c r="M186" s="106">
        <v>9.3675522805270806E-2</v>
      </c>
      <c r="N186" s="106">
        <v>3.65268904002796E-2</v>
      </c>
      <c r="O186" s="106">
        <v>2.1591526512321699E-2</v>
      </c>
      <c r="P186" s="131">
        <v>0.40771463167175198</v>
      </c>
      <c r="Q186" s="105">
        <v>0.31047793625480702</v>
      </c>
      <c r="R186" s="106">
        <v>5.5852375583058902E-2</v>
      </c>
      <c r="S186" s="106">
        <v>2.6700245689439898E-2</v>
      </c>
      <c r="T186" s="106">
        <v>9.3675522805270806E-2</v>
      </c>
      <c r="U186" s="106">
        <v>5.8722832659405498E-2</v>
      </c>
      <c r="V186" s="106">
        <v>2.1591526512321699E-2</v>
      </c>
      <c r="W186" s="145">
        <v>0.56702043950430403</v>
      </c>
      <c r="X186" s="105">
        <v>0.182825870049758</v>
      </c>
      <c r="Y186" s="106">
        <v>5.1295028029043399E-2</v>
      </c>
      <c r="Z186" s="106">
        <v>0.54129565421397297</v>
      </c>
      <c r="AA186" s="106">
        <v>0.79415416125181204</v>
      </c>
      <c r="AB186" s="106">
        <v>2.1591526512321699E-2</v>
      </c>
      <c r="AC186" s="107">
        <v>1.5911622400569101</v>
      </c>
      <c r="AD186" s="204">
        <v>1.0241418005526</v>
      </c>
      <c r="AE186" s="106">
        <v>0.37545667400494898</v>
      </c>
      <c r="AF186" s="205">
        <v>0.356356143471594</v>
      </c>
      <c r="AG186" s="254" t="str">
        <f t="shared" si="22"/>
        <v/>
      </c>
      <c r="AH186" s="252"/>
      <c r="AI186" s="82"/>
      <c r="AJ186" s="216" t="str">
        <f t="shared" si="23"/>
        <v/>
      </c>
      <c r="AK186" s="220" t="str">
        <f t="shared" si="24"/>
        <v/>
      </c>
      <c r="AL186" s="147"/>
      <c r="AM186" s="147"/>
      <c r="AN186" s="147"/>
      <c r="AO186" s="147"/>
      <c r="AP186" s="147"/>
      <c r="AQ186" s="147"/>
      <c r="AR186" s="147"/>
      <c r="AS186" s="147"/>
      <c r="AT186" s="147"/>
      <c r="AU186" s="14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row>
    <row r="187" spans="1:149" ht="15" customHeight="1">
      <c r="A187" s="99" t="s">
        <v>106</v>
      </c>
      <c r="B187" s="100" t="s">
        <v>245</v>
      </c>
      <c r="C187" s="197"/>
      <c r="D187" s="199">
        <v>61.619</v>
      </c>
      <c r="E187" s="101">
        <v>0.53900000000000003</v>
      </c>
      <c r="F187" s="102">
        <v>2226.17</v>
      </c>
      <c r="G187" s="1" t="s">
        <v>167</v>
      </c>
      <c r="H187" s="148" t="s">
        <v>47</v>
      </c>
      <c r="I187" s="202">
        <v>8.6809999999999992</v>
      </c>
      <c r="J187" s="105">
        <v>0.32689787231233203</v>
      </c>
      <c r="K187" s="106">
        <v>9.0524371200962794E-2</v>
      </c>
      <c r="L187" s="106">
        <v>0.20310332040371901</v>
      </c>
      <c r="M187" s="106">
        <v>9.7448958690284096E-2</v>
      </c>
      <c r="N187" s="106">
        <v>7.64624768133579E-3</v>
      </c>
      <c r="O187" s="106">
        <v>1.90966037087167E-2</v>
      </c>
      <c r="P187" s="131">
        <v>0.74471737399735105</v>
      </c>
      <c r="Q187" s="105">
        <v>0.33089794638845699</v>
      </c>
      <c r="R187" s="106">
        <v>8.7151370100598494E-2</v>
      </c>
      <c r="S187" s="106">
        <v>0.204728098950299</v>
      </c>
      <c r="T187" s="106">
        <v>0.17529666866736601</v>
      </c>
      <c r="U187" s="106">
        <v>7.5941367355136999E-2</v>
      </c>
      <c r="V187" s="106">
        <v>1.90966037087167E-2</v>
      </c>
      <c r="W187" s="145">
        <v>0.89311205517057402</v>
      </c>
      <c r="X187" s="105">
        <v>0.32689787231233203</v>
      </c>
      <c r="Y187" s="106">
        <v>9.0524371200962794E-2</v>
      </c>
      <c r="Z187" s="106">
        <v>0.101009487343278</v>
      </c>
      <c r="AA187" s="106">
        <v>1.6329918258215899E-2</v>
      </c>
      <c r="AB187" s="106">
        <v>1.90966037087167E-2</v>
      </c>
      <c r="AC187" s="107">
        <v>0.55385825282350498</v>
      </c>
      <c r="AD187" s="204">
        <v>-0.33925380234706898</v>
      </c>
      <c r="AE187" s="106">
        <v>0.591380589456728</v>
      </c>
      <c r="AF187" s="205">
        <v>1.6125282066622499</v>
      </c>
      <c r="AG187" s="251" t="str">
        <f t="shared" si="22"/>
        <v/>
      </c>
      <c r="AH187" s="252"/>
      <c r="AI187" s="82"/>
      <c r="AJ187" s="216" t="str">
        <f t="shared" si="23"/>
        <v/>
      </c>
      <c r="AK187" s="220">
        <f t="shared" si="24"/>
        <v>45518.972773863956</v>
      </c>
      <c r="AL187" s="147"/>
      <c r="AM187" s="147"/>
      <c r="AN187" s="147"/>
      <c r="AO187" s="147"/>
      <c r="AP187" s="147"/>
      <c r="AQ187" s="147"/>
      <c r="AR187" s="147"/>
      <c r="AS187" s="147"/>
      <c r="AT187" s="147"/>
      <c r="AU187" s="14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row>
    <row r="188" spans="1:149" ht="15" customHeight="1">
      <c r="A188" s="108" t="s">
        <v>195</v>
      </c>
      <c r="B188" s="109" t="s">
        <v>246</v>
      </c>
      <c r="C188" s="198">
        <v>0</v>
      </c>
      <c r="D188" s="200">
        <v>70.986000000000004</v>
      </c>
      <c r="E188" s="110">
        <v>0.745</v>
      </c>
      <c r="F188" s="111">
        <v>5809.77</v>
      </c>
      <c r="G188" s="112" t="s">
        <v>168</v>
      </c>
      <c r="H188" s="113" t="s">
        <v>6</v>
      </c>
      <c r="I188" s="175">
        <v>0.108</v>
      </c>
      <c r="J188" s="114"/>
      <c r="K188" s="115"/>
      <c r="L188" s="115"/>
      <c r="M188" s="115"/>
      <c r="N188" s="115"/>
      <c r="O188" s="115"/>
      <c r="P188" s="131">
        <v>1.6260439343592901</v>
      </c>
      <c r="Q188" s="114"/>
      <c r="R188" s="115"/>
      <c r="S188" s="115"/>
      <c r="T188" s="115"/>
      <c r="U188" s="115"/>
      <c r="V188" s="115"/>
      <c r="W188" s="145">
        <v>3.0904258473569501</v>
      </c>
      <c r="X188" s="114"/>
      <c r="Y188" s="115"/>
      <c r="Z188" s="115"/>
      <c r="AA188" s="115"/>
      <c r="AB188" s="115"/>
      <c r="AC188" s="107">
        <v>1.2569497342395901</v>
      </c>
      <c r="AD188" s="130">
        <v>-1.83347611311736</v>
      </c>
      <c r="AE188" s="115">
        <v>2.0463477664437102</v>
      </c>
      <c r="AF188" s="120">
        <v>2.4586709899155501</v>
      </c>
      <c r="AG188" s="253">
        <f t="shared" si="22"/>
        <v>44740.366554299966</v>
      </c>
      <c r="AH188" s="252"/>
      <c r="AI188" s="82"/>
      <c r="AJ188" s="221">
        <f t="shared" si="23"/>
        <v>45470.366554299966</v>
      </c>
      <c r="AK188" s="222">
        <f t="shared" si="24"/>
        <v>45440.860909613846</v>
      </c>
      <c r="AL188" s="147"/>
      <c r="AM188" s="147"/>
      <c r="AN188" s="147"/>
      <c r="AO188" s="147"/>
      <c r="AP188" s="147"/>
      <c r="AQ188" s="147"/>
      <c r="AR188" s="147"/>
      <c r="AS188" s="147"/>
      <c r="AT188" s="147"/>
      <c r="AU188" s="14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row>
    <row r="189" spans="1:149" ht="15" customHeight="1">
      <c r="A189" s="99" t="s">
        <v>161</v>
      </c>
      <c r="B189" s="100" t="s">
        <v>248</v>
      </c>
      <c r="C189" s="197">
        <v>60.408157072829148</v>
      </c>
      <c r="D189" s="199">
        <v>72.971000000000004</v>
      </c>
      <c r="E189" s="101">
        <v>0.81</v>
      </c>
      <c r="F189" s="102">
        <v>25595.8</v>
      </c>
      <c r="G189" s="1" t="s">
        <v>269</v>
      </c>
      <c r="H189" s="148" t="s">
        <v>8</v>
      </c>
      <c r="I189" s="202">
        <v>1.407</v>
      </c>
      <c r="J189" s="105">
        <v>4.0945326097518997E-2</v>
      </c>
      <c r="K189" s="106">
        <v>5.4070910471806597E-3</v>
      </c>
      <c r="L189" s="106">
        <v>8.2886549746479105E-2</v>
      </c>
      <c r="M189" s="106">
        <v>5.6834736694657</v>
      </c>
      <c r="N189" s="106">
        <v>5.8407727250697199E-2</v>
      </c>
      <c r="O189" s="106">
        <v>9.9357328061356102E-4</v>
      </c>
      <c r="P189" s="131">
        <v>5.8721139368881898</v>
      </c>
      <c r="Q189" s="105">
        <v>0.40262391806695802</v>
      </c>
      <c r="R189" s="106">
        <v>0.160208951717976</v>
      </c>
      <c r="S189" s="106">
        <v>0.21226409957176001</v>
      </c>
      <c r="T189" s="106">
        <v>4.5190180615381097</v>
      </c>
      <c r="U189" s="106">
        <v>9.7988315372736307E-2</v>
      </c>
      <c r="V189" s="106">
        <v>9.9357328061356102E-4</v>
      </c>
      <c r="W189" s="145">
        <v>5.3930969195481504</v>
      </c>
      <c r="X189" s="105">
        <v>4.0945326097518997E-2</v>
      </c>
      <c r="Y189" s="106">
        <v>5.4070910471806597E-3</v>
      </c>
      <c r="Z189" s="106">
        <v>0.124025213928143</v>
      </c>
      <c r="AA189" s="106">
        <v>1.2080829754907401</v>
      </c>
      <c r="AB189" s="106">
        <v>9.9357328061356102E-4</v>
      </c>
      <c r="AC189" s="107">
        <v>1.3794541798441999</v>
      </c>
      <c r="AD189" s="204">
        <v>-4.0136427397039496</v>
      </c>
      <c r="AE189" s="106">
        <v>3.57107802634073</v>
      </c>
      <c r="AF189" s="205">
        <v>3.90958757336707</v>
      </c>
      <c r="AG189" s="253">
        <f t="shared" si="22"/>
        <v>44664.21003218292</v>
      </c>
      <c r="AH189" s="252"/>
      <c r="AI189" s="82"/>
      <c r="AJ189" s="216">
        <f t="shared" si="23"/>
        <v>45394.21003218292</v>
      </c>
      <c r="AK189" s="220">
        <f t="shared" si="24"/>
        <v>45385.616012720442</v>
      </c>
      <c r="AL189" s="147"/>
      <c r="AM189" s="147"/>
      <c r="AN189" s="147"/>
      <c r="AO189" s="147"/>
      <c r="AP189" s="147"/>
      <c r="AQ189" s="147"/>
      <c r="AR189" s="147"/>
      <c r="AS189" s="147"/>
      <c r="AT189" s="147"/>
      <c r="AU189" s="14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row>
    <row r="190" spans="1:149" ht="15" customHeight="1">
      <c r="A190" s="99" t="s">
        <v>105</v>
      </c>
      <c r="B190" s="100" t="s">
        <v>248</v>
      </c>
      <c r="C190" s="197">
        <v>70.687606302521004</v>
      </c>
      <c r="D190" s="199">
        <v>73.772000000000006</v>
      </c>
      <c r="E190" s="101">
        <v>0.73099999999999998</v>
      </c>
      <c r="F190" s="102">
        <v>10534.7</v>
      </c>
      <c r="G190" s="1" t="s">
        <v>167</v>
      </c>
      <c r="H190" s="148" t="s">
        <v>10</v>
      </c>
      <c r="I190" s="202">
        <v>12.047000000000001</v>
      </c>
      <c r="J190" s="105">
        <v>0.37823294054939399</v>
      </c>
      <c r="K190" s="106">
        <v>7.0930146977910294E-2</v>
      </c>
      <c r="L190" s="106">
        <v>0.12714164077979001</v>
      </c>
      <c r="M190" s="106">
        <v>0.78274277346246202</v>
      </c>
      <c r="N190" s="106">
        <v>5.1819060957770502E-2</v>
      </c>
      <c r="O190" s="106">
        <v>2.52668776528885E-2</v>
      </c>
      <c r="P190" s="131">
        <v>1.4361334403802199</v>
      </c>
      <c r="Q190" s="105">
        <v>0.11912411819154201</v>
      </c>
      <c r="R190" s="106">
        <v>7.2098737258249904E-2</v>
      </c>
      <c r="S190" s="106">
        <v>0.210391712767799</v>
      </c>
      <c r="T190" s="106">
        <v>0.85930858701464197</v>
      </c>
      <c r="U190" s="106">
        <v>7.5162387577524303E-2</v>
      </c>
      <c r="V190" s="106">
        <v>2.52668776528885E-2</v>
      </c>
      <c r="W190" s="145">
        <v>1.3613524204626499</v>
      </c>
      <c r="X190" s="105">
        <v>0.37823294054939399</v>
      </c>
      <c r="Y190" s="106">
        <v>7.0930146977910294E-2</v>
      </c>
      <c r="Z190" s="106">
        <v>3.1424657799651499E-2</v>
      </c>
      <c r="AA190" s="106">
        <v>0.21016369261360601</v>
      </c>
      <c r="AB190" s="106">
        <v>2.52668776528885E-2</v>
      </c>
      <c r="AC190" s="107">
        <v>0.71601831559344997</v>
      </c>
      <c r="AD190" s="204">
        <v>-0.64533410486919995</v>
      </c>
      <c r="AE190" s="106">
        <v>0.90142932480939897</v>
      </c>
      <c r="AF190" s="205">
        <v>1.90128156056222</v>
      </c>
      <c r="AG190" s="251" t="str">
        <f t="shared" si="22"/>
        <v/>
      </c>
      <c r="AH190" s="252"/>
      <c r="AI190" s="82"/>
      <c r="AJ190" s="218" t="str">
        <f t="shared" si="23"/>
        <v/>
      </c>
      <c r="AK190" s="217">
        <f t="shared" si="24"/>
        <v>45484.501735456673</v>
      </c>
      <c r="AL190" s="147"/>
      <c r="AM190" s="147"/>
      <c r="AN190" s="147"/>
      <c r="AO190" s="147"/>
      <c r="AP190" s="147"/>
      <c r="AQ190" s="147"/>
      <c r="AR190" s="147"/>
      <c r="AS190" s="147"/>
      <c r="AT190" s="147"/>
      <c r="AU190" s="14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row>
    <row r="191" spans="1:149" ht="15" customHeight="1">
      <c r="A191" s="99" t="s">
        <v>299</v>
      </c>
      <c r="B191" s="100" t="s">
        <v>245</v>
      </c>
      <c r="C191" s="197">
        <v>70.40950275443511</v>
      </c>
      <c r="D191" s="199">
        <v>76.031999999999996</v>
      </c>
      <c r="E191" s="101">
        <v>0.83799999999999997</v>
      </c>
      <c r="F191" s="102">
        <v>32108.799999999999</v>
      </c>
      <c r="G191" s="1" t="s">
        <v>169</v>
      </c>
      <c r="H191" s="148" t="s">
        <v>10</v>
      </c>
      <c r="I191" s="202">
        <v>85.561999999999998</v>
      </c>
      <c r="J191" s="105">
        <v>0.75974270899827601</v>
      </c>
      <c r="K191" s="106">
        <v>0.104071698366968</v>
      </c>
      <c r="L191" s="106">
        <v>0.21316145549881399</v>
      </c>
      <c r="M191" s="106">
        <v>1.75979365234156</v>
      </c>
      <c r="N191" s="106">
        <v>3.8601307346254103E-2</v>
      </c>
      <c r="O191" s="106">
        <v>4.2962586399298897E-2</v>
      </c>
      <c r="P191" s="131">
        <v>2.9183334089511699</v>
      </c>
      <c r="Q191" s="105">
        <v>0.93073183956063099</v>
      </c>
      <c r="R191" s="106">
        <v>0.12668525213119899</v>
      </c>
      <c r="S191" s="106">
        <v>0.299561133167283</v>
      </c>
      <c r="T191" s="106">
        <v>1.9450052105792299</v>
      </c>
      <c r="U191" s="106">
        <v>4.9885474880045397E-2</v>
      </c>
      <c r="V191" s="106">
        <v>4.2962586399298897E-2</v>
      </c>
      <c r="W191" s="145">
        <v>3.3948314967176798</v>
      </c>
      <c r="X191" s="105">
        <v>0.75974270899827601</v>
      </c>
      <c r="Y191" s="106">
        <v>0.104071698366968</v>
      </c>
      <c r="Z191" s="106">
        <v>0.53211263407976495</v>
      </c>
      <c r="AA191" s="106">
        <v>3.9326178721472399E-2</v>
      </c>
      <c r="AB191" s="106">
        <v>4.2962586399298897E-2</v>
      </c>
      <c r="AC191" s="107">
        <v>1.47821580656578</v>
      </c>
      <c r="AD191" s="204">
        <v>-1.91661569015189</v>
      </c>
      <c r="AE191" s="106">
        <v>2.2479121628827698</v>
      </c>
      <c r="AF191" s="205">
        <v>2.2965736678223001</v>
      </c>
      <c r="AG191" s="254">
        <f t="shared" si="22"/>
        <v>44724.372892511921</v>
      </c>
      <c r="AH191" s="252"/>
      <c r="AI191" s="82"/>
      <c r="AJ191" s="218">
        <f t="shared" si="23"/>
        <v>45454.372892511921</v>
      </c>
      <c r="AK191" s="217">
        <f t="shared" si="24"/>
        <v>45451.367846600391</v>
      </c>
      <c r="AL191" s="147"/>
      <c r="AM191" s="147"/>
      <c r="AN191" s="147"/>
      <c r="AO191" s="147"/>
      <c r="AP191" s="147"/>
      <c r="AQ191" s="147"/>
      <c r="AR191" s="147"/>
      <c r="AS191" s="147"/>
      <c r="AT191" s="147"/>
      <c r="AU191" s="14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row>
    <row r="192" spans="1:149" ht="15" customHeight="1">
      <c r="A192" s="99" t="s">
        <v>86</v>
      </c>
      <c r="B192" s="100" t="s">
        <v>248</v>
      </c>
      <c r="C192" s="197">
        <v>66.052119512350401</v>
      </c>
      <c r="D192" s="199">
        <v>69.263999999999996</v>
      </c>
      <c r="E192" s="101">
        <v>0.745</v>
      </c>
      <c r="F192" s="102">
        <v>16150.9</v>
      </c>
      <c r="G192" s="1" t="s">
        <v>169</v>
      </c>
      <c r="H192" s="148" t="s">
        <v>6</v>
      </c>
      <c r="I192" s="202">
        <v>6.202</v>
      </c>
      <c r="J192" s="105">
        <v>0.39440109161067499</v>
      </c>
      <c r="K192" s="106">
        <v>0.50258550658355505</v>
      </c>
      <c r="L192" s="106">
        <v>5.8591799778531697E-4</v>
      </c>
      <c r="M192" s="106">
        <v>2.9941717465579298</v>
      </c>
      <c r="N192" s="106">
        <v>2.39061725267503E-3</v>
      </c>
      <c r="O192" s="106">
        <v>4.6372700070306798E-2</v>
      </c>
      <c r="P192" s="131">
        <v>3.9405075800729299</v>
      </c>
      <c r="Q192" s="105">
        <v>0.43396044582018301</v>
      </c>
      <c r="R192" s="106">
        <v>0.47165993431326397</v>
      </c>
      <c r="S192" s="106">
        <v>2.4350748228784299E-2</v>
      </c>
      <c r="T192" s="106">
        <v>2.8812422807742499</v>
      </c>
      <c r="U192" s="106">
        <v>3.2187397892182701E-3</v>
      </c>
      <c r="V192" s="106">
        <v>4.6372700070306798E-2</v>
      </c>
      <c r="W192" s="145">
        <v>3.8608048489960001</v>
      </c>
      <c r="X192" s="105">
        <v>0.39440109161067499</v>
      </c>
      <c r="Y192" s="106">
        <v>1.5958474013300701</v>
      </c>
      <c r="Z192" s="106">
        <v>1.1837418364995E-2</v>
      </c>
      <c r="AA192" s="106">
        <v>0.10424949590568799</v>
      </c>
      <c r="AB192" s="106">
        <v>4.6372700070306798E-2</v>
      </c>
      <c r="AC192" s="107">
        <v>2.1527081072817298</v>
      </c>
      <c r="AD192" s="204">
        <v>-1.7080967417142701</v>
      </c>
      <c r="AE192" s="106">
        <v>2.5564597792161501</v>
      </c>
      <c r="AF192" s="205">
        <v>1.7934641654093599</v>
      </c>
      <c r="AG192" s="253">
        <f t="shared" si="22"/>
        <v>44704.775569155216</v>
      </c>
      <c r="AH192" s="252"/>
      <c r="AI192" s="82"/>
      <c r="AJ192" s="216">
        <f t="shared" si="23"/>
        <v>45434.775569155216</v>
      </c>
      <c r="AK192" s="220">
        <f t="shared" si="24"/>
        <v>45496.074331151445</v>
      </c>
      <c r="AL192" s="147"/>
      <c r="AM192" s="147"/>
      <c r="AN192" s="147"/>
      <c r="AO192" s="147"/>
      <c r="AP192" s="147"/>
      <c r="AQ192" s="147"/>
      <c r="AR192" s="147"/>
      <c r="AS192" s="147"/>
      <c r="AT192" s="147"/>
      <c r="AU192" s="14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row>
    <row r="193" spans="1:149" ht="15" customHeight="1">
      <c r="A193" s="108" t="s">
        <v>104</v>
      </c>
      <c r="B193" s="109" t="s">
        <v>245</v>
      </c>
      <c r="C193" s="198">
        <v>54.857514923747274</v>
      </c>
      <c r="D193" s="200">
        <v>62.704999999999998</v>
      </c>
      <c r="E193" s="110">
        <v>0.52500000000000002</v>
      </c>
      <c r="F193" s="111"/>
      <c r="G193" s="112" t="s">
        <v>167</v>
      </c>
      <c r="H193" s="113" t="s">
        <v>47</v>
      </c>
      <c r="I193" s="175">
        <v>48.433</v>
      </c>
      <c r="J193" s="114">
        <v>0.28832142718514803</v>
      </c>
      <c r="K193" s="115">
        <v>0.11711182431184899</v>
      </c>
      <c r="L193" s="115">
        <v>0.43411483312508498</v>
      </c>
      <c r="M193" s="115">
        <v>4.0737349929468002E-2</v>
      </c>
      <c r="N193" s="115">
        <v>6.7397631821817697E-2</v>
      </c>
      <c r="O193" s="115">
        <v>3.3057532642455E-2</v>
      </c>
      <c r="P193" s="131">
        <v>0.980740599015823</v>
      </c>
      <c r="Q193" s="114">
        <v>0.25393847124192198</v>
      </c>
      <c r="R193" s="115">
        <v>0.115102201804291</v>
      </c>
      <c r="S193" s="115">
        <v>0.43846813030800902</v>
      </c>
      <c r="T193" s="115">
        <v>7.2479935517760205E-2</v>
      </c>
      <c r="U193" s="115">
        <v>6.4913962953051102E-2</v>
      </c>
      <c r="V193" s="115">
        <v>3.3057532642455E-2</v>
      </c>
      <c r="W193" s="145">
        <v>0.97796023446748803</v>
      </c>
      <c r="X193" s="114">
        <v>0.28832142718514803</v>
      </c>
      <c r="Y193" s="115">
        <v>0.11711182431184899</v>
      </c>
      <c r="Z193" s="115">
        <v>8.3424471827686607E-3</v>
      </c>
      <c r="AA193" s="115">
        <v>3.20394742597934E-2</v>
      </c>
      <c r="AB193" s="115">
        <v>3.3057532642455E-2</v>
      </c>
      <c r="AC193" s="107">
        <v>0.478872705582014</v>
      </c>
      <c r="AD193" s="130">
        <v>-0.49908752888547397</v>
      </c>
      <c r="AE193" s="115">
        <v>0.64756342339838302</v>
      </c>
      <c r="AF193" s="120">
        <v>2.0422133545466701</v>
      </c>
      <c r="AG193" s="253" t="str">
        <f t="shared" si="22"/>
        <v/>
      </c>
      <c r="AH193" s="252"/>
      <c r="AI193" s="82"/>
      <c r="AJ193" s="221" t="str">
        <f t="shared" si="23"/>
        <v/>
      </c>
      <c r="AK193" s="222">
        <f t="shared" si="24"/>
        <v>45471.217317909097</v>
      </c>
      <c r="AL193" s="147"/>
      <c r="AM193" s="147"/>
      <c r="AN193" s="147"/>
      <c r="AO193" s="147"/>
      <c r="AP193" s="147"/>
      <c r="AQ193" s="147"/>
      <c r="AR193" s="147"/>
      <c r="AS193" s="147"/>
      <c r="AT193" s="147"/>
      <c r="AU193" s="14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row>
    <row r="194" spans="1:149" ht="15" customHeight="1">
      <c r="A194" s="99" t="s">
        <v>7</v>
      </c>
      <c r="B194" s="100" t="s">
        <v>300</v>
      </c>
      <c r="C194" s="197">
        <v>75.693983123249282</v>
      </c>
      <c r="D194" s="199">
        <v>69.647804878048802</v>
      </c>
      <c r="E194" s="101">
        <v>0.77300000000000002</v>
      </c>
      <c r="F194" s="102"/>
      <c r="G194" s="1" t="s">
        <v>171</v>
      </c>
      <c r="H194" s="148" t="s">
        <v>6</v>
      </c>
      <c r="I194" s="202">
        <v>43.192</v>
      </c>
      <c r="J194" s="105"/>
      <c r="K194" s="106"/>
      <c r="L194" s="106"/>
      <c r="M194" s="106"/>
      <c r="N194" s="106"/>
      <c r="O194" s="106"/>
      <c r="P194" s="131">
        <v>3.5528494286066299</v>
      </c>
      <c r="Q194" s="105"/>
      <c r="R194" s="106"/>
      <c r="S194" s="106"/>
      <c r="T194" s="106"/>
      <c r="U194" s="106"/>
      <c r="V194" s="106"/>
      <c r="W194" s="145">
        <v>2.0135217290281302</v>
      </c>
      <c r="X194" s="105"/>
      <c r="Y194" s="106"/>
      <c r="Z194" s="106"/>
      <c r="AA194" s="106"/>
      <c r="AB194" s="106"/>
      <c r="AC194" s="107">
        <v>3.0867496995716199</v>
      </c>
      <c r="AD194" s="204">
        <v>1.07322797054348</v>
      </c>
      <c r="AE194" s="106">
        <v>1.3332679366523199</v>
      </c>
      <c r="AF194" s="205">
        <v>0.65231130639052703</v>
      </c>
      <c r="AG194" s="251">
        <f t="shared" si="22"/>
        <v>44835.763427414655</v>
      </c>
      <c r="AH194" s="252"/>
      <c r="AI194" s="82"/>
      <c r="AJ194" s="218">
        <f t="shared" si="23"/>
        <v>45565.763427414655</v>
      </c>
      <c r="AK194" s="217" t="str">
        <f t="shared" si="24"/>
        <v/>
      </c>
      <c r="AL194" s="147"/>
      <c r="AM194" s="147"/>
      <c r="AN194" s="147"/>
      <c r="AO194" s="147"/>
      <c r="AP194" s="147"/>
      <c r="AQ194" s="147"/>
      <c r="AR194" s="147"/>
      <c r="AS194" s="147"/>
      <c r="AT194" s="147"/>
      <c r="AU194" s="14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row>
    <row r="195" spans="1:149" ht="15" customHeight="1">
      <c r="A195" s="99" t="s">
        <v>271</v>
      </c>
      <c r="B195" s="100" t="s">
        <v>248</v>
      </c>
      <c r="C195" s="197">
        <v>68.835716900093388</v>
      </c>
      <c r="D195" s="199">
        <v>78.709999999999994</v>
      </c>
      <c r="E195" s="101">
        <v>0.91100000000000003</v>
      </c>
      <c r="F195" s="102">
        <v>67025.8</v>
      </c>
      <c r="G195" s="1" t="s">
        <v>169</v>
      </c>
      <c r="H195" s="148" t="s">
        <v>8</v>
      </c>
      <c r="I195" s="202">
        <v>10.082000000000001</v>
      </c>
      <c r="J195" s="105">
        <v>3.0143505567393598E-2</v>
      </c>
      <c r="K195" s="106">
        <v>1.17729849956502E-3</v>
      </c>
      <c r="L195" s="106">
        <v>7.5544615629676102E-4</v>
      </c>
      <c r="M195" s="106">
        <v>7.00106694307045</v>
      </c>
      <c r="N195" s="106">
        <v>0.116711094013682</v>
      </c>
      <c r="O195" s="106">
        <v>0</v>
      </c>
      <c r="P195" s="131">
        <v>7.14985428730738</v>
      </c>
      <c r="Q195" s="105">
        <v>0.79245996041895905</v>
      </c>
      <c r="R195" s="106">
        <v>0.55374452412253805</v>
      </c>
      <c r="S195" s="106">
        <v>0.60755223628663602</v>
      </c>
      <c r="T195" s="106">
        <v>6.5064078144124302</v>
      </c>
      <c r="U195" s="106">
        <v>0.25466286813151701</v>
      </c>
      <c r="V195" s="106">
        <v>0</v>
      </c>
      <c r="W195" s="145">
        <v>8.7148274033720696</v>
      </c>
      <c r="X195" s="105">
        <v>3.0143505567393598E-2</v>
      </c>
      <c r="Y195" s="106">
        <v>1.17729849956502E-3</v>
      </c>
      <c r="Z195" s="106">
        <v>6.1907523411967397E-2</v>
      </c>
      <c r="AA195" s="106">
        <v>0.45000781582885102</v>
      </c>
      <c r="AB195" s="106">
        <v>0</v>
      </c>
      <c r="AC195" s="107">
        <v>0.54323614330777703</v>
      </c>
      <c r="AD195" s="204">
        <v>-8.1715912600643001</v>
      </c>
      <c r="AE195" s="106">
        <v>5.7705858262494401</v>
      </c>
      <c r="AF195" s="205">
        <v>16.0424292653049</v>
      </c>
      <c r="AG195" s="251">
        <f t="shared" si="22"/>
        <v>44625.251810299691</v>
      </c>
      <c r="AH195" s="252"/>
      <c r="AI195" s="82"/>
      <c r="AJ195" s="218">
        <f t="shared" si="23"/>
        <v>45355.251810299691</v>
      </c>
      <c r="AK195" s="217">
        <f t="shared" si="24"/>
        <v>45314.81449984583</v>
      </c>
      <c r="AL195" s="147"/>
      <c r="AM195" s="147"/>
      <c r="AN195" s="147"/>
      <c r="AO195" s="147"/>
      <c r="AP195" s="147"/>
      <c r="AQ195" s="147"/>
      <c r="AR195" s="147"/>
      <c r="AS195" s="147"/>
      <c r="AT195" s="147"/>
      <c r="AU195" s="14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row>
    <row r="196" spans="1:149" ht="15" customHeight="1">
      <c r="A196" s="99" t="s">
        <v>17</v>
      </c>
      <c r="B196" s="100" t="s">
        <v>245</v>
      </c>
      <c r="C196" s="197">
        <v>80.550105381383332</v>
      </c>
      <c r="D196" s="199">
        <v>80.7</v>
      </c>
      <c r="E196" s="101">
        <v>0.92900000000000005</v>
      </c>
      <c r="F196" s="102">
        <v>47365.5</v>
      </c>
      <c r="G196" s="1" t="s">
        <v>171</v>
      </c>
      <c r="H196" s="148" t="s">
        <v>8</v>
      </c>
      <c r="I196" s="202">
        <v>68.498000000000005</v>
      </c>
      <c r="J196" s="105">
        <v>0.35754465617463299</v>
      </c>
      <c r="K196" s="106">
        <v>0.12844922187848601</v>
      </c>
      <c r="L196" s="106">
        <v>9.6777058991813894E-2</v>
      </c>
      <c r="M196" s="106">
        <v>1.65843566914798</v>
      </c>
      <c r="N196" s="106">
        <v>6.7392926491645896E-2</v>
      </c>
      <c r="O196" s="106">
        <v>9.7711508924722301E-2</v>
      </c>
      <c r="P196" s="131">
        <v>2.4063110416092801</v>
      </c>
      <c r="Q196" s="105">
        <v>0.70084107448968702</v>
      </c>
      <c r="R196" s="106">
        <v>0.24729829700050701</v>
      </c>
      <c r="S196" s="106">
        <v>0.38524715602609799</v>
      </c>
      <c r="T196" s="106">
        <v>2.0678301130154102</v>
      </c>
      <c r="U196" s="106">
        <v>6.6368530434967807E-2</v>
      </c>
      <c r="V196" s="106">
        <v>9.7711508924722301E-2</v>
      </c>
      <c r="W196" s="145">
        <v>3.5652966798913899</v>
      </c>
      <c r="X196" s="105">
        <v>0.35754465617463299</v>
      </c>
      <c r="Y196" s="106">
        <v>0.12844922187848601</v>
      </c>
      <c r="Z196" s="106">
        <v>0.150714140934261</v>
      </c>
      <c r="AA196" s="106">
        <v>0.286077624289578</v>
      </c>
      <c r="AB196" s="106">
        <v>9.7711508924722301E-2</v>
      </c>
      <c r="AC196" s="107">
        <v>1.0204971522016799</v>
      </c>
      <c r="AD196" s="204">
        <v>-2.54479952768971</v>
      </c>
      <c r="AE196" s="106">
        <v>2.3607869135072801</v>
      </c>
      <c r="AF196" s="205">
        <v>3.4936860648747601</v>
      </c>
      <c r="AG196" s="254">
        <f t="shared" si="22"/>
        <v>44716.609464289912</v>
      </c>
      <c r="AH196" s="252"/>
      <c r="AI196" s="82"/>
      <c r="AJ196" s="216">
        <f t="shared" si="23"/>
        <v>45446.609464289912</v>
      </c>
      <c r="AK196" s="220">
        <f t="shared" si="24"/>
        <v>45396.760414417236</v>
      </c>
      <c r="AL196" s="147"/>
      <c r="AM196" s="147"/>
      <c r="AN196" s="147"/>
      <c r="AO196" s="147"/>
      <c r="AP196" s="147"/>
      <c r="AQ196" s="147"/>
      <c r="AR196" s="147"/>
      <c r="AS196" s="147"/>
      <c r="AT196" s="147"/>
      <c r="AU196" s="14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row>
    <row r="197" spans="1:149" ht="15" customHeight="1">
      <c r="A197" s="99" t="s">
        <v>41</v>
      </c>
      <c r="B197" s="100" t="s">
        <v>245</v>
      </c>
      <c r="C197" s="197">
        <v>74.551987605042029</v>
      </c>
      <c r="D197" s="199">
        <v>76.329268292682926</v>
      </c>
      <c r="E197" s="101">
        <v>0.92100000000000004</v>
      </c>
      <c r="F197" s="102">
        <v>65117.5</v>
      </c>
      <c r="G197" s="1" t="s">
        <v>170</v>
      </c>
      <c r="H197" s="148" t="s">
        <v>8</v>
      </c>
      <c r="I197" s="202">
        <v>334.80500000000001</v>
      </c>
      <c r="J197" s="105">
        <v>1.67610731281347</v>
      </c>
      <c r="K197" s="106">
        <v>0.24627944033551699</v>
      </c>
      <c r="L197" s="106">
        <v>0.82400403168261804</v>
      </c>
      <c r="M197" s="106">
        <v>4.5712934737812301</v>
      </c>
      <c r="N197" s="106">
        <v>8.4639498541192695E-2</v>
      </c>
      <c r="O197" s="106">
        <v>5.1251988850372403E-2</v>
      </c>
      <c r="P197" s="131">
        <v>7.4535757460044003</v>
      </c>
      <c r="Q197" s="105">
        <v>1.3346082489581701</v>
      </c>
      <c r="R197" s="106">
        <v>0.296258802865416</v>
      </c>
      <c r="S197" s="106">
        <v>0.83431388256457195</v>
      </c>
      <c r="T197" s="106">
        <v>4.8320062082510402</v>
      </c>
      <c r="U197" s="106">
        <v>0.112192958949155</v>
      </c>
      <c r="V197" s="106">
        <v>5.1251988850372403E-2</v>
      </c>
      <c r="W197" s="145">
        <v>7.4606320904387298</v>
      </c>
      <c r="X197" s="105">
        <v>1.67610731281347</v>
      </c>
      <c r="Y197" s="106">
        <v>0.24627944033551699</v>
      </c>
      <c r="Z197" s="106">
        <v>1.4339039960969699</v>
      </c>
      <c r="AA197" s="106">
        <v>0.31328926180157801</v>
      </c>
      <c r="AB197" s="106">
        <v>5.1251988850372403E-2</v>
      </c>
      <c r="AC197" s="107">
        <v>3.7208319998979098</v>
      </c>
      <c r="AD197" s="204">
        <v>-3.73980009054082</v>
      </c>
      <c r="AE197" s="106">
        <v>4.9401113531277803</v>
      </c>
      <c r="AF197" s="205">
        <v>2.0050978089425699</v>
      </c>
      <c r="AG197" s="251">
        <f t="shared" si="22"/>
        <v>44635.884974226115</v>
      </c>
      <c r="AH197" s="252"/>
      <c r="AI197" s="82"/>
      <c r="AJ197" s="216">
        <f t="shared" si="23"/>
        <v>45365.884974226115</v>
      </c>
      <c r="AK197" s="220">
        <f t="shared" si="24"/>
        <v>45474.534736394242</v>
      </c>
      <c r="AL197" s="147"/>
      <c r="AM197" s="147"/>
      <c r="AN197" s="147"/>
      <c r="AO197" s="147"/>
      <c r="AP197" s="147"/>
      <c r="AQ197" s="147"/>
      <c r="AR197" s="147"/>
      <c r="AS197" s="147"/>
      <c r="AT197" s="147"/>
      <c r="AU197" s="14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row>
    <row r="198" spans="1:149" ht="15" customHeight="1">
      <c r="A198" s="108" t="s">
        <v>55</v>
      </c>
      <c r="B198" s="109" t="s">
        <v>314</v>
      </c>
      <c r="C198" s="198"/>
      <c r="D198" s="200">
        <v>75.436000000000007</v>
      </c>
      <c r="E198" s="110">
        <v>0.80900000000000005</v>
      </c>
      <c r="F198" s="111">
        <v>22836.6</v>
      </c>
      <c r="G198" s="112" t="s">
        <v>270</v>
      </c>
      <c r="H198" s="113" t="s">
        <v>10</v>
      </c>
      <c r="I198" s="175">
        <v>3.496</v>
      </c>
      <c r="J198" s="114">
        <v>1.0823499996710599</v>
      </c>
      <c r="K198" s="115">
        <v>4.1526333317511996</v>
      </c>
      <c r="L198" s="115">
        <v>3.3977763388882001</v>
      </c>
      <c r="M198" s="115">
        <v>0.68231392247289002</v>
      </c>
      <c r="N198" s="115">
        <v>0.165602653406765</v>
      </c>
      <c r="O198" s="115">
        <v>8.2052832252079197E-2</v>
      </c>
      <c r="P198" s="131">
        <v>9.5627290784421906</v>
      </c>
      <c r="Q198" s="114">
        <v>0.25218773528761601</v>
      </c>
      <c r="R198" s="115">
        <v>0.60781857563900199</v>
      </c>
      <c r="S198" s="115">
        <v>0.43451537984549399</v>
      </c>
      <c r="T198" s="115">
        <v>0.74187804745493902</v>
      </c>
      <c r="U198" s="115">
        <v>4.3669913201096901E-2</v>
      </c>
      <c r="V198" s="115">
        <v>8.2052832252079197E-2</v>
      </c>
      <c r="W198" s="145">
        <v>2.1621224836802302</v>
      </c>
      <c r="X198" s="114">
        <v>1.0823499996710599</v>
      </c>
      <c r="Y198" s="115">
        <v>4.8730518655496899</v>
      </c>
      <c r="Z198" s="115">
        <v>1.3297151707591599</v>
      </c>
      <c r="AA198" s="115">
        <v>2.1905889679017001</v>
      </c>
      <c r="AB198" s="115">
        <v>8.2052832252079197E-2</v>
      </c>
      <c r="AC198" s="107">
        <v>9.5577588361336794</v>
      </c>
      <c r="AD198" s="130">
        <v>7.3956363524534403</v>
      </c>
      <c r="AE198" s="115">
        <v>1.4316649982204599</v>
      </c>
      <c r="AF198" s="120">
        <v>0.22621647195221001</v>
      </c>
      <c r="AG198" s="251">
        <f t="shared" si="22"/>
        <v>44816.947910617142</v>
      </c>
      <c r="AH198" s="252"/>
      <c r="AI198" s="82"/>
      <c r="AJ198" s="221">
        <f t="shared" si="23"/>
        <v>45546.947910617142</v>
      </c>
      <c r="AK198" s="222" t="str">
        <f t="shared" si="24"/>
        <v/>
      </c>
      <c r="AL198" s="147"/>
      <c r="AM198" s="147"/>
      <c r="AN198" s="147"/>
      <c r="AO198" s="147"/>
      <c r="AP198" s="147"/>
      <c r="AQ198" s="147"/>
      <c r="AR198" s="147"/>
      <c r="AS198" s="147"/>
      <c r="AT198" s="147"/>
      <c r="AU198" s="14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row>
    <row r="199" spans="1:149" ht="15" customHeight="1">
      <c r="A199" s="99" t="s">
        <v>85</v>
      </c>
      <c r="B199" s="100" t="s">
        <v>245</v>
      </c>
      <c r="C199" s="197">
        <v>69.934752775655724</v>
      </c>
      <c r="D199" s="199">
        <v>70.861999999999995</v>
      </c>
      <c r="E199" s="101">
        <v>0.72699999999999998</v>
      </c>
      <c r="F199" s="102"/>
      <c r="G199" s="1" t="s">
        <v>169</v>
      </c>
      <c r="H199" s="148" t="s">
        <v>6</v>
      </c>
      <c r="I199" s="177">
        <v>34.381999999999998</v>
      </c>
      <c r="J199" s="103">
        <v>0.44568226060905602</v>
      </c>
      <c r="K199" s="104">
        <v>0.15635960030849499</v>
      </c>
      <c r="L199" s="104">
        <v>3.12725247008887E-4</v>
      </c>
      <c r="M199" s="104">
        <v>1.17516969276879</v>
      </c>
      <c r="N199" s="104">
        <v>5.3240761214145803E-3</v>
      </c>
      <c r="O199" s="104">
        <v>6.5883122514380305E-2</v>
      </c>
      <c r="P199" s="131">
        <v>1.8487314775691399</v>
      </c>
      <c r="Q199" s="105">
        <v>0.53387258873710397</v>
      </c>
      <c r="R199" s="106">
        <v>0.173183875629423</v>
      </c>
      <c r="S199" s="106">
        <v>0.10636736695431299</v>
      </c>
      <c r="T199" s="106">
        <v>1.22099536023841</v>
      </c>
      <c r="U199" s="106">
        <v>6.8293165525541199E-3</v>
      </c>
      <c r="V199" s="106">
        <v>6.5883122514380305E-2</v>
      </c>
      <c r="W199" s="145">
        <v>2.1071316306261898</v>
      </c>
      <c r="X199" s="105">
        <v>0.44568226060905602</v>
      </c>
      <c r="Y199" s="106">
        <v>0.15635960030849499</v>
      </c>
      <c r="Z199" s="106">
        <v>5.3231593269869301E-2</v>
      </c>
      <c r="AA199" s="106">
        <v>8.9172706061497204E-3</v>
      </c>
      <c r="AB199" s="106">
        <v>6.5883122514380305E-2</v>
      </c>
      <c r="AC199" s="107">
        <v>0.730073847307951</v>
      </c>
      <c r="AD199" s="204">
        <v>-1.37705778331823</v>
      </c>
      <c r="AE199" s="106">
        <v>1.3952524082150399</v>
      </c>
      <c r="AF199" s="205">
        <v>2.8861897168292598</v>
      </c>
      <c r="AG199" s="251">
        <f t="shared" si="22"/>
        <v>44823.601411938755</v>
      </c>
      <c r="AH199" s="252"/>
      <c r="AI199" s="82"/>
      <c r="AJ199" s="216">
        <f t="shared" si="23"/>
        <v>45553.601411938755</v>
      </c>
      <c r="AK199" s="220">
        <f t="shared" si="24"/>
        <v>45418.810790664895</v>
      </c>
      <c r="AL199" s="147"/>
      <c r="AM199" s="147"/>
      <c r="AN199" s="147"/>
      <c r="AO199" s="147"/>
      <c r="AP199" s="147"/>
      <c r="AQ199" s="147"/>
      <c r="AR199" s="147"/>
      <c r="AS199" s="147"/>
      <c r="AT199" s="147"/>
      <c r="AU199" s="14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row>
    <row r="200" spans="1:149" ht="15" customHeight="1">
      <c r="A200" s="99" t="s">
        <v>277</v>
      </c>
      <c r="B200" s="100" t="s">
        <v>301</v>
      </c>
      <c r="C200" s="197">
        <v>0</v>
      </c>
      <c r="D200" s="199">
        <v>70.448999999999998</v>
      </c>
      <c r="E200" s="101">
        <v>0.60699999999999998</v>
      </c>
      <c r="F200" s="118">
        <v>2441.54</v>
      </c>
      <c r="G200" s="1" t="s">
        <v>168</v>
      </c>
      <c r="H200" s="148" t="s">
        <v>6</v>
      </c>
      <c r="I200" s="202">
        <v>0.32200000000000001</v>
      </c>
      <c r="J200" s="116"/>
      <c r="K200" s="117"/>
      <c r="L200" s="117"/>
      <c r="M200" s="117"/>
      <c r="N200" s="117"/>
      <c r="O200" s="117"/>
      <c r="P200" s="131">
        <v>4.4636107455596603</v>
      </c>
      <c r="Q200" s="116"/>
      <c r="R200" s="117"/>
      <c r="S200" s="117"/>
      <c r="T200" s="117"/>
      <c r="U200" s="117"/>
      <c r="V200" s="117"/>
      <c r="W200" s="145">
        <v>1.8302567236635601</v>
      </c>
      <c r="X200" s="116"/>
      <c r="Y200" s="117"/>
      <c r="Z200" s="117"/>
      <c r="AA200" s="117"/>
      <c r="AB200" s="117"/>
      <c r="AC200" s="107">
        <v>1.83645439972638</v>
      </c>
      <c r="AD200" s="206">
        <v>6.1976760628199498E-3</v>
      </c>
      <c r="AE200" s="117">
        <v>1.2119176914374601</v>
      </c>
      <c r="AF200" s="207">
        <v>0.99662519468833799</v>
      </c>
      <c r="AG200" s="251">
        <f t="shared" si="22"/>
        <v>44863.175568752587</v>
      </c>
      <c r="AH200" s="252"/>
      <c r="AI200" s="82"/>
      <c r="AJ200" s="216">
        <f t="shared" si="23"/>
        <v>45593.175568752587</v>
      </c>
      <c r="AK200" s="220" t="str">
        <f t="shared" si="24"/>
        <v/>
      </c>
      <c r="AL200" s="147"/>
      <c r="AM200" s="147"/>
      <c r="AN200" s="147"/>
      <c r="AO200" s="147"/>
      <c r="AP200" s="147"/>
      <c r="AQ200" s="147"/>
      <c r="AR200" s="147"/>
      <c r="AS200" s="147"/>
      <c r="AT200" s="147"/>
      <c r="AU200" s="14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row>
    <row r="201" spans="1:149" ht="15" customHeight="1">
      <c r="A201" s="99" t="s">
        <v>54</v>
      </c>
      <c r="B201" s="100" t="s">
        <v>245</v>
      </c>
      <c r="C201" s="197">
        <v>60.337582959850607</v>
      </c>
      <c r="D201" s="199">
        <v>70.554000000000002</v>
      </c>
      <c r="E201" s="101">
        <v>0.69099999999999995</v>
      </c>
      <c r="F201" s="102"/>
      <c r="G201" s="1" t="s">
        <v>270</v>
      </c>
      <c r="H201" s="148" t="s">
        <v>10</v>
      </c>
      <c r="I201" s="202">
        <v>29.266999999999999</v>
      </c>
      <c r="J201" s="116">
        <v>0.22485965463921401</v>
      </c>
      <c r="K201" s="117">
        <v>0.61232403723580897</v>
      </c>
      <c r="L201" s="117">
        <v>9.0210318594490399E-2</v>
      </c>
      <c r="M201" s="117">
        <v>1.0722678021885299</v>
      </c>
      <c r="N201" s="117">
        <v>8.0558985999272498E-2</v>
      </c>
      <c r="O201" s="117">
        <v>4.3885181869959898E-2</v>
      </c>
      <c r="P201" s="131">
        <v>2.1241059805272702</v>
      </c>
      <c r="Q201" s="116">
        <v>0.34190652213787998</v>
      </c>
      <c r="R201" s="117">
        <v>0.61901168908224902</v>
      </c>
      <c r="S201" s="117">
        <v>9.31401528097002E-2</v>
      </c>
      <c r="T201" s="117">
        <v>0.93562731354517403</v>
      </c>
      <c r="U201" s="117">
        <v>7.5965830652844304E-2</v>
      </c>
      <c r="V201" s="117">
        <v>4.3885181869959898E-2</v>
      </c>
      <c r="W201" s="145">
        <v>2.1095366900978099</v>
      </c>
      <c r="X201" s="116">
        <v>0.22485965463921401</v>
      </c>
      <c r="Y201" s="117">
        <v>0.61232403723580897</v>
      </c>
      <c r="Z201" s="117">
        <v>1.80586089347944</v>
      </c>
      <c r="AA201" s="117">
        <v>0.259061964143597</v>
      </c>
      <c r="AB201" s="117">
        <v>4.3885181869959898E-2</v>
      </c>
      <c r="AC201" s="107">
        <v>2.9459917313680202</v>
      </c>
      <c r="AD201" s="206">
        <v>0.83645504127020998</v>
      </c>
      <c r="AE201" s="117">
        <v>1.39684493569216</v>
      </c>
      <c r="AF201" s="207">
        <v>0.71607013272851605</v>
      </c>
      <c r="AG201" s="254">
        <f t="shared" si="22"/>
        <v>44823.3031630595</v>
      </c>
      <c r="AH201" s="252"/>
      <c r="AI201" s="82"/>
      <c r="AJ201" s="216">
        <f t="shared" si="23"/>
        <v>45553.3031630595</v>
      </c>
      <c r="AK201" s="220" t="str">
        <f t="shared" si="24"/>
        <v/>
      </c>
      <c r="AL201" s="147"/>
      <c r="AM201" s="147"/>
      <c r="AN201" s="147"/>
      <c r="AO201" s="147"/>
      <c r="AP201" s="147"/>
      <c r="AQ201" s="147"/>
      <c r="AR201" s="147"/>
      <c r="AS201" s="147"/>
      <c r="AT201" s="147"/>
      <c r="AU201" s="14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row>
    <row r="202" spans="1:149" ht="15" customHeight="1">
      <c r="A202" s="99" t="s">
        <v>65</v>
      </c>
      <c r="B202" s="100" t="s">
        <v>245</v>
      </c>
      <c r="C202" s="197">
        <v>72.76349285714285</v>
      </c>
      <c r="D202" s="199">
        <v>73.617999999999995</v>
      </c>
      <c r="E202" s="101">
        <v>0.70299999999999996</v>
      </c>
      <c r="F202" s="102">
        <v>11032.4</v>
      </c>
      <c r="G202" s="1" t="s">
        <v>168</v>
      </c>
      <c r="H202" s="148" t="s">
        <v>6</v>
      </c>
      <c r="I202" s="202">
        <v>98.953999999999994</v>
      </c>
      <c r="J202" s="105">
        <v>0.40199285829648101</v>
      </c>
      <c r="K202" s="106">
        <v>3.48203806086394E-3</v>
      </c>
      <c r="L202" s="106">
        <v>0.34037360324528898</v>
      </c>
      <c r="M202" s="106">
        <v>1.3015919321521201</v>
      </c>
      <c r="N202" s="106">
        <v>0.11176869235984099</v>
      </c>
      <c r="O202" s="106">
        <v>7.8597105228909198E-2</v>
      </c>
      <c r="P202" s="131">
        <v>2.2378062293435099</v>
      </c>
      <c r="Q202" s="105">
        <v>0.52799973707181702</v>
      </c>
      <c r="R202" s="106">
        <v>4.7851355092886003E-2</v>
      </c>
      <c r="S202" s="106">
        <v>0.38268728827114701</v>
      </c>
      <c r="T202" s="106">
        <v>1.30666553678612</v>
      </c>
      <c r="U202" s="106">
        <v>8.8473164992619702E-2</v>
      </c>
      <c r="V202" s="106">
        <v>7.8597105228909198E-2</v>
      </c>
      <c r="W202" s="145">
        <v>2.4322741874434999</v>
      </c>
      <c r="X202" s="105">
        <v>0.40199285829648101</v>
      </c>
      <c r="Y202" s="106">
        <v>8.8506780630048104E-3</v>
      </c>
      <c r="Z202" s="106">
        <v>0.15567697409978801</v>
      </c>
      <c r="AA202" s="106">
        <v>0.14995241402833601</v>
      </c>
      <c r="AB202" s="106">
        <v>7.8597105228909198E-2</v>
      </c>
      <c r="AC202" s="107">
        <v>0.79507002971651897</v>
      </c>
      <c r="AD202" s="204">
        <v>-1.63720415772698</v>
      </c>
      <c r="AE202" s="106">
        <v>1.6105478975043099</v>
      </c>
      <c r="AF202" s="205">
        <v>3.0591949092971298</v>
      </c>
      <c r="AG202" s="251">
        <f t="shared" si="22"/>
        <v>44788.630949980194</v>
      </c>
      <c r="AH202" s="252"/>
      <c r="AI202" s="82"/>
      <c r="AJ202" s="216">
        <f t="shared" si="23"/>
        <v>45518.630949980194</v>
      </c>
      <c r="AK202" s="220">
        <f t="shared" si="24"/>
        <v>45411.63932042633</v>
      </c>
      <c r="AL202" s="147"/>
      <c r="AM202" s="147"/>
      <c r="AN202" s="147"/>
      <c r="AO202" s="147"/>
      <c r="AP202" s="147"/>
      <c r="AQ202" s="147"/>
      <c r="AR202" s="147"/>
      <c r="AS202" s="147"/>
      <c r="AT202" s="147"/>
      <c r="AU202" s="14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row>
    <row r="203" spans="1:149" ht="15" customHeight="1">
      <c r="A203" s="108" t="s">
        <v>84</v>
      </c>
      <c r="B203" s="109" t="s">
        <v>245</v>
      </c>
      <c r="C203" s="198">
        <v>52.08446715686275</v>
      </c>
      <c r="D203" s="200">
        <v>63.753</v>
      </c>
      <c r="E203" s="110">
        <v>0.45500000000000002</v>
      </c>
      <c r="F203" s="111">
        <v>1779.53</v>
      </c>
      <c r="G203" s="112" t="s">
        <v>169</v>
      </c>
      <c r="H203" s="113" t="s">
        <v>6</v>
      </c>
      <c r="I203" s="175">
        <v>31.155000000000001</v>
      </c>
      <c r="J203" s="114">
        <v>6.4426731012518695E-2</v>
      </c>
      <c r="K203" s="115">
        <v>8.6669062617960396E-2</v>
      </c>
      <c r="L203" s="115">
        <v>6.8801372215430796E-3</v>
      </c>
      <c r="M203" s="115">
        <v>0.105512543271847</v>
      </c>
      <c r="N203" s="115">
        <v>8.8728468461210894E-2</v>
      </c>
      <c r="O203" s="115">
        <v>1.9530039641015299E-2</v>
      </c>
      <c r="P203" s="131">
        <v>0.37174698222609598</v>
      </c>
      <c r="Q203" s="114">
        <v>0.25530750976947703</v>
      </c>
      <c r="R203" s="115">
        <v>0.10013801705717899</v>
      </c>
      <c r="S203" s="115">
        <v>2.0944565624046601E-2</v>
      </c>
      <c r="T203" s="115">
        <v>0.15858585639117301</v>
      </c>
      <c r="U203" s="115">
        <v>5.8752371017207899E-2</v>
      </c>
      <c r="V203" s="115">
        <v>1.9530039641015299E-2</v>
      </c>
      <c r="W203" s="145">
        <v>0.61325835950009899</v>
      </c>
      <c r="X203" s="114">
        <v>6.4426731012518695E-2</v>
      </c>
      <c r="Y203" s="115">
        <v>8.6669062617960396E-2</v>
      </c>
      <c r="Z203" s="115">
        <v>3.00112146103758E-2</v>
      </c>
      <c r="AA203" s="115">
        <v>0.14686508279323901</v>
      </c>
      <c r="AB203" s="115">
        <v>1.9530039641015299E-2</v>
      </c>
      <c r="AC203" s="107">
        <v>0.34750213067510899</v>
      </c>
      <c r="AD203" s="130">
        <v>-0.26575622882499</v>
      </c>
      <c r="AE203" s="115">
        <v>0.406073446249887</v>
      </c>
      <c r="AF203" s="120">
        <v>1.7647614370268501</v>
      </c>
      <c r="AG203" s="251" t="str">
        <f t="shared" si="22"/>
        <v/>
      </c>
      <c r="AH203" s="252"/>
      <c r="AI203" s="82"/>
      <c r="AJ203" s="221" t="str">
        <f t="shared" si="23"/>
        <v/>
      </c>
      <c r="AK203" s="222">
        <f t="shared" si="24"/>
        <v>45499.393471049894</v>
      </c>
      <c r="AL203" s="147"/>
      <c r="AM203" s="147"/>
      <c r="AN203" s="147"/>
      <c r="AO203" s="147"/>
      <c r="AP203" s="147"/>
      <c r="AQ203" s="147"/>
      <c r="AR203" s="147"/>
      <c r="AS203" s="147"/>
      <c r="AT203" s="147"/>
      <c r="AU203" s="14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row>
    <row r="204" spans="1:149" ht="15" customHeight="1">
      <c r="A204" s="99" t="s">
        <v>103</v>
      </c>
      <c r="B204" s="100" t="s">
        <v>245</v>
      </c>
      <c r="C204" s="197"/>
      <c r="D204" s="199"/>
      <c r="E204" s="101"/>
      <c r="F204" s="118"/>
      <c r="G204" s="1" t="s">
        <v>167</v>
      </c>
      <c r="H204" s="148" t="s">
        <v>6</v>
      </c>
      <c r="I204" s="202">
        <v>19.47</v>
      </c>
      <c r="J204" s="116">
        <v>0.28392239429377197</v>
      </c>
      <c r="K204" s="117">
        <v>0.100294464697292</v>
      </c>
      <c r="L204" s="117">
        <v>0.52678188557017802</v>
      </c>
      <c r="M204" s="117">
        <v>0.17406058925085199</v>
      </c>
      <c r="N204" s="117">
        <v>6.8253699715673704E-3</v>
      </c>
      <c r="O204" s="117">
        <v>6.3169875486633401E-2</v>
      </c>
      <c r="P204" s="131">
        <v>1.1550545792703</v>
      </c>
      <c r="Q204" s="116">
        <v>0.25061324883622399</v>
      </c>
      <c r="R204" s="117">
        <v>9.9649818216380096E-2</v>
      </c>
      <c r="S204" s="117">
        <v>0.53243900224404295</v>
      </c>
      <c r="T204" s="117">
        <v>0.233233659576351</v>
      </c>
      <c r="U204" s="117">
        <v>3.4109313489443599E-2</v>
      </c>
      <c r="V204" s="117">
        <v>6.3169875486633401E-2</v>
      </c>
      <c r="W204" s="145">
        <v>1.2132149178490701</v>
      </c>
      <c r="X204" s="116">
        <v>0.28392239429377197</v>
      </c>
      <c r="Y204" s="117">
        <v>0.66705236929360601</v>
      </c>
      <c r="Z204" s="117">
        <v>0.62078113970617299</v>
      </c>
      <c r="AA204" s="117">
        <v>1.6994123749880099E-2</v>
      </c>
      <c r="AB204" s="117">
        <v>6.3169875486633401E-2</v>
      </c>
      <c r="AC204" s="107">
        <v>1.6519199025300599</v>
      </c>
      <c r="AD204" s="206">
        <v>0.43870498468098901</v>
      </c>
      <c r="AE204" s="117">
        <v>0.80333900892005095</v>
      </c>
      <c r="AF204" s="207">
        <v>0.73442720557511598</v>
      </c>
      <c r="AG204" s="251" t="str">
        <f t="shared" si="22"/>
        <v/>
      </c>
      <c r="AH204" s="252"/>
      <c r="AI204" s="82"/>
      <c r="AJ204" s="216" t="str">
        <f t="shared" si="23"/>
        <v/>
      </c>
      <c r="AK204" s="220" t="str">
        <f t="shared" si="24"/>
        <v/>
      </c>
      <c r="AL204" s="147"/>
      <c r="AM204" s="147"/>
      <c r="AN204" s="147"/>
      <c r="AO204" s="147"/>
      <c r="AP204" s="147"/>
      <c r="AQ204" s="147"/>
      <c r="AR204" s="147"/>
      <c r="AS204" s="147"/>
      <c r="AT204" s="147"/>
      <c r="AU204" s="14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row>
    <row r="205" spans="1:149" ht="15" customHeight="1" thickBot="1">
      <c r="A205" s="121" t="s">
        <v>102</v>
      </c>
      <c r="B205" s="122" t="s">
        <v>248</v>
      </c>
      <c r="C205" s="201"/>
      <c r="D205" s="262"/>
      <c r="E205" s="123"/>
      <c r="F205" s="124"/>
      <c r="G205" s="125" t="s">
        <v>167</v>
      </c>
      <c r="H205" s="126" t="s">
        <v>47</v>
      </c>
      <c r="I205" s="203">
        <v>15.331</v>
      </c>
      <c r="J205" s="257">
        <v>0.207019163333377</v>
      </c>
      <c r="K205" s="258">
        <v>0.27029394507474103</v>
      </c>
      <c r="L205" s="258">
        <v>0.244042207311221</v>
      </c>
      <c r="M205" s="258">
        <v>0.19229681478659</v>
      </c>
      <c r="N205" s="258">
        <v>1.1748091172201301E-3</v>
      </c>
      <c r="O205" s="258">
        <v>2.6970100620436501E-2</v>
      </c>
      <c r="P205" s="259">
        <v>0.94179704024358502</v>
      </c>
      <c r="Q205" s="257">
        <v>0.25849924961785398</v>
      </c>
      <c r="R205" s="258">
        <v>0.27006839372827102</v>
      </c>
      <c r="S205" s="258">
        <v>0.252567869015903</v>
      </c>
      <c r="T205" s="258">
        <v>0.27387181824965801</v>
      </c>
      <c r="U205" s="258">
        <v>3.4136721737392001E-3</v>
      </c>
      <c r="V205" s="258">
        <v>2.6970100620436501E-2</v>
      </c>
      <c r="W205" s="146">
        <v>1.0853911034058601</v>
      </c>
      <c r="X205" s="257">
        <v>0.207019163333377</v>
      </c>
      <c r="Y205" s="258">
        <v>0.27029394507474103</v>
      </c>
      <c r="Z205" s="258">
        <v>0.118372555267391</v>
      </c>
      <c r="AA205" s="258">
        <v>8.8394513989482199E-3</v>
      </c>
      <c r="AB205" s="258">
        <v>2.6970100620436501E-2</v>
      </c>
      <c r="AC205" s="127">
        <v>0.63149521569489298</v>
      </c>
      <c r="AD205" s="260">
        <v>-0.45389588771096701</v>
      </c>
      <c r="AE205" s="258">
        <v>0.71869954817780901</v>
      </c>
      <c r="AF205" s="261">
        <v>1.7187637790913399</v>
      </c>
      <c r="AG205" s="255" t="str">
        <f t="shared" si="22"/>
        <v/>
      </c>
      <c r="AH205" s="252"/>
      <c r="AI205" s="82"/>
      <c r="AJ205" s="263" t="str">
        <f t="shared" si="23"/>
        <v/>
      </c>
      <c r="AK205" s="264">
        <f t="shared" si="24"/>
        <v>45504.943747391218</v>
      </c>
      <c r="AL205" s="147"/>
      <c r="AM205" s="147"/>
      <c r="AN205" s="147"/>
      <c r="AO205" s="147"/>
      <c r="AP205" s="147"/>
      <c r="AQ205" s="147"/>
      <c r="AR205" s="147"/>
      <c r="AS205" s="147"/>
      <c r="AT205" s="147"/>
      <c r="AU205" s="14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row>
    <row r="206" spans="1:149" ht="15" customHeight="1">
      <c r="X206" s="7"/>
      <c r="Y206" s="7"/>
      <c r="Z206" s="7"/>
      <c r="AA206" s="7"/>
      <c r="AB206" s="7"/>
      <c r="AC206" s="7"/>
      <c r="AD206" s="7"/>
      <c r="AE206" s="7"/>
      <c r="AF206" s="7"/>
      <c r="AG206" s="7" t="str">
        <f t="shared" si="22"/>
        <v/>
      </c>
      <c r="AH206" s="82"/>
      <c r="AI206" s="82"/>
      <c r="AJ206" s="7" t="str">
        <f t="shared" si="23"/>
        <v/>
      </c>
      <c r="AK206" s="7" t="str">
        <f t="shared" si="24"/>
        <v/>
      </c>
      <c r="AL206" s="147"/>
      <c r="AM206" s="147"/>
      <c r="AN206" s="147"/>
      <c r="AO206" s="147"/>
      <c r="AP206" s="147"/>
      <c r="AQ206" s="147"/>
      <c r="AR206" s="147"/>
      <c r="AS206" s="147"/>
      <c r="AT206" s="147"/>
      <c r="AU206" s="14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row>
    <row r="207" spans="1:149" ht="15" customHeight="1">
      <c r="A207" s="11" t="s">
        <v>163</v>
      </c>
      <c r="B207" s="12"/>
      <c r="C207" s="12"/>
      <c r="D207" s="12"/>
      <c r="E207" s="12"/>
      <c r="F207" s="12"/>
      <c r="G207" s="12"/>
      <c r="H207" s="14"/>
      <c r="I207" s="14"/>
      <c r="J207" s="14"/>
      <c r="K207" s="14"/>
      <c r="L207" s="14"/>
      <c r="M207" s="14"/>
      <c r="N207" s="14"/>
      <c r="O207" s="14"/>
      <c r="P207" s="14"/>
      <c r="Q207" s="14"/>
      <c r="R207" s="14"/>
      <c r="S207" s="14"/>
      <c r="T207" s="14"/>
      <c r="U207" s="14"/>
      <c r="V207" s="14"/>
      <c r="W207" s="14"/>
      <c r="X207" s="7"/>
      <c r="Y207" s="7"/>
      <c r="Z207" s="7"/>
      <c r="AA207" s="7"/>
      <c r="AB207" s="7"/>
      <c r="AC207" s="7"/>
      <c r="AD207" s="7"/>
      <c r="AE207" s="7"/>
      <c r="AF207" s="7"/>
      <c r="AG207" s="7" t="str">
        <f t="shared" si="22"/>
        <v/>
      </c>
      <c r="AH207" s="82"/>
      <c r="AI207" s="82"/>
      <c r="AJ207" s="7" t="str">
        <f t="shared" si="23"/>
        <v/>
      </c>
      <c r="AK207" s="7" t="str">
        <f t="shared" si="24"/>
        <v/>
      </c>
      <c r="AL207" s="147"/>
      <c r="AM207" s="147"/>
      <c r="AN207" s="147"/>
      <c r="AO207" s="147"/>
      <c r="AP207" s="147"/>
      <c r="AQ207" s="147"/>
      <c r="AR207" s="147"/>
      <c r="AS207" s="147"/>
      <c r="AT207" s="147"/>
      <c r="AU207" s="14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row>
    <row r="208" spans="1:149" ht="15" customHeight="1">
      <c r="A208" s="224" t="s">
        <v>291</v>
      </c>
      <c r="B208" s="225"/>
      <c r="C208" s="225"/>
      <c r="D208" s="225"/>
      <c r="E208" s="225"/>
      <c r="F208" s="225"/>
      <c r="G208" s="225"/>
      <c r="H208" s="225"/>
      <c r="I208" s="225"/>
      <c r="J208" s="225"/>
      <c r="K208" s="225"/>
      <c r="L208" s="225"/>
      <c r="M208" s="225"/>
      <c r="N208" s="119"/>
      <c r="O208" s="119"/>
      <c r="P208" s="119"/>
      <c r="Q208" s="119"/>
      <c r="R208" s="119"/>
      <c r="S208" s="119"/>
      <c r="T208" s="119"/>
      <c r="U208" s="119"/>
      <c r="V208" s="119"/>
      <c r="W208" s="119"/>
      <c r="X208" s="7"/>
      <c r="Y208" s="7"/>
      <c r="Z208" s="7"/>
      <c r="AA208" s="7"/>
      <c r="AB208" s="7"/>
      <c r="AC208" s="7"/>
      <c r="AD208" s="7"/>
      <c r="AE208" s="7"/>
      <c r="AF208" s="7"/>
      <c r="AG208" s="7" t="str">
        <f t="shared" si="22"/>
        <v/>
      </c>
      <c r="AH208" s="82"/>
      <c r="AI208" s="82"/>
      <c r="AJ208" s="7" t="str">
        <f t="shared" si="23"/>
        <v/>
      </c>
      <c r="AK208" s="7" t="str">
        <f t="shared" si="24"/>
        <v/>
      </c>
      <c r="AL208" s="147"/>
      <c r="AM208" s="147"/>
      <c r="AN208" s="147"/>
      <c r="AO208" s="147"/>
      <c r="AP208" s="147"/>
      <c r="AQ208" s="147"/>
      <c r="AR208" s="147"/>
      <c r="AS208" s="147"/>
      <c r="AT208" s="147"/>
      <c r="AU208" s="14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row>
    <row r="209" spans="1:149" ht="15" customHeight="1">
      <c r="A209" s="226" t="s">
        <v>208</v>
      </c>
      <c r="B209" s="225"/>
      <c r="C209" s="225"/>
      <c r="D209" s="225"/>
      <c r="E209" s="225"/>
      <c r="F209" s="225"/>
      <c r="G209" s="225"/>
      <c r="H209" s="225"/>
      <c r="I209" s="225"/>
      <c r="J209" s="225"/>
      <c r="K209" s="225"/>
      <c r="L209" s="225"/>
      <c r="M209" s="119"/>
      <c r="N209" s="119"/>
      <c r="O209" s="119"/>
      <c r="P209" s="119"/>
      <c r="Q209" s="119"/>
      <c r="R209" s="119"/>
      <c r="S209" s="119"/>
      <c r="T209" s="119"/>
      <c r="U209" s="119"/>
      <c r="V209" s="119"/>
      <c r="W209" s="119"/>
      <c r="X209" s="7"/>
      <c r="Y209" s="7"/>
      <c r="Z209" s="7"/>
      <c r="AA209" s="7"/>
      <c r="AB209" s="7"/>
      <c r="AC209" s="7"/>
      <c r="AD209" s="7"/>
      <c r="AE209" s="7"/>
      <c r="AF209" s="7"/>
      <c r="AI209" s="82"/>
      <c r="AL209" s="147"/>
      <c r="AM209" s="147"/>
      <c r="AN209" s="147"/>
      <c r="AO209" s="147"/>
      <c r="AP209" s="147"/>
      <c r="AQ209" s="147"/>
      <c r="AR209" s="147"/>
      <c r="AS209" s="147"/>
      <c r="AT209" s="147"/>
      <c r="AU209" s="14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row>
    <row r="210" spans="1:149" ht="15" customHeight="1">
      <c r="A210" s="80" t="s">
        <v>297</v>
      </c>
      <c r="B210" s="1"/>
      <c r="C210" s="1"/>
      <c r="D210" s="1"/>
      <c r="E210" s="1"/>
      <c r="F210" s="1"/>
      <c r="G210" s="1"/>
      <c r="H210" s="1"/>
      <c r="I210" s="1"/>
      <c r="J210" s="1"/>
      <c r="K210" s="1"/>
      <c r="L210" s="1"/>
      <c r="V210" s="15"/>
      <c r="W210" s="14"/>
      <c r="X210" s="7"/>
      <c r="Y210" s="7"/>
      <c r="Z210" s="7"/>
      <c r="AA210" s="7"/>
      <c r="AB210" s="7"/>
      <c r="AC210" s="7"/>
      <c r="AD210" s="7"/>
      <c r="AE210" s="7"/>
      <c r="AF210" s="7"/>
      <c r="AI210" s="82"/>
      <c r="AL210" s="147"/>
      <c r="AM210" s="147"/>
      <c r="AN210" s="147"/>
      <c r="AO210" s="147"/>
      <c r="AP210" s="147"/>
      <c r="AQ210" s="147"/>
      <c r="AR210" s="147"/>
      <c r="AS210" s="147"/>
      <c r="AT210" s="147"/>
      <c r="AU210" s="14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row>
    <row r="211" spans="1:149" ht="15" customHeight="1">
      <c r="A211" t="s">
        <v>309</v>
      </c>
      <c r="B211" s="1"/>
      <c r="C211" s="1"/>
      <c r="D211" s="1"/>
      <c r="E211" s="1"/>
      <c r="F211" s="1"/>
      <c r="G211" s="1"/>
      <c r="H211" s="1"/>
      <c r="I211" s="1"/>
      <c r="J211" s="1"/>
      <c r="K211" s="1"/>
      <c r="L211" s="1"/>
      <c r="M211" s="1"/>
      <c r="N211" s="1"/>
      <c r="V211" s="15"/>
      <c r="W211" s="14"/>
      <c r="X211" s="7"/>
      <c r="Y211" s="7"/>
      <c r="Z211" s="7"/>
      <c r="AA211" s="7"/>
      <c r="AB211" s="7"/>
      <c r="AC211" s="7"/>
      <c r="AD211" s="7"/>
      <c r="AE211" s="7"/>
      <c r="AF211" s="7"/>
      <c r="AH211" s="7"/>
      <c r="AI211" s="82"/>
      <c r="AL211" s="147"/>
      <c r="AM211" s="147"/>
      <c r="AN211" s="147"/>
      <c r="AO211" s="147"/>
      <c r="AP211" s="147"/>
      <c r="AQ211" s="147"/>
      <c r="AR211" s="147"/>
      <c r="AS211" s="147"/>
      <c r="AT211" s="147"/>
      <c r="AU211" s="14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row>
    <row r="212" spans="1:149">
      <c r="A212" t="s">
        <v>303</v>
      </c>
      <c r="B212" s="224"/>
      <c r="C212" s="224"/>
      <c r="D212" s="224"/>
      <c r="E212" s="224"/>
      <c r="F212" s="224"/>
      <c r="G212" s="224"/>
      <c r="H212" s="224"/>
      <c r="I212" s="224"/>
      <c r="J212" s="224"/>
      <c r="K212" s="224"/>
      <c r="L212" s="224"/>
      <c r="M212" s="18"/>
      <c r="N212" s="18"/>
      <c r="O212" s="18"/>
      <c r="P212" s="18"/>
      <c r="Q212" s="18"/>
      <c r="R212" s="18"/>
      <c r="S212" s="18"/>
      <c r="T212" s="18"/>
      <c r="U212" s="18"/>
      <c r="V212" s="18"/>
      <c r="W212" s="14"/>
      <c r="X212" s="7"/>
      <c r="Y212" s="7"/>
      <c r="Z212" s="7"/>
      <c r="AA212" s="7"/>
      <c r="AB212" s="7"/>
      <c r="AC212" s="7"/>
      <c r="AD212" s="7"/>
      <c r="AE212" s="7"/>
      <c r="AF212" s="7"/>
      <c r="AH212" s="7"/>
      <c r="AK212" s="29"/>
      <c r="AL212" s="29"/>
      <c r="AM212" s="7"/>
      <c r="AN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row>
    <row r="213" spans="1:149">
      <c r="A213" t="s">
        <v>310</v>
      </c>
      <c r="B213" s="224"/>
      <c r="C213" s="224"/>
      <c r="D213" s="224"/>
      <c r="E213" s="224"/>
      <c r="F213" s="224"/>
      <c r="G213" s="224"/>
      <c r="H213" s="224"/>
      <c r="I213" s="224"/>
      <c r="J213" s="224"/>
      <c r="K213" s="224"/>
      <c r="L213" s="224"/>
      <c r="M213" s="18"/>
      <c r="N213" s="18"/>
      <c r="O213" s="18"/>
      <c r="P213" s="18"/>
      <c r="Q213" s="18"/>
      <c r="R213" s="18"/>
      <c r="S213" s="18"/>
      <c r="T213" s="18"/>
      <c r="U213" s="18"/>
      <c r="V213" s="18"/>
      <c r="W213" s="18"/>
      <c r="X213" s="7"/>
      <c r="Y213" s="7"/>
      <c r="Z213" s="7"/>
      <c r="AA213" s="7"/>
      <c r="AB213" s="7"/>
      <c r="AC213" s="7"/>
      <c r="AD213" s="7"/>
      <c r="AE213" s="7"/>
      <c r="AF213" s="7"/>
      <c r="AH213" s="7"/>
      <c r="AK213" s="29"/>
      <c r="AL213" s="29"/>
      <c r="AM213" s="7"/>
      <c r="AN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row>
    <row r="214" spans="1:149">
      <c r="A214" t="s">
        <v>304</v>
      </c>
      <c r="B214" s="224"/>
      <c r="C214" s="224"/>
      <c r="D214" s="224"/>
      <c r="E214" s="224"/>
      <c r="F214" s="224"/>
      <c r="G214" s="224"/>
      <c r="H214" s="224"/>
      <c r="I214" s="224"/>
      <c r="J214" s="224"/>
      <c r="K214" s="224"/>
      <c r="L214" s="224"/>
      <c r="M214" s="18"/>
      <c r="N214" s="18"/>
      <c r="O214" s="18"/>
      <c r="P214" s="18"/>
      <c r="Q214" s="18"/>
      <c r="R214" s="18"/>
      <c r="S214" s="18"/>
      <c r="T214" s="18"/>
      <c r="U214" s="18"/>
      <c r="V214" s="18"/>
      <c r="W214" s="18"/>
      <c r="X214" s="7"/>
      <c r="Y214" s="7"/>
      <c r="Z214" s="7"/>
      <c r="AA214" s="7"/>
      <c r="AB214" s="7"/>
      <c r="AC214" s="7"/>
      <c r="AD214" s="7"/>
      <c r="AE214" s="7"/>
      <c r="AF214" s="7"/>
      <c r="AH214" s="7"/>
      <c r="AK214" s="29"/>
      <c r="AL214" s="29"/>
      <c r="AM214" s="7"/>
      <c r="AN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row>
    <row r="215" spans="1:149" ht="15" customHeight="1">
      <c r="A215" s="224" t="s">
        <v>218</v>
      </c>
      <c r="B215" s="224"/>
      <c r="C215" s="224"/>
      <c r="D215" s="224"/>
      <c r="E215" s="224"/>
      <c r="F215" s="224"/>
      <c r="G215" s="224"/>
      <c r="H215" s="224"/>
      <c r="I215" s="224"/>
      <c r="J215" s="224"/>
      <c r="K215" s="224"/>
      <c r="L215" s="224"/>
      <c r="M215" s="18"/>
      <c r="N215" s="18"/>
      <c r="O215" s="18"/>
      <c r="P215" s="18"/>
      <c r="Q215" s="18"/>
      <c r="R215" s="18"/>
      <c r="S215" s="18"/>
      <c r="T215" s="18"/>
      <c r="U215" s="18"/>
      <c r="V215" s="18"/>
      <c r="W215" s="14"/>
      <c r="X215" s="7"/>
      <c r="Y215" s="7"/>
      <c r="Z215" s="7"/>
      <c r="AA215" s="7"/>
      <c r="AB215" s="7"/>
      <c r="AC215" s="7"/>
      <c r="AD215" s="7"/>
      <c r="AE215" s="7"/>
      <c r="AF215" s="7"/>
      <c r="AH215" s="7"/>
      <c r="AK215" s="29"/>
      <c r="AL215" s="29"/>
      <c r="AM215" s="7"/>
      <c r="AN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row>
    <row r="216" spans="1:149">
      <c r="A216" s="224" t="s">
        <v>205</v>
      </c>
      <c r="B216" s="224"/>
      <c r="C216" s="224"/>
      <c r="D216" s="224"/>
      <c r="E216" s="224"/>
      <c r="F216" s="224"/>
      <c r="G216" s="224"/>
      <c r="H216" s="227"/>
      <c r="I216" s="227"/>
      <c r="J216" s="227"/>
      <c r="K216" s="227"/>
      <c r="L216" s="227"/>
      <c r="M216" s="15"/>
      <c r="N216" s="15"/>
      <c r="O216" s="15"/>
      <c r="P216" s="15"/>
      <c r="Q216" s="15"/>
      <c r="R216" s="15"/>
      <c r="S216" s="15"/>
      <c r="T216" s="15"/>
      <c r="U216" s="15"/>
      <c r="V216" s="15"/>
      <c r="W216" s="14"/>
      <c r="X216" s="7"/>
      <c r="Y216" s="7"/>
      <c r="Z216" s="7"/>
      <c r="AA216" s="7"/>
      <c r="AB216" s="7"/>
      <c r="AC216" s="7"/>
      <c r="AD216" s="7"/>
      <c r="AE216" s="7"/>
      <c r="AF216" s="7"/>
      <c r="AH216" s="7"/>
      <c r="AI216" s="7"/>
      <c r="AK216" s="29"/>
      <c r="AL216" s="29"/>
      <c r="AM216" s="7"/>
      <c r="AN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row>
    <row r="217" spans="1:149" ht="15" customHeight="1">
      <c r="A217" s="224" t="s">
        <v>234</v>
      </c>
      <c r="B217" s="224"/>
      <c r="C217" s="224"/>
      <c r="D217" s="224"/>
      <c r="E217" s="224"/>
      <c r="F217" s="275" t="s">
        <v>302</v>
      </c>
      <c r="G217" s="275"/>
      <c r="H217" s="275"/>
      <c r="I217" s="275"/>
      <c r="J217" s="275"/>
      <c r="K217" s="275"/>
      <c r="L217" s="275"/>
      <c r="M217" s="275"/>
      <c r="N217" s="275"/>
      <c r="O217" s="18"/>
      <c r="P217" s="18"/>
      <c r="Q217" s="18"/>
      <c r="R217" s="18"/>
      <c r="S217" s="18"/>
      <c r="T217" s="18"/>
      <c r="U217" s="18"/>
      <c r="V217" s="18"/>
      <c r="W217" s="18"/>
      <c r="X217" s="7"/>
      <c r="Y217" s="7"/>
      <c r="Z217" s="7"/>
      <c r="AA217" s="7"/>
      <c r="AB217" s="7"/>
      <c r="AC217" s="7"/>
      <c r="AD217" s="7"/>
      <c r="AE217" s="7"/>
      <c r="AF217" s="7"/>
      <c r="AH217" s="7"/>
      <c r="AI217" s="7"/>
      <c r="AK217" s="7"/>
      <c r="AL217" s="29"/>
      <c r="AM217" s="7"/>
      <c r="AN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row>
    <row r="218" spans="1:149" ht="15" customHeight="1">
      <c r="A218" s="19" t="s">
        <v>164</v>
      </c>
      <c r="B218" s="13"/>
      <c r="C218" s="13"/>
      <c r="D218" s="13"/>
      <c r="E218" s="13"/>
      <c r="F218" s="275"/>
      <c r="G218" s="275"/>
      <c r="H218" s="275"/>
      <c r="I218" s="275"/>
      <c r="J218" s="275"/>
      <c r="K218" s="275"/>
      <c r="L218" s="275"/>
      <c r="M218" s="275"/>
      <c r="N218" s="275"/>
      <c r="O218" s="15"/>
      <c r="P218" s="15"/>
      <c r="Q218" s="15"/>
      <c r="R218" s="15"/>
      <c r="S218" s="15"/>
      <c r="T218" s="15"/>
      <c r="U218" s="15"/>
      <c r="V218" s="15"/>
      <c r="W218" s="14"/>
      <c r="X218" s="7"/>
      <c r="Y218" s="7"/>
      <c r="Z218" s="7"/>
      <c r="AA218" s="7"/>
      <c r="AB218" s="7"/>
      <c r="AC218" s="7"/>
      <c r="AD218" s="7"/>
      <c r="AE218" s="7"/>
      <c r="AF218" s="7"/>
      <c r="AH218" s="7"/>
      <c r="AI218" s="7"/>
      <c r="AK218" s="7"/>
      <c r="AL218" s="29"/>
      <c r="AM218" s="7"/>
      <c r="AN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row>
    <row r="219" spans="1:149" ht="15" customHeight="1">
      <c r="A219" s="20" t="s">
        <v>165</v>
      </c>
      <c r="B219" s="20"/>
      <c r="C219" s="20"/>
      <c r="D219" s="20"/>
      <c r="E219" s="20"/>
      <c r="F219" s="20"/>
      <c r="G219" s="20"/>
      <c r="H219" s="14"/>
      <c r="I219" s="14"/>
      <c r="J219" s="14"/>
      <c r="K219" s="14"/>
      <c r="L219" s="14"/>
      <c r="M219" s="14"/>
      <c r="N219" s="14"/>
      <c r="O219" s="14"/>
      <c r="P219" s="14"/>
      <c r="Q219" s="14"/>
      <c r="R219" s="14"/>
      <c r="S219" s="14"/>
      <c r="T219" s="14"/>
      <c r="U219" s="14"/>
      <c r="V219" s="14"/>
      <c r="W219" s="14"/>
      <c r="X219" s="7"/>
      <c r="Y219" s="7"/>
      <c r="Z219" s="7"/>
      <c r="AA219" s="7"/>
      <c r="AB219" s="7"/>
      <c r="AC219" s="7"/>
      <c r="AD219" s="7"/>
      <c r="AE219" s="7"/>
      <c r="AF219" s="7"/>
      <c r="AH219" s="7"/>
      <c r="AI219" s="7"/>
      <c r="AK219" s="7"/>
      <c r="AL219" s="29"/>
      <c r="AM219" s="7"/>
      <c r="AN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row>
    <row r="220" spans="1:149" ht="15" customHeight="1">
      <c r="B220" s="16"/>
      <c r="C220" s="16"/>
      <c r="D220" s="16"/>
      <c r="E220" s="16"/>
      <c r="F220" s="16"/>
      <c r="G220" s="16"/>
      <c r="H220" s="17"/>
      <c r="I220" s="17"/>
      <c r="J220" s="17"/>
      <c r="K220" s="17"/>
      <c r="L220" s="17"/>
      <c r="M220" s="17"/>
      <c r="N220" s="17"/>
      <c r="O220" s="17"/>
      <c r="P220" s="17"/>
      <c r="Q220" s="17"/>
      <c r="R220" s="17"/>
      <c r="S220" s="17"/>
      <c r="T220" s="17"/>
      <c r="U220" s="17"/>
      <c r="V220" s="17"/>
      <c r="W220" s="17"/>
      <c r="X220" s="7"/>
      <c r="Y220" s="7"/>
      <c r="Z220" s="7"/>
      <c r="AA220" s="7"/>
      <c r="AB220" s="7"/>
      <c r="AC220" s="7"/>
      <c r="AD220" s="7"/>
      <c r="AE220" s="7"/>
      <c r="AF220" s="7"/>
      <c r="AH220" s="7"/>
      <c r="AI220" s="7"/>
      <c r="AK220" s="7"/>
      <c r="AL220" s="29"/>
      <c r="AM220" s="7"/>
      <c r="AN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row>
    <row r="221" spans="1:149">
      <c r="A221" s="58" t="s">
        <v>209</v>
      </c>
      <c r="B221" s="16"/>
      <c r="C221" s="16"/>
      <c r="D221" s="16"/>
      <c r="E221" s="16"/>
      <c r="F221" s="16"/>
      <c r="G221" s="16"/>
      <c r="H221" s="17"/>
      <c r="I221" s="17"/>
      <c r="J221" s="17"/>
      <c r="K221" s="17"/>
      <c r="L221" s="17"/>
      <c r="M221" s="17"/>
      <c r="N221" s="17"/>
      <c r="O221" s="17"/>
      <c r="P221" s="17"/>
      <c r="Q221" s="17"/>
      <c r="R221" s="17"/>
      <c r="S221" s="17"/>
      <c r="T221" s="17"/>
      <c r="U221" s="17"/>
      <c r="V221" s="17"/>
      <c r="W221" s="17"/>
      <c r="X221" s="7"/>
      <c r="Y221" s="7"/>
      <c r="Z221" s="7"/>
      <c r="AA221" s="7"/>
      <c r="AB221" s="7"/>
      <c r="AC221" s="7"/>
      <c r="AD221" s="7"/>
      <c r="AE221" s="7"/>
      <c r="AF221" s="7"/>
      <c r="AH221" s="7"/>
      <c r="AI221" s="7"/>
      <c r="AK221" s="7"/>
      <c r="AL221" s="29"/>
      <c r="AM221" s="7"/>
      <c r="AN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row>
    <row r="222" spans="1:149">
      <c r="A222" s="58" t="s">
        <v>211</v>
      </c>
      <c r="B222" s="16"/>
      <c r="C222" s="16"/>
      <c r="D222" s="16"/>
      <c r="E222" s="16"/>
      <c r="F222" s="16"/>
      <c r="G222" s="16"/>
      <c r="H222" s="17"/>
      <c r="I222" s="17"/>
      <c r="J222" s="17"/>
      <c r="K222" s="17"/>
      <c r="L222" s="17"/>
      <c r="M222" s="17"/>
      <c r="N222" s="17"/>
      <c r="O222" s="17"/>
      <c r="P222" s="17"/>
      <c r="Q222" s="17"/>
      <c r="R222" s="17"/>
      <c r="S222" s="17"/>
      <c r="T222" s="17"/>
      <c r="U222" s="17"/>
      <c r="V222" s="17"/>
      <c r="W222" s="17"/>
      <c r="X222" s="7"/>
      <c r="Y222" s="7"/>
      <c r="Z222" s="7"/>
      <c r="AA222" s="7"/>
      <c r="AB222" s="7"/>
      <c r="AC222" s="7"/>
      <c r="AH222" s="7"/>
      <c r="AI222" s="7"/>
      <c r="AK222" s="7"/>
      <c r="AL222" s="29"/>
      <c r="AM222" s="7"/>
      <c r="AN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row>
    <row r="223" spans="1:149">
      <c r="A223" s="7" t="s">
        <v>210</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H223" s="7"/>
      <c r="AI223" s="7"/>
      <c r="AK223" s="7"/>
      <c r="AL223" s="29"/>
      <c r="AM223" s="7"/>
      <c r="AN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row>
    <row r="224" spans="1:149">
      <c r="AH224" s="7"/>
      <c r="AI224" s="7"/>
      <c r="AK224" s="7"/>
      <c r="AL224" s="29"/>
      <c r="AM224" s="7"/>
      <c r="AN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row>
    <row r="225" spans="35:181">
      <c r="AI225" s="7"/>
      <c r="AK225" s="7"/>
      <c r="AL225" s="29"/>
      <c r="AM225" s="7"/>
      <c r="AN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row>
    <row r="226" spans="35:181">
      <c r="AI226" s="7"/>
      <c r="AK226" s="7"/>
      <c r="AL226" s="29"/>
      <c r="AM226" s="7"/>
      <c r="AN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row>
    <row r="227" spans="35:181">
      <c r="AI227" s="7"/>
      <c r="AJ227" s="7"/>
      <c r="AK227" s="7"/>
      <c r="AL227" s="29"/>
      <c r="AM227" s="7"/>
      <c r="AN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row>
    <row r="228" spans="35:181">
      <c r="AI228" s="7"/>
      <c r="AJ228" s="7"/>
      <c r="AK228" s="7"/>
      <c r="AL228" s="29"/>
      <c r="AM228" s="7"/>
      <c r="AN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row>
    <row r="229" spans="35:181">
      <c r="AI229" s="7"/>
      <c r="AJ229" s="7"/>
      <c r="AK229" s="7"/>
      <c r="AL229" s="29"/>
      <c r="AM229" s="7"/>
      <c r="AN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row>
    <row r="230" spans="35:181">
      <c r="AL230" s="29"/>
    </row>
    <row r="231" spans="35:181">
      <c r="AL231" s="29"/>
    </row>
    <row r="232" spans="35:181">
      <c r="AL232" s="29"/>
    </row>
    <row r="233" spans="35:181">
      <c r="AL233" s="29"/>
    </row>
    <row r="234" spans="35:181">
      <c r="AL234" s="29"/>
    </row>
    <row r="235" spans="35:181">
      <c r="AL235" s="29"/>
    </row>
    <row r="236" spans="35:181">
      <c r="AL236" s="29"/>
    </row>
    <row r="237" spans="35:181">
      <c r="AL237" s="29"/>
    </row>
    <row r="238" spans="35:181">
      <c r="AL238" s="29"/>
    </row>
    <row r="239" spans="35:181">
      <c r="AL239" s="29"/>
    </row>
    <row r="240" spans="35:181">
      <c r="AL240" s="29"/>
    </row>
    <row r="241" spans="38:38">
      <c r="AL241" s="29"/>
    </row>
    <row r="242" spans="38:38">
      <c r="AL242" s="29"/>
    </row>
    <row r="243" spans="38:38">
      <c r="AL243" s="29"/>
    </row>
    <row r="244" spans="38:38">
      <c r="AL244" s="29"/>
    </row>
    <row r="245" spans="38:38">
      <c r="AL245" s="29"/>
    </row>
    <row r="246" spans="38:38">
      <c r="AL246" s="29"/>
    </row>
    <row r="247" spans="38:38">
      <c r="AL247" s="29"/>
    </row>
    <row r="248" spans="38:38">
      <c r="AL248" s="29"/>
    </row>
    <row r="249" spans="38:38">
      <c r="AL249" s="29"/>
    </row>
    <row r="250" spans="38:38">
      <c r="AL250" s="29"/>
    </row>
    <row r="251" spans="38:38">
      <c r="AL251" s="29"/>
    </row>
    <row r="252" spans="38:38">
      <c r="AL252" s="29"/>
    </row>
    <row r="253" spans="38:38">
      <c r="AL253" s="29"/>
    </row>
    <row r="254" spans="38:38">
      <c r="AL254" s="29"/>
    </row>
    <row r="255" spans="38:38">
      <c r="AL255" s="29"/>
    </row>
    <row r="256" spans="38:38">
      <c r="AL256" s="29"/>
    </row>
    <row r="257" spans="38:38">
      <c r="AL257" s="29"/>
    </row>
    <row r="258" spans="38:38">
      <c r="AL258" s="29"/>
    </row>
    <row r="259" spans="38:38">
      <c r="AL259" s="29"/>
    </row>
    <row r="260" spans="38:38">
      <c r="AL260" s="29"/>
    </row>
    <row r="261" spans="38:38">
      <c r="AL261" s="29"/>
    </row>
    <row r="262" spans="38:38">
      <c r="AL262" s="29"/>
    </row>
    <row r="263" spans="38:38">
      <c r="AL263" s="29"/>
    </row>
    <row r="264" spans="38:38">
      <c r="AL264" s="29"/>
    </row>
    <row r="265" spans="38:38">
      <c r="AL265" s="29"/>
    </row>
    <row r="266" spans="38:38">
      <c r="AL266" s="29"/>
    </row>
  </sheetData>
  <autoFilter ref="A23:AK205" xr:uid="{00000000-0001-0000-0500-000000000000}"/>
  <mergeCells count="8">
    <mergeCell ref="F217:N218"/>
    <mergeCell ref="A22:I22"/>
    <mergeCell ref="X5:AC5"/>
    <mergeCell ref="A3:S3"/>
    <mergeCell ref="A2:R2"/>
    <mergeCell ref="A5:I5"/>
    <mergeCell ref="Q5:W5"/>
    <mergeCell ref="J5:P5"/>
  </mergeCells>
  <phoneticPr fontId="74"/>
  <hyperlinks>
    <hyperlink ref="A3:R3" r:id="rId1" display="Results from the National Footprint Accounts 2011 Edition, www.footprintnetwork.org." xr:uid="{00000000-0004-0000-0500-000000000000}"/>
    <hyperlink ref="AE6" location="'NFA 2015 Results (2011)'!A218" display="Number of Earths required" xr:uid="{00000000-0004-0000-0500-000001000000}"/>
    <hyperlink ref="AF6" location="'NFA 2015 Results (2011)'!A219" display="Number of Countries required" xr:uid="{00000000-0004-0000-0500-000002000000}"/>
    <hyperlink ref="E8" location="'Country Results 2021 Ed (2017)'!A224" display="See Note" xr:uid="{00000000-0004-0000-0500-000003000000}"/>
    <hyperlink ref="A3:S3" r:id="rId2" display="Visualize and explore results from the National Footprint Accounts 2017 Edition, www.data.footprintnetwork.org." xr:uid="{00000000-0004-0000-0500-000004000000}"/>
    <hyperlink ref="A4:J4" r:id="rId3" display="© 2015 Global Footprint Network. National Footprint Accounts, 2015 Edition. Licensed and provided solely for non-commercial and informational purposes. For commercial license contact data@footprintnetwork.org" xr:uid="{00000000-0004-0000-0500-000005000000}"/>
    <hyperlink ref="I23" location="'Country Results 2018 Ed (2014)'!G8:G15" display="Population (millions)" xr:uid="{00000000-0004-0000-0500-000007000000}"/>
    <hyperlink ref="B23" location="Quality_Score" display="Quality Score" xr:uid="{00000000-0004-0000-0500-000008000000}"/>
    <hyperlink ref="AE23" location="'NFA 2015 Results (2011)'!A218" display="Number of Earths required" xr:uid="{00000000-0004-0000-0500-000009000000}"/>
    <hyperlink ref="AF23" location="'NFA 2015 Results (2011)'!A219" display="Number of Countries required" xr:uid="{00000000-0004-0000-0500-00000A000000}"/>
    <hyperlink ref="G23" location="'Country Results 2018 Ed (2014)'!E9:E15" display="Region" xr:uid="{00000000-0004-0000-0500-00000B000000}"/>
    <hyperlink ref="H23" location="'Country Results 2018 Ed (2014)'!F16:G19" display="Income Group" xr:uid="{00000000-0004-0000-0500-00000C000000}"/>
    <hyperlink ref="B6" location="Quality_Score" display="Quality Score" xr:uid="{00000000-0004-0000-0500-00000D000000}"/>
    <hyperlink ref="A210" r:id="rId4" display="Unless otherwise noted, all data from Global Footprint Network, National Footprint Accounts 2018 Edition. For more information visit: www.footprintnetwork.org/atlas" xr:uid="{00000000-0004-0000-0500-000006000000}"/>
  </hyperlinks>
  <pageMargins left="0.15" right="0.15" top="0.75" bottom="0.75" header="0.3" footer="0.3"/>
  <pageSetup paperSize="9" scale="64" fitToWidth="2" fitToHeight="0" pageOrder="overThenDown" orientation="landscape" r:id="rId5"/>
  <headerFooter>
    <oddFooter>&amp;LPrinted on &amp;D&amp;CPage &amp;P of &amp;N&amp;R© Global Footprint Network, 2015</oddFooter>
  </headerFooter>
  <colBreaks count="1" manualBreakCount="1">
    <brk id="23" max="218" man="1"/>
  </colBreaks>
  <drawing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sheetPr>
  <dimension ref="A1:AO1"/>
  <sheetViews>
    <sheetView zoomScale="70" zoomScaleNormal="70" workbookViewId="0"/>
  </sheetViews>
  <sheetFormatPr defaultColWidth="9.28515625" defaultRowHeight="15"/>
  <cols>
    <col min="1" max="16384" width="9.28515625" style="1"/>
  </cols>
  <sheetData>
    <row r="1" spans="1:41" s="74" customFormat="1" ht="15.75">
      <c r="A1" s="209" t="s">
        <v>298</v>
      </c>
      <c r="B1" s="209"/>
      <c r="C1" s="209"/>
      <c r="D1" s="209"/>
      <c r="E1" s="209"/>
      <c r="F1" s="209"/>
      <c r="G1" s="209"/>
      <c r="H1" s="209"/>
      <c r="I1" s="209"/>
      <c r="J1" s="209"/>
      <c r="K1" s="209"/>
      <c r="L1" s="209"/>
      <c r="M1" s="209"/>
      <c r="N1" s="209"/>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row>
  </sheetData>
  <phoneticPr fontId="74"/>
  <hyperlinks>
    <hyperlink ref="A1:H1" r:id="rId1" display="© 2015 Global Footprint Network. National Footprint Accounts, 2015 Edition. Licensed and provided solely for non-commercial and informational purposes. For commercial license contact data@footprintnetwork.org" xr:uid="{00000000-0004-0000-0600-000001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Introduction</vt:lpstr>
      <vt:lpstr>Definitions</vt:lpstr>
      <vt:lpstr>World Data and Figures (2019)</vt:lpstr>
      <vt:lpstr>Country Results (2019)</vt:lpstr>
      <vt:lpstr>Country Results (2022 estimate)</vt:lpstr>
      <vt:lpstr>Scientific &amp; Editorial Review</vt:lpstr>
      <vt:lpstr>'Country Results (2019)'!Print_Area</vt:lpstr>
      <vt:lpstr>'Country Results (2022 estimate)'!Print_Area</vt:lpstr>
      <vt:lpstr>Definitions!Print_Area</vt:lpstr>
      <vt:lpstr>'Country Results (2019)'!Print_Titles</vt:lpstr>
      <vt:lpstr>'Country Results (2022 estimate)'!Print_Titles</vt:lpstr>
      <vt:lpstr>'Country Results (2019)'!Quality_Score</vt:lpstr>
      <vt:lpstr>Quality_Score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 Lin</cp:lastModifiedBy>
  <cp:lastPrinted>2015-02-27T20:56:28Z</cp:lastPrinted>
  <dcterms:created xsi:type="dcterms:W3CDTF">2014-02-14T23:00:57Z</dcterms:created>
  <dcterms:modified xsi:type="dcterms:W3CDTF">2023-07-26T15:42:38Z</dcterms:modified>
</cp:coreProperties>
</file>