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laila\OneDrive\Documentos\UTS\32146 Data Visualisation\A1\"/>
    </mc:Choice>
  </mc:AlternateContent>
  <xr:revisionPtr revIDLastSave="0" documentId="13_ncr:1_{9FC1DCD4-03EB-44A0-86C9-D845E4780F08}" xr6:coauthVersionLast="47" xr6:coauthVersionMax="47" xr10:uidLastSave="{00000000-0000-0000-0000-000000000000}"/>
  <bookViews>
    <workbookView xWindow="-110" yWindow="-110" windowWidth="19420" windowHeight="10420" tabRatio="762" xr2:uid="{00000000-000D-0000-FFFF-FFFF00000000}"/>
  </bookViews>
  <sheets>
    <sheet name="Sydney" sheetId="1" r:id="rId1"/>
    <sheet name="supply demand" sheetId="2" r:id="rId2"/>
    <sheet name="Property price" sheetId="3" r:id="rId3"/>
    <sheet name="Finance" sheetId="4" r:id="rId4"/>
    <sheet name="Population" sheetId="5" r:id="rId5"/>
    <sheet name="Ownership" sheetId="6" r:id="rId6"/>
    <sheet name="Workforce" sheetId="7" r:id="rId7"/>
    <sheet name="Dwelling" sheetId="8" r:id="rId8"/>
    <sheet name="Family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5" l="1"/>
  <c r="G7" i="3"/>
  <c r="G6" i="3"/>
  <c r="H8" i="4"/>
  <c r="I8" i="4"/>
  <c r="G8" i="4"/>
  <c r="C9" i="6"/>
  <c r="D9" i="6"/>
  <c r="E9" i="6"/>
  <c r="F9" i="6"/>
  <c r="B9" i="6"/>
  <c r="B5" i="4"/>
  <c r="C5" i="4"/>
  <c r="D5" i="4"/>
  <c r="G5" i="4" s="1"/>
  <c r="E5" i="4"/>
  <c r="F5" i="4"/>
  <c r="B6" i="4"/>
  <c r="C6" i="4"/>
  <c r="D6" i="4"/>
  <c r="E6" i="4"/>
  <c r="F6" i="4"/>
  <c r="B33" i="4"/>
  <c r="C33" i="4"/>
  <c r="D33" i="4"/>
  <c r="D35" i="4" s="1"/>
  <c r="B34" i="4"/>
  <c r="C34" i="4"/>
  <c r="D34" i="4"/>
  <c r="B36" i="4"/>
  <c r="C36" i="4"/>
  <c r="D36" i="4"/>
  <c r="B37" i="4"/>
  <c r="C37" i="4"/>
  <c r="D37" i="4"/>
  <c r="B38" i="4"/>
  <c r="C38" i="4"/>
  <c r="D38" i="4"/>
  <c r="B39" i="4"/>
  <c r="C39" i="4"/>
  <c r="D39" i="4"/>
  <c r="B7" i="4"/>
  <c r="C7" i="4"/>
  <c r="D7" i="4"/>
  <c r="G7" i="4" s="1"/>
  <c r="E7" i="4"/>
  <c r="F7" i="4"/>
  <c r="B4" i="3"/>
  <c r="C4" i="3"/>
  <c r="D4" i="3"/>
  <c r="E4" i="3"/>
  <c r="F4" i="3"/>
  <c r="B5" i="3"/>
  <c r="C5" i="3"/>
  <c r="D5" i="3"/>
  <c r="E5" i="3"/>
  <c r="F5" i="3"/>
  <c r="B6" i="3"/>
  <c r="C6" i="3"/>
  <c r="D6" i="3"/>
  <c r="E6" i="3"/>
  <c r="F6" i="3"/>
  <c r="B7" i="3"/>
  <c r="C7" i="3"/>
  <c r="D7" i="3"/>
  <c r="E7" i="3"/>
  <c r="F7" i="3"/>
  <c r="A4" i="3"/>
  <c r="A5" i="3"/>
  <c r="C4" i="2"/>
  <c r="D4" i="2"/>
  <c r="E4" i="2"/>
  <c r="F4" i="2"/>
  <c r="C5" i="2"/>
  <c r="D5" i="2"/>
  <c r="E5" i="2"/>
  <c r="F5" i="2"/>
  <c r="C6" i="2"/>
  <c r="D6" i="2"/>
  <c r="E6" i="2"/>
  <c r="F6" i="2"/>
  <c r="C7" i="2"/>
  <c r="C8" i="2" s="1"/>
  <c r="D7" i="2"/>
  <c r="E7" i="2"/>
  <c r="E8" i="2" s="1"/>
  <c r="F7" i="2"/>
  <c r="F8" i="2" s="1"/>
  <c r="B7" i="2"/>
  <c r="B6" i="2"/>
  <c r="B8" i="2" s="1"/>
  <c r="B5" i="2"/>
  <c r="B4" i="2"/>
  <c r="H30" i="1"/>
  <c r="H29" i="1"/>
  <c r="J4" i="1"/>
  <c r="H4" i="1"/>
  <c r="G4" i="1"/>
  <c r="I8" i="1"/>
  <c r="J8" i="1"/>
  <c r="K8" i="1"/>
  <c r="G30" i="1"/>
  <c r="F8" i="1"/>
  <c r="E8" i="1"/>
  <c r="D8" i="1"/>
  <c r="C8" i="1"/>
  <c r="C29" i="1"/>
  <c r="C35" i="4" l="1"/>
  <c r="G6" i="4"/>
  <c r="B35" i="4"/>
  <c r="I7" i="4"/>
  <c r="H6" i="4"/>
  <c r="I5" i="4"/>
  <c r="H7" i="4"/>
  <c r="H5" i="4"/>
  <c r="I6" i="4"/>
  <c r="D8" i="2"/>
  <c r="B8" i="6" l="1"/>
  <c r="F8" i="6"/>
  <c r="D8" i="6"/>
  <c r="E8" i="6"/>
  <c r="C8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laila la</author>
  </authors>
  <commentList>
    <comment ref="G4" authorId="0" shapeId="0" xr:uid="{C83A2BEB-9252-41DA-A2AC-092C3ACFE503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Average between 2000 and 2002 because the data from 2001 is missing</t>
        </r>
      </text>
    </comment>
    <comment ref="H4" authorId="0" shapeId="0" xr:uid="{86E9F708-516A-44AE-A4B3-33B0BE600D68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Average between 2004 and 2007 because figures from 2005 and 2006 are missing</t>
        </r>
      </text>
    </comment>
    <comment ref="J4" authorId="0" shapeId="0" xr:uid="{D271F13B-DF7A-4F77-B87D-04933EA7D552}">
      <text>
        <r>
          <rPr>
            <b/>
            <sz val="9"/>
            <color indexed="81"/>
            <rFont val="Tahoma"/>
            <family val="2"/>
          </rPr>
          <t>laila la:</t>
        </r>
        <r>
          <rPr>
            <sz val="9"/>
            <color indexed="81"/>
            <rFont val="Tahoma"/>
            <family val="2"/>
          </rPr>
          <t xml:space="preserve">
Average between 2015 and 2017, since figures from 2015 and 2016 are missing</t>
        </r>
      </text>
    </comment>
  </commentList>
</comments>
</file>

<file path=xl/sharedStrings.xml><?xml version="1.0" encoding="utf-8"?>
<sst xmlns="http://schemas.openxmlformats.org/spreadsheetml/2006/main" count="188" uniqueCount="111">
  <si>
    <t>Location</t>
  </si>
  <si>
    <t>Time</t>
  </si>
  <si>
    <t>Y2001</t>
  </si>
  <si>
    <t>Y2006</t>
  </si>
  <si>
    <t>Y2011</t>
  </si>
  <si>
    <t>Y2016</t>
  </si>
  <si>
    <t>Population</t>
  </si>
  <si>
    <t>MedianHouseholdWeeIklyIncome</t>
  </si>
  <si>
    <t>MedianMortgageWeeklyPayment</t>
  </si>
  <si>
    <t>MedianWeeklyRent</t>
  </si>
  <si>
    <t>MedianAge</t>
  </si>
  <si>
    <t>AverageMotorVehiclesPerDwelling</t>
  </si>
  <si>
    <t>TotalPrivateDwelling</t>
  </si>
  <si>
    <t>AverageNumberBedroomsPerDwelling</t>
  </si>
  <si>
    <t>AverageNumberPeoplePerHousehold</t>
  </si>
  <si>
    <t>FullyOwned(%)</t>
  </si>
  <si>
    <t>OwnedWithMortgage(%)</t>
  </si>
  <si>
    <t>Rented(%)</t>
  </si>
  <si>
    <t>Families</t>
  </si>
  <si>
    <t>CoupleFamilyNoChidren(%)</t>
  </si>
  <si>
    <t>CoupleFamilyHasChidren(%)</t>
  </si>
  <si>
    <t>OneParentFamily(%)</t>
  </si>
  <si>
    <t>OtherFamily(%)</t>
  </si>
  <si>
    <t>OccupiedDwellings(%)</t>
  </si>
  <si>
    <t>UnoccupiedDwelling(%)</t>
  </si>
  <si>
    <t>FamilyHouseHolds(%)</t>
  </si>
  <si>
    <t>SinglePersonHouseHolds(%)</t>
  </si>
  <si>
    <t>GroupHouseHold(%)</t>
  </si>
  <si>
    <t>MedianHousePrice</t>
  </si>
  <si>
    <t>MedianUnitPrice</t>
  </si>
  <si>
    <t>Married(%)</t>
  </si>
  <si>
    <t>Separated+Divorced(%)</t>
  </si>
  <si>
    <t>Widowed(%)</t>
  </si>
  <si>
    <t>NeverMarried(%)</t>
  </si>
  <si>
    <t>BirthInAustralia(%)</t>
  </si>
  <si>
    <t>Worked full-time(%)</t>
  </si>
  <si>
    <t>Worked part-time(%)</t>
  </si>
  <si>
    <t>Unemployment(%)</t>
  </si>
  <si>
    <t>PeopleTravelledToWorkByPublicTransport(%)</t>
  </si>
  <si>
    <t>PeopleTravelledToWorkByCar(%)</t>
  </si>
  <si>
    <t>SeparateHouse(dwellings%)</t>
  </si>
  <si>
    <t>SemiDetached(dwellings%)</t>
  </si>
  <si>
    <t>FlatUnitApartment(dwellings%)</t>
  </si>
  <si>
    <t>0xBedroom(%)</t>
  </si>
  <si>
    <t>1xBedroom(%)</t>
  </si>
  <si>
    <t>2xBedroom(%)</t>
  </si>
  <si>
    <t>3xBedroom(%)</t>
  </si>
  <si>
    <t>4xBedroom+(%)</t>
  </si>
  <si>
    <t>LessThan$650WeeklyIncome(%)</t>
  </si>
  <si>
    <t>MoreThan$3000WeeklyIncome(%)</t>
  </si>
  <si>
    <t>HouseholdsRentPayments&lt;30%Income (%)</t>
  </si>
  <si>
    <t>HouseholdsRentPayments&gt;30%Income(%)</t>
  </si>
  <si>
    <t>HouseholdsMortgageRepayments&lt;30%Income(%)</t>
  </si>
  <si>
    <t>HouseholdsMortgageRepayments&gt;30%Income(%)</t>
  </si>
  <si>
    <t>MedianPersonalWeeklyIncome</t>
  </si>
  <si>
    <t>MedianFamilyWeeklyIncome</t>
  </si>
  <si>
    <t>Y2021</t>
  </si>
  <si>
    <t>Greater Sydney</t>
  </si>
  <si>
    <t>Alfords Point</t>
  </si>
  <si>
    <t>Property supply and demand status (ratio between dwelling supply and population</t>
  </si>
  <si>
    <t xml:space="preserve">Property price (house and unit) movement </t>
  </si>
  <si>
    <t xml:space="preserve">Finance status (household, family and personal finance status) </t>
  </si>
  <si>
    <t>Married</t>
  </si>
  <si>
    <t>Separated+Divorced</t>
  </si>
  <si>
    <t>Widowed</t>
  </si>
  <si>
    <t>NeverMarried</t>
  </si>
  <si>
    <t>Median House Price</t>
  </si>
  <si>
    <t>Median Unit Price</t>
  </si>
  <si>
    <t>Period</t>
  </si>
  <si>
    <t>House Price</t>
  </si>
  <si>
    <t>Unit Price</t>
  </si>
  <si>
    <t>Family Weekly Income</t>
  </si>
  <si>
    <t>Personal WeeIkly Income</t>
  </si>
  <si>
    <t>Δ11/06</t>
  </si>
  <si>
    <t xml:space="preserve">Population change and marriage status </t>
  </si>
  <si>
    <t xml:space="preserve">Household ownership status </t>
  </si>
  <si>
    <t>Part-time, full-time and unemployment (without 2021 data)</t>
  </si>
  <si>
    <t xml:space="preserve">Property dwelling status </t>
  </si>
  <si>
    <t xml:space="preserve">Family status </t>
  </si>
  <si>
    <t>Occupied Dwellings</t>
  </si>
  <si>
    <t>Unoccupied Dwelling</t>
  </si>
  <si>
    <t>n.a.</t>
  </si>
  <si>
    <t>Full-time</t>
  </si>
  <si>
    <t>Part-time</t>
  </si>
  <si>
    <t>Unemployment</t>
  </si>
  <si>
    <t>FullyOwned</t>
  </si>
  <si>
    <t>Rented</t>
  </si>
  <si>
    <t>Other</t>
  </si>
  <si>
    <t>Owned with Mortgage</t>
  </si>
  <si>
    <t>Ratio demand/supply (%)</t>
  </si>
  <si>
    <t>Population (No)</t>
  </si>
  <si>
    <t>Total Private Dwellig (No)</t>
  </si>
  <si>
    <t>Separate House(dwellings%)</t>
  </si>
  <si>
    <t>Semi Detached(dwellings%)</t>
  </si>
  <si>
    <t>Flat Unit Apartment(dwellings%)</t>
  </si>
  <si>
    <t>Average No Bedrooms Per Dwelling</t>
  </si>
  <si>
    <t>Average No People Per Household</t>
  </si>
  <si>
    <t>Family Households</t>
  </si>
  <si>
    <t>Single Person Households</t>
  </si>
  <si>
    <t>Group Household</t>
  </si>
  <si>
    <t>Δ16/06</t>
  </si>
  <si>
    <t>Δ21/06</t>
  </si>
  <si>
    <t>Weekly Income &lt; $650</t>
  </si>
  <si>
    <t>Weekly Income &gt; $3000</t>
  </si>
  <si>
    <t>Weekly Income &gt; $650 and &lt; $3000</t>
  </si>
  <si>
    <t>Rent Payments &lt; 30%Income</t>
  </si>
  <si>
    <t>RentPayments &gt; 30%Income</t>
  </si>
  <si>
    <t>Mortgage Repay. &lt; 30% Income</t>
  </si>
  <si>
    <t>Mortgage Repay. &gt;30% Income</t>
  </si>
  <si>
    <t>2021/2001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</si>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</sst>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&quot;$&quot;#,##0"/>
    <numFmt numFmtId="165" formatCode="0.0%"/>
    <numFmt numFmtId="166" formatCode="#,##0.0"/>
    <numFmt numFmtId="167" formatCode="_-* #,##0_-;\-* #,##0_-;_-* &quot;-&quot;??_-;_-@_-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DEC8E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FAFE7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14996795556505021"/>
      </left>
      <right style="medium">
        <color theme="0" tint="-0.14996795556505021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3" fontId="6" fillId="0" borderId="0" applyFont="0" applyFill="0" applyBorder="0" applyAlignment="0" applyProtection="0"/>
  </cellStyleXfs>
  <cellXfs count="55">
    <xf numFmtId="0" fontId="0" fillId="0" borderId="0" xfId="0"/>
    <xf numFmtId="0" fontId="1" fillId="0" borderId="1" xfId="0" applyFont="1" applyBorder="1" applyAlignment="1">
      <alignment horizontal="center" vertical="center"/>
    </xf>
    <xf numFmtId="164" fontId="2" fillId="13" borderId="1" xfId="0" applyNumberFormat="1" applyFont="1" applyFill="1" applyBorder="1" applyAlignment="1">
      <alignment vertical="center"/>
    </xf>
    <xf numFmtId="164" fontId="3" fillId="13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vertical="center"/>
    </xf>
    <xf numFmtId="3" fontId="2" fillId="3" borderId="1" xfId="0" applyNumberFormat="1" applyFont="1" applyFill="1" applyBorder="1" applyAlignment="1">
      <alignment vertical="center"/>
    </xf>
    <xf numFmtId="165" fontId="2" fillId="4" borderId="1" xfId="0" applyNumberFormat="1" applyFont="1" applyFill="1" applyBorder="1" applyAlignment="1">
      <alignment vertical="center"/>
    </xf>
    <xf numFmtId="165" fontId="2" fillId="12" borderId="1" xfId="0" applyNumberFormat="1" applyFont="1" applyFill="1" applyBorder="1" applyAlignment="1">
      <alignment vertical="center"/>
    </xf>
    <xf numFmtId="165" fontId="2" fillId="14" borderId="1" xfId="0" applyNumberFormat="1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vertical="center"/>
    </xf>
    <xf numFmtId="165" fontId="2" fillId="6" borderId="1" xfId="0" applyNumberFormat="1" applyFont="1" applyFill="1" applyBorder="1" applyAlignment="1">
      <alignment vertical="center"/>
    </xf>
    <xf numFmtId="166" fontId="2" fillId="6" borderId="1" xfId="0" applyNumberFormat="1" applyFont="1" applyFill="1" applyBorder="1" applyAlignment="1">
      <alignment vertical="center"/>
    </xf>
    <xf numFmtId="166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165" fontId="1" fillId="12" borderId="1" xfId="0" applyNumberFormat="1" applyFont="1" applyFill="1" applyBorder="1" applyAlignment="1">
      <alignment vertical="center"/>
    </xf>
    <xf numFmtId="165" fontId="1" fillId="7" borderId="1" xfId="0" applyNumberFormat="1" applyFont="1" applyFill="1" applyBorder="1" applyAlignment="1">
      <alignment vertical="center"/>
    </xf>
    <xf numFmtId="166" fontId="2" fillId="8" borderId="1" xfId="0" applyNumberFormat="1" applyFont="1" applyFill="1" applyBorder="1" applyAlignment="1">
      <alignment vertical="center"/>
    </xf>
    <xf numFmtId="165" fontId="1" fillId="9" borderId="1" xfId="0" applyNumberFormat="1" applyFont="1" applyFill="1" applyBorder="1" applyAlignment="1">
      <alignment vertical="center"/>
    </xf>
    <xf numFmtId="0" fontId="1" fillId="9" borderId="1" xfId="0" applyFont="1" applyFill="1" applyBorder="1"/>
    <xf numFmtId="165" fontId="2" fillId="10" borderId="1" xfId="0" applyNumberFormat="1" applyFont="1" applyFill="1" applyBorder="1" applyAlignment="1">
      <alignment vertical="center"/>
    </xf>
    <xf numFmtId="165" fontId="2" fillId="11" borderId="1" xfId="0" applyNumberFormat="1" applyFont="1" applyFill="1" applyBorder="1" applyAlignment="1">
      <alignment vertical="center"/>
    </xf>
    <xf numFmtId="0" fontId="2" fillId="0" borderId="0" xfId="0" applyFont="1"/>
    <xf numFmtId="164" fontId="5" fillId="2" borderId="1" xfId="0" applyNumberFormat="1" applyFont="1" applyFill="1" applyBorder="1" applyAlignment="1">
      <alignment vertical="center"/>
    </xf>
    <xf numFmtId="0" fontId="4" fillId="14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vertical="center"/>
    </xf>
    <xf numFmtId="165" fontId="4" fillId="11" borderId="1" xfId="0" applyNumberFormat="1" applyFont="1" applyFill="1" applyBorder="1" applyAlignment="1">
      <alignment vertical="center"/>
    </xf>
    <xf numFmtId="165" fontId="9" fillId="12" borderId="1" xfId="0" applyNumberFormat="1" applyFont="1" applyFill="1" applyBorder="1" applyAlignment="1">
      <alignment vertical="center"/>
    </xf>
    <xf numFmtId="3" fontId="0" fillId="0" borderId="0" xfId="0" applyNumberFormat="1"/>
    <xf numFmtId="165" fontId="0" fillId="0" borderId="0" xfId="1" applyNumberFormat="1" applyFont="1"/>
    <xf numFmtId="0" fontId="10" fillId="0" borderId="0" xfId="0" applyFont="1"/>
    <xf numFmtId="167" fontId="0" fillId="0" borderId="0" xfId="2" applyNumberFormat="1" applyFont="1"/>
    <xf numFmtId="3" fontId="0" fillId="0" borderId="0" xfId="2" applyNumberFormat="1" applyFont="1"/>
    <xf numFmtId="9" fontId="0" fillId="0" borderId="0" xfId="1" applyFont="1"/>
    <xf numFmtId="3" fontId="2" fillId="15" borderId="1" xfId="0" applyNumberFormat="1" applyFont="1" applyFill="1" applyBorder="1" applyAlignment="1">
      <alignment vertical="center"/>
    </xf>
    <xf numFmtId="164" fontId="2" fillId="15" borderId="1" xfId="0" applyNumberFormat="1" applyFont="1" applyFill="1" applyBorder="1" applyAlignment="1">
      <alignment vertical="center"/>
    </xf>
    <xf numFmtId="165" fontId="2" fillId="15" borderId="1" xfId="0" applyNumberFormat="1" applyFont="1" applyFill="1" applyBorder="1" applyAlignment="1">
      <alignment vertical="center"/>
    </xf>
    <xf numFmtId="165" fontId="1" fillId="15" borderId="1" xfId="0" applyNumberFormat="1" applyFont="1" applyFill="1" applyBorder="1" applyAlignment="1">
      <alignment vertical="center"/>
    </xf>
    <xf numFmtId="166" fontId="2" fillId="15" borderId="1" xfId="0" applyNumberFormat="1" applyFont="1" applyFill="1" applyBorder="1" applyAlignment="1">
      <alignment vertical="center"/>
    </xf>
    <xf numFmtId="0" fontId="0" fillId="16" borderId="0" xfId="0" applyFill="1"/>
    <xf numFmtId="2" fontId="0" fillId="0" borderId="0" xfId="0" applyNumberFormat="1"/>
    <xf numFmtId="0" fontId="12" fillId="17" borderId="2" xfId="0" applyFont="1" applyFill="1" applyBorder="1"/>
    <xf numFmtId="0" fontId="0" fillId="14" borderId="2" xfId="0" applyFill="1" applyBorder="1"/>
    <xf numFmtId="0" fontId="12" fillId="17" borderId="2" xfId="0" applyFont="1" applyFill="1" applyBorder="1" applyAlignment="1">
      <alignment horizontal="right"/>
    </xf>
    <xf numFmtId="0" fontId="13" fillId="17" borderId="2" xfId="0" applyFont="1" applyFill="1" applyBorder="1" applyAlignment="1">
      <alignment horizontal="right"/>
    </xf>
    <xf numFmtId="167" fontId="0" fillId="0" borderId="2" xfId="2" applyNumberFormat="1" applyFont="1" applyBorder="1" applyAlignment="1">
      <alignment horizontal="right"/>
    </xf>
    <xf numFmtId="9" fontId="0" fillId="0" borderId="2" xfId="1" applyFont="1" applyBorder="1" applyAlignment="1">
      <alignment horizontal="right"/>
    </xf>
    <xf numFmtId="0" fontId="0" fillId="18" borderId="3" xfId="0" applyFill="1" applyBorder="1"/>
    <xf numFmtId="0" fontId="0" fillId="12" borderId="3" xfId="0" applyFill="1" applyBorder="1"/>
    <xf numFmtId="0" fontId="0" fillId="0" borderId="3" xfId="0" applyBorder="1"/>
    <xf numFmtId="0" fontId="12" fillId="19" borderId="0" xfId="0" applyFont="1" applyFill="1" applyAlignment="1">
      <alignment horizontal="center"/>
    </xf>
    <xf numFmtId="0" fontId="0" fillId="3" borderId="4" xfId="0" applyFill="1" applyBorder="1"/>
    <xf numFmtId="9" fontId="0" fillId="0" borderId="4" xfId="1" applyFont="1" applyBorder="1" applyAlignment="1">
      <alignment horizontal="right"/>
    </xf>
    <xf numFmtId="2" fontId="0" fillId="0" borderId="4" xfId="1" applyNumberFormat="1" applyFont="1" applyBorder="1" applyAlignment="1">
      <alignment horizontal="right"/>
    </xf>
    <xf numFmtId="0" fontId="14" fillId="0" borderId="0" xfId="0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00000"/>
      <color rgb="FF00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Ratio Dweling/Population</a:t>
            </a:r>
          </a:p>
          <a:p>
            <a:pPr>
              <a:defRPr/>
            </a:pPr>
            <a:r>
              <a:rPr lang="en-AU"/>
              <a:t>Supply</a:t>
            </a:r>
            <a:r>
              <a:rPr lang="en-AU" baseline="0"/>
              <a:t> and Demand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'supply demand'!$A$6</c:f>
              <c:strCache>
                <c:ptCount val="1"/>
                <c:pt idx="0">
                  <c:v>Population (No)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'supply demand'!$B$4:$F$5</c15:sqref>
                  </c15:fullRef>
                  <c15:levelRef>
                    <c15:sqref>'supply demand'!$B$5:$F$5</c15:sqref>
                  </c15:levelRef>
                </c:ext>
              </c:extLst>
              <c:f>'supply demand'!$B$5:$F$5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demand'!$B$6:$F$6</c:f>
              <c:numCache>
                <c:formatCode>#,##0</c:formatCode>
                <c:ptCount val="5"/>
                <c:pt idx="0">
                  <c:v>3565</c:v>
                </c:pt>
                <c:pt idx="1">
                  <c:v>3376</c:v>
                </c:pt>
                <c:pt idx="2">
                  <c:v>3303</c:v>
                </c:pt>
                <c:pt idx="3">
                  <c:v>3109</c:v>
                </c:pt>
                <c:pt idx="4">
                  <c:v>3131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E-4F0E-A547-B7072901C87E}"/>
            </c:ext>
          </c:extLst>
        </c:ser>
        <c:ser>
          <c:idx val="1"/>
          <c:order val="1"/>
          <c:tx>
            <c:strRef>
              <c:f>'supply demand'!$A$7</c:f>
              <c:strCache>
                <c:ptCount val="1"/>
                <c:pt idx="0">
                  <c:v>Total Private Dwellig (No)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'supply demand'!$B$4:$F$5</c15:sqref>
                  </c15:fullRef>
                  <c15:levelRef>
                    <c15:sqref>'supply demand'!$B$5:$F$5</c15:sqref>
                  </c15:levelRef>
                </c:ext>
              </c:extLst>
              <c:f>'supply demand'!$B$5:$F$5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demand'!$B$7:$F$7</c:f>
              <c:numCache>
                <c:formatCode>#,##0</c:formatCode>
                <c:ptCount val="5"/>
                <c:pt idx="0">
                  <c:v>954</c:v>
                </c:pt>
                <c:pt idx="1">
                  <c:v>950</c:v>
                </c:pt>
                <c:pt idx="2">
                  <c:v>968</c:v>
                </c:pt>
                <c:pt idx="3">
                  <c:v>965</c:v>
                </c:pt>
                <c:pt idx="4">
                  <c:v>970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EE-4F0E-A547-B7072901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4903919"/>
        <c:axId val="2014895183"/>
      </c:barChart>
      <c:lineChart>
        <c:grouping val="standard"/>
        <c:varyColors val="0"/>
        <c:ser>
          <c:idx val="2"/>
          <c:order val="2"/>
          <c:tx>
            <c:strRef>
              <c:f>'supply demand'!$A$8</c:f>
              <c:strCache>
                <c:ptCount val="1"/>
                <c:pt idx="0">
                  <c:v>Ratio demand/supply (%)</c:v>
                </c:pt>
              </c:strCache>
            </c:strRef>
          </c:tx>
          <c:spPr>
            <a:ln w="158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'supply demand'!$B$4:$F$5</c15:sqref>
                  </c15:fullRef>
                  <c15:levelRef>
                    <c15:sqref>'supply demand'!$B$5:$F$5</c15:sqref>
                  </c15:levelRef>
                </c:ext>
              </c:extLst>
              <c:f>'supply demand'!$B$5:$F$5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'supply demand'!$B$8:$F$8</c:f>
              <c:numCache>
                <c:formatCode>0.0%</c:formatCode>
                <c:ptCount val="5"/>
                <c:pt idx="0">
                  <c:v>0.26760168302945303</c:v>
                </c:pt>
                <c:pt idx="1">
                  <c:v>0.28139810426540285</c:v>
                </c:pt>
                <c:pt idx="2">
                  <c:v>0.29306690887072356</c:v>
                </c:pt>
                <c:pt idx="3">
                  <c:v>0.31038919266645226</c:v>
                </c:pt>
                <c:pt idx="4">
                  <c:v>0.30980517406579366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EE-4F0E-A547-B7072901C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4890607"/>
        <c:axId val="2014908911"/>
      </c:lineChart>
      <c:catAx>
        <c:axId val="201490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14895183"/>
        <c:crosses val="autoZero"/>
        <c:auto val="1"/>
        <c:lblAlgn val="ctr"/>
        <c:lblOffset val="100"/>
        <c:noMultiLvlLbl val="0"/>
      </c:catAx>
      <c:valAx>
        <c:axId val="201489518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14903919"/>
        <c:crosses val="autoZero"/>
        <c:crossBetween val="between"/>
        <c:majorUnit val="1000"/>
        <c:minorUnit val="200.04"/>
      </c:valAx>
      <c:valAx>
        <c:axId val="2014908911"/>
        <c:scaling>
          <c:orientation val="minMax"/>
          <c:min val="0.26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014890607"/>
        <c:crosses val="max"/>
        <c:crossBetween val="between"/>
        <c:majorUnit val="2.0000000000000004E-2"/>
      </c:valAx>
      <c:catAx>
        <c:axId val="20148906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14908911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  <a:ln>
          <a:noFill/>
        </a:ln>
        <a:effectLst>
          <a:softEdge rad="0"/>
        </a:effectLst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Dwelling</a:t>
            </a:r>
            <a:r>
              <a:rPr lang="en-AU" baseline="0"/>
              <a:t> Overview</a:t>
            </a:r>
          </a:p>
          <a:p>
            <a:pPr>
              <a:defRPr/>
            </a:pPr>
            <a:r>
              <a:rPr lang="en-AU" baseline="0"/>
              <a:t>Alfords Point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Dwelling!$A$8</c:f>
              <c:strCache>
                <c:ptCount val="1"/>
                <c:pt idx="0">
                  <c:v>Separate House(dwellings%)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Dwelling!$B$8:$F$8</c:f>
              <c:numCache>
                <c:formatCode>0%</c:formatCode>
                <c:ptCount val="5"/>
                <c:pt idx="0">
                  <c:v>0.99199999999999999</c:v>
                </c:pt>
                <c:pt idx="1">
                  <c:v>1</c:v>
                </c:pt>
                <c:pt idx="2">
                  <c:v>0.98299999999999998</c:v>
                </c:pt>
                <c:pt idx="3">
                  <c:v>0.98699999999999999</c:v>
                </c:pt>
                <c:pt idx="4">
                  <c:v>0.98799999999999999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9-4DBE-A72E-47F7567F6313}"/>
            </c:ext>
          </c:extLst>
        </c:ser>
        <c:ser>
          <c:idx val="1"/>
          <c:order val="1"/>
          <c:tx>
            <c:strRef>
              <c:f>Dwelling!$A$9</c:f>
              <c:strCache>
                <c:ptCount val="1"/>
                <c:pt idx="0">
                  <c:v>Semi Detached(dwellings%)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Dwelling!$B$9:$F$9</c:f>
              <c:numCache>
                <c:formatCode>0%</c:formatCode>
                <c:ptCount val="5"/>
                <c:pt idx="0">
                  <c:v>8.0000000000000002E-3</c:v>
                </c:pt>
                <c:pt idx="1">
                  <c:v>0</c:v>
                </c:pt>
                <c:pt idx="2">
                  <c:v>1.7000000000000001E-2</c:v>
                </c:pt>
                <c:pt idx="3">
                  <c:v>1.2999999999999999E-2</c:v>
                </c:pt>
                <c:pt idx="4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9-4DBE-A72E-47F7567F6313}"/>
            </c:ext>
          </c:extLst>
        </c:ser>
        <c:ser>
          <c:idx val="2"/>
          <c:order val="2"/>
          <c:tx>
            <c:strRef>
              <c:f>Dwelling!$A$10</c:f>
              <c:strCache>
                <c:ptCount val="1"/>
                <c:pt idx="0">
                  <c:v>Flat Unit Apartment(dwellings%)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Dwelling!$B$10:$F$10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69-4DBE-A72E-47F7567F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651312"/>
        <c:axId val="413651728"/>
      </c:areaChart>
      <c:lineChart>
        <c:grouping val="standard"/>
        <c:varyColors val="0"/>
        <c:ser>
          <c:idx val="3"/>
          <c:order val="3"/>
          <c:tx>
            <c:strRef>
              <c:f>Dwelling!$A$16</c:f>
              <c:strCache>
                <c:ptCount val="1"/>
                <c:pt idx="0">
                  <c:v>Average No Bedrooms Per Dwelling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Dwelling!$B$16:$F$16</c:f>
              <c:numCache>
                <c:formatCode>0.00</c:formatCode>
                <c:ptCount val="5"/>
                <c:pt idx="2">
                  <c:v>4</c:v>
                </c:pt>
                <c:pt idx="3">
                  <c:v>4.0999999999999996</c:v>
                </c:pt>
                <c:pt idx="4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69-4DBE-A72E-47F7567F6313}"/>
            </c:ext>
          </c:extLst>
        </c:ser>
        <c:ser>
          <c:idx val="4"/>
          <c:order val="4"/>
          <c:tx>
            <c:strRef>
              <c:f>Dwelling!$A$17</c:f>
              <c:strCache>
                <c:ptCount val="1"/>
                <c:pt idx="0">
                  <c:v>Average No People Per Household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Dwelling!$B$17:$F$17</c:f>
              <c:numCache>
                <c:formatCode>0.00</c:formatCode>
                <c:ptCount val="5"/>
                <c:pt idx="1">
                  <c:v>3.7</c:v>
                </c:pt>
                <c:pt idx="2">
                  <c:v>3.6</c:v>
                </c:pt>
                <c:pt idx="3">
                  <c:v>3.4</c:v>
                </c:pt>
                <c:pt idx="4">
                  <c:v>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69-4DBE-A72E-47F7567F63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3659216"/>
        <c:axId val="413652976"/>
      </c:lineChart>
      <c:catAx>
        <c:axId val="413651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3651728"/>
        <c:crosses val="autoZero"/>
        <c:auto val="1"/>
        <c:lblAlgn val="ctr"/>
        <c:lblOffset val="100"/>
        <c:noMultiLvlLbl val="0"/>
      </c:catAx>
      <c:valAx>
        <c:axId val="413651728"/>
        <c:scaling>
          <c:orientation val="minMax"/>
          <c:max val="1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3651312"/>
        <c:crosses val="autoZero"/>
        <c:crossBetween val="between"/>
      </c:valAx>
      <c:valAx>
        <c:axId val="413652976"/>
        <c:scaling>
          <c:orientation val="minMax"/>
          <c:min val="3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13659216"/>
        <c:crosses val="max"/>
        <c:crossBetween val="between"/>
      </c:valAx>
      <c:catAx>
        <c:axId val="4136592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36529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305202315432092E-3"/>
          <c:y val="0.77927786053770309"/>
          <c:w val="0.97655546724552467"/>
          <c:h val="0.19669811543827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Family Status (%)</a:t>
            </a:r>
          </a:p>
          <a:p>
            <a:pPr>
              <a:defRPr/>
            </a:pPr>
            <a:r>
              <a:rPr lang="en-AU"/>
              <a:t>Alfords</a:t>
            </a:r>
            <a:r>
              <a:rPr lang="en-AU" baseline="0"/>
              <a:t> Point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6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6928258967629036E-2"/>
          <c:y val="0.25546296296296295"/>
          <c:w val="0.87251618547681542"/>
          <c:h val="0.5358639545056868"/>
        </c:manualLayout>
      </c:layout>
      <c:bar3DChart>
        <c:barDir val="col"/>
        <c:grouping val="percentStacked"/>
        <c:varyColors val="0"/>
        <c:ser>
          <c:idx val="0"/>
          <c:order val="0"/>
          <c:tx>
            <c:strRef>
              <c:f>Family!$A$6</c:f>
              <c:strCache>
                <c:ptCount val="1"/>
                <c:pt idx="0">
                  <c:v>Family Households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Family!$B$5:$F$5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Family!$B$6:$F$6</c:f>
              <c:numCache>
                <c:formatCode>General</c:formatCode>
                <c:ptCount val="5"/>
                <c:pt idx="0">
                  <c:v>0.95</c:v>
                </c:pt>
                <c:pt idx="1">
                  <c:v>0.95499999999999996</c:v>
                </c:pt>
                <c:pt idx="2">
                  <c:v>0.96</c:v>
                </c:pt>
                <c:pt idx="3">
                  <c:v>0.93500000000000005</c:v>
                </c:pt>
                <c:pt idx="4">
                  <c:v>0.91900000000000004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A4-4E04-9AA1-7146F4CF4E2B}"/>
            </c:ext>
          </c:extLst>
        </c:ser>
        <c:ser>
          <c:idx val="1"/>
          <c:order val="1"/>
          <c:tx>
            <c:strRef>
              <c:f>Family!$A$7</c:f>
              <c:strCache>
                <c:ptCount val="1"/>
                <c:pt idx="0">
                  <c:v>Single Person Households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Family!$B$5:$F$5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Family!$B$7:$F$7</c:f>
              <c:numCache>
                <c:formatCode>General</c:formatCode>
                <c:ptCount val="5"/>
                <c:pt idx="0">
                  <c:v>3.5000000000000003E-2</c:v>
                </c:pt>
                <c:pt idx="1">
                  <c:v>3.4000000000000002E-2</c:v>
                </c:pt>
                <c:pt idx="2">
                  <c:v>3.6999999999999998E-2</c:v>
                </c:pt>
                <c:pt idx="3">
                  <c:v>5.8000000000000003E-2</c:v>
                </c:pt>
                <c:pt idx="4">
                  <c:v>7.4999999999999997E-2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A4-4E04-9AA1-7146F4CF4E2B}"/>
            </c:ext>
          </c:extLst>
        </c:ser>
        <c:ser>
          <c:idx val="2"/>
          <c:order val="2"/>
          <c:tx>
            <c:strRef>
              <c:f>Family!$A$8</c:f>
              <c:strCache>
                <c:ptCount val="1"/>
                <c:pt idx="0">
                  <c:v>Group Household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Family!$B$5:$F$5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Family!$B$8:$F$8</c:f>
              <c:numCache>
                <c:formatCode>General</c:formatCode>
                <c:ptCount val="5"/>
                <c:pt idx="0">
                  <c:v>3.0000000000000001E-3</c:v>
                </c:pt>
                <c:pt idx="1">
                  <c:v>5.0000000000000001E-3</c:v>
                </c:pt>
                <c:pt idx="2">
                  <c:v>3.0000000000000001E-3</c:v>
                </c:pt>
                <c:pt idx="3">
                  <c:v>7.0000000000000001E-3</c:v>
                </c:pt>
                <c:pt idx="4">
                  <c:v>6.0000000000000001E-3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A4-4E04-9AA1-7146F4CF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3468256"/>
        <c:axId val="1963459520"/>
        <c:axId val="0"/>
      </c:bar3DChart>
      <c:catAx>
        <c:axId val="19634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63459520"/>
        <c:crosses val="autoZero"/>
        <c:auto val="1"/>
        <c:lblAlgn val="ctr"/>
        <c:lblOffset val="100"/>
        <c:noMultiLvlLbl val="0"/>
      </c:catAx>
      <c:valAx>
        <c:axId val="1963459520"/>
        <c:scaling>
          <c:orientation val="minMax"/>
          <c:max val="1"/>
          <c:min val="0.85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9634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Property Price (in AUD)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'Property price'!$A$6</c:f>
              <c:strCache>
                <c:ptCount val="1"/>
                <c:pt idx="0">
                  <c:v>Median House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'Property price'!$B$4:$F$5</c15:sqref>
                  </c15:fullRef>
                  <c15:levelRef>
                    <c15:sqref>'Property price'!$B$5:$F$5</c15:sqref>
                  </c15:levelRef>
                </c:ext>
              </c:extLst>
              <c:f>'Property price'!$B$5:$F$5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price'!$B$6:$F$6</c:f>
              <c:numCache>
                <c:formatCode>#,##0</c:formatCode>
                <c:ptCount val="5"/>
                <c:pt idx="0">
                  <c:v>495000</c:v>
                </c:pt>
                <c:pt idx="1">
                  <c:v>643000</c:v>
                </c:pt>
                <c:pt idx="2">
                  <c:v>830000</c:v>
                </c:pt>
                <c:pt idx="3">
                  <c:v>1270000</c:v>
                </c:pt>
                <c:pt idx="4">
                  <c:v>1602500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9-4507-B47F-742EB05F337F}"/>
            </c:ext>
          </c:extLst>
        </c:ser>
        <c:ser>
          <c:idx val="1"/>
          <c:order val="1"/>
          <c:tx>
            <c:strRef>
              <c:f>'Property price'!$A$7</c:f>
              <c:strCache>
                <c:ptCount val="1"/>
                <c:pt idx="0">
                  <c:v>Median Unit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'Property price'!$B$4:$F$5</c15:sqref>
                  </c15:fullRef>
                  <c15:levelRef>
                    <c15:sqref>'Property price'!$B$5:$F$5</c15:sqref>
                  </c15:levelRef>
                </c:ext>
              </c:extLst>
              <c:f>'Property price'!$B$5:$F$5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'Property price'!$B$7:$F$7</c:f>
              <c:numCache>
                <c:formatCode>#,##0</c:formatCode>
                <c:ptCount val="5"/>
                <c:pt idx="0">
                  <c:v>286390</c:v>
                </c:pt>
                <c:pt idx="1">
                  <c:v>597500</c:v>
                </c:pt>
                <c:pt idx="2">
                  <c:v>670000</c:v>
                </c:pt>
                <c:pt idx="3">
                  <c:v>942500</c:v>
                </c:pt>
                <c:pt idx="4">
                  <c:v>1445000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9-4507-B47F-742EB05F3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0756880"/>
        <c:axId val="1548438544"/>
      </c:lineChart>
      <c:catAx>
        <c:axId val="10107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548438544"/>
        <c:crosses val="autoZero"/>
        <c:auto val="1"/>
        <c:lblAlgn val="ctr"/>
        <c:lblOffset val="100"/>
        <c:noMultiLvlLbl val="0"/>
      </c:catAx>
      <c:valAx>
        <c:axId val="1548438544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010756880"/>
        <c:crosses val="autoZero"/>
        <c:crossBetween val="between"/>
        <c:majorUnit val="5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Price</a:t>
            </a:r>
            <a:r>
              <a:rPr lang="en-AU" baseline="0"/>
              <a:t> &amp; Income increase accumulated (%)</a:t>
            </a:r>
          </a:p>
        </c:rich>
      </c:tx>
      <c:layout>
        <c:manualLayout>
          <c:xMode val="edge"/>
          <c:yMode val="edge"/>
          <c:x val="0.24096116990435221"/>
          <c:y val="3.76175548589341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948556430446199E-2"/>
          <c:y val="0.18010449320794153"/>
          <c:w val="0.87117425058709763"/>
          <c:h val="0.56305745480874447"/>
        </c:manualLayout>
      </c:layout>
      <c:lineChart>
        <c:grouping val="standard"/>
        <c:varyColors val="0"/>
        <c:ser>
          <c:idx val="0"/>
          <c:order val="0"/>
          <c:tx>
            <c:strRef>
              <c:f>Finance!$A$5</c:f>
              <c:strCache>
                <c:ptCount val="1"/>
                <c:pt idx="0">
                  <c:v>House Price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Finance!$G$4:$I$4</c:f>
              <c:strCache>
                <c:ptCount val="3"/>
                <c:pt idx="0">
                  <c:v>Δ11/06</c:v>
                </c:pt>
                <c:pt idx="1">
                  <c:v>Δ16/06</c:v>
                </c:pt>
                <c:pt idx="2">
                  <c:v>Δ21/06</c:v>
                </c:pt>
              </c:strCache>
            </c:strRef>
          </c:cat>
          <c:val>
            <c:numRef>
              <c:f>Finance!$G$5:$I$5</c:f>
              <c:numCache>
                <c:formatCode>0%</c:formatCode>
                <c:ptCount val="3"/>
                <c:pt idx="0">
                  <c:v>0.29082426127527206</c:v>
                </c:pt>
                <c:pt idx="1">
                  <c:v>0.97511664074650084</c:v>
                </c:pt>
                <c:pt idx="2">
                  <c:v>1.4922239502332815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2-41F3-AE86-014C02B38203}"/>
            </c:ext>
          </c:extLst>
        </c:ser>
        <c:ser>
          <c:idx val="1"/>
          <c:order val="1"/>
          <c:tx>
            <c:strRef>
              <c:f>Finance!$A$6</c:f>
              <c:strCache>
                <c:ptCount val="1"/>
                <c:pt idx="0">
                  <c:v>Unit Price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Finance!$G$4:$I$4</c:f>
              <c:strCache>
                <c:ptCount val="3"/>
                <c:pt idx="0">
                  <c:v>Δ11/06</c:v>
                </c:pt>
                <c:pt idx="1">
                  <c:v>Δ16/06</c:v>
                </c:pt>
                <c:pt idx="2">
                  <c:v>Δ21/06</c:v>
                </c:pt>
              </c:strCache>
            </c:strRef>
          </c:cat>
          <c:val>
            <c:numRef>
              <c:f>Finance!$G$6:$I$6</c:f>
              <c:numCache>
                <c:formatCode>0%</c:formatCode>
                <c:ptCount val="3"/>
                <c:pt idx="0">
                  <c:v>0.12133891213389125</c:v>
                </c:pt>
                <c:pt idx="1">
                  <c:v>0.57740585774058584</c:v>
                </c:pt>
                <c:pt idx="2">
                  <c:v>1.4184100418410042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2-41F3-AE86-014C02B38203}"/>
            </c:ext>
          </c:extLst>
        </c:ser>
        <c:ser>
          <c:idx val="2"/>
          <c:order val="2"/>
          <c:tx>
            <c:strRef>
              <c:f>Finance!$A$7</c:f>
              <c:strCache>
                <c:ptCount val="1"/>
                <c:pt idx="0">
                  <c:v>Family Weekly Income</c:v>
                </c:pt>
              </c:strCache>
            </c:strRef>
          </c:tx>
          <c:spPr>
            <a:ln w="158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Finance!$G$4:$I$4</c:f>
              <c:strCache>
                <c:ptCount val="3"/>
                <c:pt idx="0">
                  <c:v>Δ11/06</c:v>
                </c:pt>
                <c:pt idx="1">
                  <c:v>Δ16/06</c:v>
                </c:pt>
                <c:pt idx="2">
                  <c:v>Δ21/06</c:v>
                </c:pt>
              </c:strCache>
            </c:strRef>
          </c:cat>
          <c:val>
            <c:numRef>
              <c:f>Finance!$G$7:$I$7</c:f>
              <c:numCache>
                <c:formatCode>0%</c:formatCode>
                <c:ptCount val="3"/>
                <c:pt idx="0">
                  <c:v>0.20768482490272366</c:v>
                </c:pt>
                <c:pt idx="1">
                  <c:v>0.26799610894941628</c:v>
                </c:pt>
                <c:pt idx="2">
                  <c:v>0.44844357976653693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2-41F3-AE86-014C02B38203}"/>
            </c:ext>
          </c:extLst>
        </c:ser>
        <c:ser>
          <c:idx val="3"/>
          <c:order val="3"/>
          <c:tx>
            <c:strRef>
              <c:f>Finance!$A$8</c:f>
              <c:strCache>
                <c:ptCount val="1"/>
                <c:pt idx="0">
                  <c:v>Personal WeeIkly Income</c:v>
                </c:pt>
              </c:strCache>
            </c:strRef>
          </c:tx>
          <c:spPr>
            <a:ln w="158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Finance!$G$4:$I$4</c:f>
              <c:strCache>
                <c:ptCount val="3"/>
                <c:pt idx="0">
                  <c:v>Δ11/06</c:v>
                </c:pt>
                <c:pt idx="1">
                  <c:v>Δ16/06</c:v>
                </c:pt>
                <c:pt idx="2">
                  <c:v>Δ21/06</c:v>
                </c:pt>
              </c:strCache>
            </c:strRef>
          </c:cat>
          <c:val>
            <c:numRef>
              <c:f>Finance!$G$8:$I$8</c:f>
              <c:numCache>
                <c:formatCode>0%</c:formatCode>
                <c:ptCount val="3"/>
                <c:pt idx="0">
                  <c:v>0.1942567567567568</c:v>
                </c:pt>
                <c:pt idx="1">
                  <c:v>0.42060810810810811</c:v>
                </c:pt>
                <c:pt idx="2">
                  <c:v>0.63006756756756754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22-41F3-AE86-014C02B38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577264"/>
        <c:axId val="954571024"/>
      </c:lineChart>
      <c:catAx>
        <c:axId val="95457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54571024"/>
        <c:crosses val="autoZero"/>
        <c:auto val="1"/>
        <c:lblAlgn val="ctr"/>
        <c:lblOffset val="100"/>
        <c:noMultiLvlLbl val="0"/>
      </c:catAx>
      <c:valAx>
        <c:axId val="95457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954577264"/>
        <c:crosses val="autoZero"/>
        <c:crossBetween val="between"/>
        <c:majorUnit val="0.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9548998480453095E-2"/>
          <c:y val="0.88192168768872548"/>
          <c:w val="0.96651581710180967"/>
          <c:h val="9.29999424053184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 sz="1200"/>
              <a:t>Household Weekly Income distribution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21784776902887"/>
          <c:y val="0.19873217898426143"/>
          <c:w val="0.84622659667541555"/>
          <c:h val="0.473594407454194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Finance!$A$33</c:f>
              <c:strCache>
                <c:ptCount val="1"/>
                <c:pt idx="0">
                  <c:v>Weekly Income &lt; $650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Finance!$B$33:$D$33</c:f>
              <c:numCache>
                <c:formatCode>0%</c:formatCode>
                <c:ptCount val="3"/>
                <c:pt idx="0">
                  <c:v>7.0999999999999994E-2</c:v>
                </c:pt>
                <c:pt idx="1">
                  <c:v>0.06</c:v>
                </c:pt>
                <c:pt idx="2">
                  <c:v>7.9000000000000001E-2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EE-460F-A720-D6727092E7E2}"/>
            </c:ext>
          </c:extLst>
        </c:ser>
        <c:ser>
          <c:idx val="1"/>
          <c:order val="1"/>
          <c:tx>
            <c:strRef>
              <c:f>Finance!$A$34</c:f>
              <c:strCache>
                <c:ptCount val="1"/>
                <c:pt idx="0">
                  <c:v>Weekly Income &gt; $3000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Finance!$B$34:$D$34</c:f>
              <c:numCache>
                <c:formatCode>0%</c:formatCode>
                <c:ptCount val="3"/>
                <c:pt idx="0">
                  <c:v>0.33800000000000002</c:v>
                </c:pt>
                <c:pt idx="1">
                  <c:v>0.42899999999999999</c:v>
                </c:pt>
                <c:pt idx="2">
                  <c:v>0.497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EE-460F-A720-D6727092E7E2}"/>
            </c:ext>
          </c:extLst>
        </c:ser>
        <c:ser>
          <c:idx val="2"/>
          <c:order val="2"/>
          <c:tx>
            <c:strRef>
              <c:f>Finance!$A$35</c:f>
              <c:strCache>
                <c:ptCount val="1"/>
                <c:pt idx="0">
                  <c:v>Weekly Income &gt; $650 and &lt; $3000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Finance!$B$35:$D$35</c:f>
              <c:numCache>
                <c:formatCode>0%</c:formatCode>
                <c:ptCount val="3"/>
                <c:pt idx="0">
                  <c:v>0.59099999999999997</c:v>
                </c:pt>
                <c:pt idx="1">
                  <c:v>0.5109999999999999</c:v>
                </c:pt>
                <c:pt idx="2">
                  <c:v>0.42399999999999999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EE-460F-A720-D6727092E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1896112"/>
        <c:axId val="281896528"/>
      </c:barChart>
      <c:catAx>
        <c:axId val="28189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81896528"/>
        <c:crosses val="autoZero"/>
        <c:auto val="1"/>
        <c:lblAlgn val="ctr"/>
        <c:lblOffset val="100"/>
        <c:noMultiLvlLbl val="0"/>
      </c:catAx>
      <c:valAx>
        <c:axId val="281896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8189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172790901137356E-2"/>
          <c:y val="0.82558855655708885"/>
          <c:w val="0.58576531058617676"/>
          <c:h val="0.155892974174368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 sz="1400"/>
              <a:t>Rent and Mortage proportions to income (%)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6936523382700541E-2"/>
          <c:y val="0.18906453952139235"/>
          <c:w val="0.91916342638784532"/>
          <c:h val="0.6203118772589975"/>
        </c:manualLayout>
      </c:layout>
      <c:lineChart>
        <c:grouping val="standard"/>
        <c:varyColors val="0"/>
        <c:ser>
          <c:idx val="3"/>
          <c:order val="0"/>
          <c:tx>
            <c:strRef>
              <c:f>Finance!$A$36</c:f>
              <c:strCache>
                <c:ptCount val="1"/>
                <c:pt idx="0">
                  <c:v>Rent Payments &lt; 30%Income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4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0" rIns="0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Finance!$B$36:$D$36</c:f>
              <c:numCache>
                <c:formatCode>0.00</c:formatCode>
                <c:ptCount val="3"/>
                <c:pt idx="0">
                  <c:v>0.98699999999999999</c:v>
                </c:pt>
                <c:pt idx="1">
                  <c:v>0.98299999999999998</c:v>
                </c:pt>
                <c:pt idx="2">
                  <c:v>0.59499999999999997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D9-45A4-97F9-B558A2197AEC}"/>
            </c:ext>
          </c:extLst>
        </c:ser>
        <c:ser>
          <c:idx val="4"/>
          <c:order val="1"/>
          <c:tx>
            <c:strRef>
              <c:f>Finance!$A$37</c:f>
              <c:strCache>
                <c:ptCount val="1"/>
                <c:pt idx="0">
                  <c:v>RentPayments &gt; 30%Income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6"/>
              </a:solidFill>
              <a:ln w="0"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Finance!$B$37:$D$37</c:f>
              <c:numCache>
                <c:formatCode>0.00</c:formatCode>
                <c:ptCount val="3"/>
                <c:pt idx="0">
                  <c:v>1.2999999999999999E-2</c:v>
                </c:pt>
                <c:pt idx="1">
                  <c:v>1.7000000000000001E-2</c:v>
                </c:pt>
                <c:pt idx="2">
                  <c:v>0.48599999999999999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D9-45A4-97F9-B558A2197AEC}"/>
            </c:ext>
          </c:extLst>
        </c:ser>
        <c:ser>
          <c:idx val="5"/>
          <c:order val="2"/>
          <c:tx>
            <c:strRef>
              <c:f>Finance!$A$38</c:f>
              <c:strCache>
                <c:ptCount val="1"/>
                <c:pt idx="0">
                  <c:v>Mortgage Repay. &lt; 30% Income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Finance!$B$38:$D$38</c:f>
              <c:numCache>
                <c:formatCode>0.00</c:formatCode>
                <c:ptCount val="3"/>
                <c:pt idx="0">
                  <c:v>0.878</c:v>
                </c:pt>
                <c:pt idx="1">
                  <c:v>0.91</c:v>
                </c:pt>
                <c:pt idx="2">
                  <c:v>0.748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D9-45A4-97F9-B558A2197AEC}"/>
            </c:ext>
          </c:extLst>
        </c:ser>
        <c:ser>
          <c:idx val="6"/>
          <c:order val="3"/>
          <c:tx>
            <c:strRef>
              <c:f>Finance!$A$39</c:f>
              <c:strCache>
                <c:ptCount val="1"/>
                <c:pt idx="0">
                  <c:v>Mortgage Repay. &gt;30% Income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2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Finance!$B$32:$D$32</c:f>
              <c:strCache>
                <c:ptCount val="3"/>
                <c:pt idx="0">
                  <c:v>Y2011</c:v>
                </c:pt>
                <c:pt idx="1">
                  <c:v>Y2016</c:v>
                </c:pt>
                <c:pt idx="2">
                  <c:v>Y2021</c:v>
                </c:pt>
              </c:strCache>
            </c:strRef>
          </c:cat>
          <c:val>
            <c:numRef>
              <c:f>Finance!$B$39:$D$39</c:f>
              <c:numCache>
                <c:formatCode>0.00</c:formatCode>
                <c:ptCount val="3"/>
                <c:pt idx="0">
                  <c:v>0.122</c:v>
                </c:pt>
                <c:pt idx="1">
                  <c:v>0.09</c:v>
                </c:pt>
                <c:pt idx="2">
                  <c:v>0.17100000000000001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D9-45A4-97F9-B558A2197AE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1895696"/>
        <c:axId val="281893200"/>
      </c:lineChart>
      <c:catAx>
        <c:axId val="28189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281893200"/>
        <c:crosses val="autoZero"/>
        <c:auto val="1"/>
        <c:lblAlgn val="ctr"/>
        <c:lblOffset val="100"/>
        <c:noMultiLvlLbl val="0"/>
      </c:catAx>
      <c:valAx>
        <c:axId val="281893200"/>
        <c:scaling>
          <c:orientation val="minMax"/>
          <c:max val="1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spc="15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AU" sz="1200" spc="150" baseline="0">
                    <a:solidFill>
                      <a:sysClr val="windowText" lastClr="000000"/>
                    </a:solidFill>
                  </a:rPr>
                  <a:t>values in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crossAx val="28189569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en-AU" b="0"/>
              <a:t>Marriage status (%) &amp; Population (No.)</a:t>
            </a:r>
          </a:p>
          <a:p>
            <a:pPr>
              <a:defRPr b="0"/>
            </a:pPr>
            <a:r>
              <a:rPr lang="en-AU" b="0"/>
              <a:t>Alfords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Population!$A$7</c:f>
              <c:strCache>
                <c:ptCount val="1"/>
                <c:pt idx="0">
                  <c:v>Married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Population!$B$5:$F$5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Population!$B$7:$F$7</c:f>
              <c:numCache>
                <c:formatCode>0%</c:formatCode>
                <c:ptCount val="5"/>
                <c:pt idx="0">
                  <c:v>0.68200000000000005</c:v>
                </c:pt>
                <c:pt idx="1">
                  <c:v>0.61899999999999999</c:v>
                </c:pt>
                <c:pt idx="2">
                  <c:v>0.58499999999999996</c:v>
                </c:pt>
                <c:pt idx="3">
                  <c:v>0.60499999999999998</c:v>
                </c:pt>
                <c:pt idx="4">
                  <c:v>0.60499999999999998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96-445C-9F0D-B64681B0130C}"/>
            </c:ext>
          </c:extLst>
        </c:ser>
        <c:ser>
          <c:idx val="2"/>
          <c:order val="2"/>
          <c:tx>
            <c:strRef>
              <c:f>Population!$A$8</c:f>
              <c:strCache>
                <c:ptCount val="1"/>
                <c:pt idx="0">
                  <c:v>Separated+Divorced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Population!$B$5:$F$5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Population!$B$8:$F$8</c:f>
              <c:numCache>
                <c:formatCode>0%</c:formatCode>
                <c:ptCount val="5"/>
                <c:pt idx="0">
                  <c:v>3.7999999999999999E-2</c:v>
                </c:pt>
                <c:pt idx="1">
                  <c:v>4.2999999999999997E-2</c:v>
                </c:pt>
                <c:pt idx="2">
                  <c:v>4.9000000000000002E-2</c:v>
                </c:pt>
                <c:pt idx="3">
                  <c:v>5.7000000000000002E-2</c:v>
                </c:pt>
                <c:pt idx="4">
                  <c:v>5.8999999999999997E-2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96-445C-9F0D-B64681B0130C}"/>
            </c:ext>
          </c:extLst>
        </c:ser>
        <c:ser>
          <c:idx val="3"/>
          <c:order val="3"/>
          <c:tx>
            <c:strRef>
              <c:f>Population!$A$9</c:f>
              <c:strCache>
                <c:ptCount val="1"/>
                <c:pt idx="0">
                  <c:v>Widowed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Population!$B$5:$F$5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Population!$B$9:$F$9</c:f>
              <c:numCache>
                <c:formatCode>0%</c:formatCode>
                <c:ptCount val="5"/>
                <c:pt idx="0">
                  <c:v>1.7999999999999999E-2</c:v>
                </c:pt>
                <c:pt idx="1">
                  <c:v>1.7999999999999999E-2</c:v>
                </c:pt>
                <c:pt idx="2">
                  <c:v>0.02</c:v>
                </c:pt>
                <c:pt idx="3">
                  <c:v>2.8000000000000001E-2</c:v>
                </c:pt>
                <c:pt idx="4">
                  <c:v>3.5000000000000003E-2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96-445C-9F0D-B64681B0130C}"/>
            </c:ext>
          </c:extLst>
        </c:ser>
        <c:ser>
          <c:idx val="4"/>
          <c:order val="4"/>
          <c:tx>
            <c:strRef>
              <c:f>Population!$A$10</c:f>
              <c:strCache>
                <c:ptCount val="1"/>
                <c:pt idx="0">
                  <c:v>NeverMarried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Population!$B$5:$F$5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Population!$B$10:$F$10</c:f>
              <c:numCache>
                <c:formatCode>0%</c:formatCode>
                <c:ptCount val="5"/>
                <c:pt idx="0">
                  <c:v>0.25800000000000001</c:v>
                </c:pt>
                <c:pt idx="1">
                  <c:v>0.32</c:v>
                </c:pt>
                <c:pt idx="2">
                  <c:v>0.34599999999999997</c:v>
                </c:pt>
                <c:pt idx="3">
                  <c:v>0.31</c:v>
                </c:pt>
                <c:pt idx="4">
                  <c:v>0.30199999999999999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96-445C-9F0D-B64681B0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100"/>
        <c:axId val="1765729712"/>
        <c:axId val="1765727216"/>
      </c:barChart>
      <c:lineChart>
        <c:grouping val="stacked"/>
        <c:varyColors val="0"/>
        <c:ser>
          <c:idx val="0"/>
          <c:order val="0"/>
          <c:tx>
            <c:strRef>
              <c:f>Population!$A$6</c:f>
              <c:strCache>
                <c:ptCount val="1"/>
                <c:pt idx="0">
                  <c:v>Population</c:v>
                </c:pt>
              </c:strCache>
            </c:strRef>
          </c:tx>
          <c:spPr>
            <a:ln w="158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Population!$B$5:$F$5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Population!$B$6:$F$6</c:f>
              <c:numCache>
                <c:formatCode>_-* #,##0_-;\-* #,##0_-;_-* "-"??_-;_-@_-</c:formatCode>
                <c:ptCount val="5"/>
                <c:pt idx="0">
                  <c:v>3565</c:v>
                </c:pt>
                <c:pt idx="1">
                  <c:v>3376</c:v>
                </c:pt>
                <c:pt idx="2">
                  <c:v>3303</c:v>
                </c:pt>
                <c:pt idx="3">
                  <c:v>3109</c:v>
                </c:pt>
                <c:pt idx="4">
                  <c:v>3131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6-445C-9F0D-B64681B01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727632"/>
        <c:axId val="1765739280"/>
      </c:lineChart>
      <c:catAx>
        <c:axId val="176572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65727216"/>
        <c:crosses val="autoZero"/>
        <c:auto val="1"/>
        <c:lblAlgn val="ctr"/>
        <c:lblOffset val="100"/>
        <c:noMultiLvlLbl val="0"/>
      </c:catAx>
      <c:valAx>
        <c:axId val="1765727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65729712"/>
        <c:crosses val="autoZero"/>
        <c:crossBetween val="between"/>
        <c:majorUnit val="0.2"/>
      </c:valAx>
      <c:valAx>
        <c:axId val="1765739280"/>
        <c:scaling>
          <c:orientation val="minMax"/>
          <c:min val="3000"/>
        </c:scaling>
        <c:delete val="0"/>
        <c:axPos val="r"/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765727632"/>
        <c:crosses val="max"/>
        <c:crossBetween val="between"/>
        <c:majorUnit val="200"/>
      </c:valAx>
      <c:catAx>
        <c:axId val="17657276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65739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>
          <a:softEdge rad="0"/>
        </a:effectLst>
      </c:spPr>
    </c:plotArea>
    <c:legend>
      <c:legendPos val="b"/>
      <c:layout>
        <c:manualLayout>
          <c:xMode val="edge"/>
          <c:yMode val="edge"/>
          <c:x val="3.7779712372272268E-3"/>
          <c:y val="0.83671190514206006"/>
          <c:w val="0.99622202876277277"/>
          <c:h val="0.137674434238943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 Light" panose="020F0302020204030204" pitchFamily="34" charset="0"/>
                <a:ea typeface="+mn-ea"/>
                <a:cs typeface="+mn-cs"/>
              </a:defRPr>
            </a:pPr>
            <a:r>
              <a:rPr lang="en-AU" sz="1400" cap="none" spc="0" baseline="0">
                <a:latin typeface="Calibri Light" panose="020F0302020204030204" pitchFamily="34" charset="0"/>
              </a:rPr>
              <a:t>Household Ownership status (%)</a:t>
            </a:r>
          </a:p>
          <a:p>
            <a:pPr>
              <a:defRPr sz="1400" cap="none" spc="0">
                <a:latin typeface="Calibri Light" panose="020F0302020204030204" pitchFamily="34" charset="0"/>
              </a:defRPr>
            </a:pPr>
            <a:r>
              <a:rPr lang="en-AU" sz="1400" cap="none" spc="0" baseline="0">
                <a:latin typeface="Calibri Light" panose="020F0302020204030204" pitchFamily="34" charset="0"/>
              </a:rPr>
              <a:t>Alfords Point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489277629615976E-2"/>
          <c:y val="0.23095573202264869"/>
          <c:w val="0.52105363201216526"/>
          <c:h val="0.73204530770316412"/>
        </c:manualLayout>
      </c:layout>
      <c:doughnutChart>
        <c:varyColors val="1"/>
        <c:ser>
          <c:idx val="0"/>
          <c:order val="0"/>
          <c:tx>
            <c:strRef>
              <c:f>Ownership!$B$4</c:f>
              <c:strCache>
                <c:ptCount val="1"/>
                <c:pt idx="0">
                  <c:v>Y2001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4457-4334-AC79-A477B32D2D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4457-4334-AC79-A477B32D2D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4457-4334-AC79-A477B32D2D9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4457-4334-AC79-A477B32D2D92}"/>
              </c:ext>
            </c:extLst>
          </c:dPt>
          <c:dLbls>
            <c:delete val="1"/>
          </c:dLbls>
          <c:cat>
            <c:strRef>
              <c:f>Ownership!$A$5:$A$8</c:f>
              <c:strCache>
                <c:ptCount val="4"/>
                <c:pt idx="0">
                  <c:v>FullyOwned</c:v>
                </c:pt>
                <c:pt idx="1">
                  <c:v>Owned with Mortgage</c:v>
                </c:pt>
                <c:pt idx="2">
                  <c:v>Rented</c:v>
                </c:pt>
                <c:pt idx="3">
                  <c:v>Other</c:v>
                </c:pt>
              </c:strCache>
            </c:strRef>
          </c:cat>
          <c:val>
            <c:numRef>
              <c:f>Ownership!$B$5:$B$8</c:f>
              <c:numCache>
                <c:formatCode>General</c:formatCode>
                <c:ptCount val="4"/>
                <c:pt idx="0">
                  <c:v>0.52700000000000002</c:v>
                </c:pt>
                <c:pt idx="1">
                  <c:v>0.39800000000000002</c:v>
                </c:pt>
                <c:pt idx="2">
                  <c:v>3.1E-2</c:v>
                </c:pt>
                <c:pt idx="3">
                  <c:v>4.3999999999999928E-2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4-4751-A87D-E5D3C78AFAD0}"/>
            </c:ext>
          </c:extLst>
        </c:ser>
        <c:ser>
          <c:idx val="1"/>
          <c:order val="1"/>
          <c:tx>
            <c:strRef>
              <c:f>Ownership!$C$4</c:f>
              <c:strCache>
                <c:ptCount val="1"/>
                <c:pt idx="0">
                  <c:v>Y2006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4457-4334-AC79-A477B32D2D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4457-4334-AC79-A477B32D2D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4457-4334-AC79-A477B32D2D9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F-4457-4334-AC79-A477B32D2D92}"/>
              </c:ext>
            </c:extLst>
          </c:dPt>
          <c:dLbls>
            <c:delete val="1"/>
          </c:dLbls>
          <c:cat>
            <c:strRef>
              <c:f>Ownership!$A$5:$A$8</c:f>
              <c:strCache>
                <c:ptCount val="4"/>
                <c:pt idx="0">
                  <c:v>FullyOwned</c:v>
                </c:pt>
                <c:pt idx="1">
                  <c:v>Owned with Mortgage</c:v>
                </c:pt>
                <c:pt idx="2">
                  <c:v>Rented</c:v>
                </c:pt>
                <c:pt idx="3">
                  <c:v>Other</c:v>
                </c:pt>
              </c:strCache>
            </c:strRef>
          </c:cat>
          <c:val>
            <c:numRef>
              <c:f>Ownership!$C$5:$C$8</c:f>
              <c:numCache>
                <c:formatCode>General</c:formatCode>
                <c:ptCount val="4"/>
                <c:pt idx="0">
                  <c:v>0.44900000000000001</c:v>
                </c:pt>
                <c:pt idx="1">
                  <c:v>0.49</c:v>
                </c:pt>
                <c:pt idx="2">
                  <c:v>4.2999999999999997E-2</c:v>
                </c:pt>
                <c:pt idx="3">
                  <c:v>1.7999999999999905E-2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F4-4751-A87D-E5D3C78AFAD0}"/>
            </c:ext>
          </c:extLst>
        </c:ser>
        <c:ser>
          <c:idx val="2"/>
          <c:order val="2"/>
          <c:tx>
            <c:strRef>
              <c:f>Ownership!$D$4</c:f>
              <c:strCache>
                <c:ptCount val="1"/>
                <c:pt idx="0">
                  <c:v>Y2011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1-4457-4334-AC79-A477B32D2D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3-4457-4334-AC79-A477B32D2D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5-4457-4334-AC79-A477B32D2D9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7-4457-4334-AC79-A477B32D2D92}"/>
              </c:ext>
            </c:extLst>
          </c:dPt>
          <c:dLbls>
            <c:delete val="1"/>
          </c:dLbls>
          <c:cat>
            <c:strRef>
              <c:f>Ownership!$A$5:$A$8</c:f>
              <c:strCache>
                <c:ptCount val="4"/>
                <c:pt idx="0">
                  <c:v>FullyOwned</c:v>
                </c:pt>
                <c:pt idx="1">
                  <c:v>Owned with Mortgage</c:v>
                </c:pt>
                <c:pt idx="2">
                  <c:v>Rented</c:v>
                </c:pt>
                <c:pt idx="3">
                  <c:v>Other</c:v>
                </c:pt>
              </c:strCache>
            </c:strRef>
          </c:cat>
          <c:val>
            <c:numRef>
              <c:f>Ownership!$D$5:$D$8</c:f>
              <c:numCache>
                <c:formatCode>General</c:formatCode>
                <c:ptCount val="4"/>
                <c:pt idx="0">
                  <c:v>0.49299999999999999</c:v>
                </c:pt>
                <c:pt idx="1">
                  <c:v>0.44600000000000001</c:v>
                </c:pt>
                <c:pt idx="2">
                  <c:v>5.0999999999999997E-2</c:v>
                </c:pt>
                <c:pt idx="3">
                  <c:v>9.9999999999998979E-3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F4-4751-A87D-E5D3C78AFAD0}"/>
            </c:ext>
          </c:extLst>
        </c:ser>
        <c:ser>
          <c:idx val="3"/>
          <c:order val="3"/>
          <c:tx>
            <c:strRef>
              <c:f>Ownership!$E$4</c:f>
              <c:strCache>
                <c:ptCount val="1"/>
                <c:pt idx="0">
                  <c:v>Y2016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9-4457-4334-AC79-A477B32D2D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B-4457-4334-AC79-A477B32D2D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D-4457-4334-AC79-A477B32D2D9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1F-4457-4334-AC79-A477B32D2D92}"/>
              </c:ext>
            </c:extLst>
          </c:dPt>
          <c:dLbls>
            <c:delete val="1"/>
          </c:dLbls>
          <c:cat>
            <c:strRef>
              <c:f>Ownership!$A$5:$A$8</c:f>
              <c:strCache>
                <c:ptCount val="4"/>
                <c:pt idx="0">
                  <c:v>FullyOwned</c:v>
                </c:pt>
                <c:pt idx="1">
                  <c:v>Owned with Mortgage</c:v>
                </c:pt>
                <c:pt idx="2">
                  <c:v>Rented</c:v>
                </c:pt>
                <c:pt idx="3">
                  <c:v>Other</c:v>
                </c:pt>
              </c:strCache>
            </c:strRef>
          </c:cat>
          <c:val>
            <c:numRef>
              <c:f>Ownership!$E$5:$E$8</c:f>
              <c:numCache>
                <c:formatCode>General</c:formatCode>
                <c:ptCount val="4"/>
                <c:pt idx="0">
                  <c:v>0.5</c:v>
                </c:pt>
                <c:pt idx="1">
                  <c:v>0.443</c:v>
                </c:pt>
                <c:pt idx="2">
                  <c:v>4.2000000000000003E-2</c:v>
                </c:pt>
                <c:pt idx="3">
                  <c:v>1.4999999999999902E-2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F4-4751-A87D-E5D3C78AFAD0}"/>
            </c:ext>
          </c:extLst>
        </c:ser>
        <c:ser>
          <c:idx val="4"/>
          <c:order val="4"/>
          <c:tx>
            <c:strRef>
              <c:f>Ownership!$F$4</c:f>
              <c:strCache>
                <c:ptCount val="1"/>
                <c:pt idx="0">
                  <c:v>Y2021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1-4457-4334-AC79-A477B32D2D92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3-4457-4334-AC79-A477B32D2D92}"/>
              </c:ext>
            </c:extLst>
          </c:dPt>
          <c:dPt>
            <c:idx val="2"/>
            <c:bubble3D val="0"/>
            <c:spPr>
              <a:pattFill prst="ltUpDiag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5-4457-4334-AC79-A477B32D2D92}"/>
              </c:ext>
            </c:extLst>
          </c:dPt>
          <c:dPt>
            <c:idx val="3"/>
            <c:bubble3D val="0"/>
            <c:spPr>
              <a:pattFill prst="ltUpDiag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27-4457-4334-AC79-A477B32D2D92}"/>
              </c:ext>
            </c:extLst>
          </c:dPt>
          <c:dLbls>
            <c:delete val="1"/>
          </c:dLbls>
          <c:cat>
            <c:strRef>
              <c:f>Ownership!$A$5:$A$8</c:f>
              <c:strCache>
                <c:ptCount val="4"/>
                <c:pt idx="0">
                  <c:v>FullyOwned</c:v>
                </c:pt>
                <c:pt idx="1">
                  <c:v>Owned with Mortgage</c:v>
                </c:pt>
                <c:pt idx="2">
                  <c:v>Rented</c:v>
                </c:pt>
                <c:pt idx="3">
                  <c:v>Other</c:v>
                </c:pt>
              </c:strCache>
            </c:strRef>
          </c:cat>
          <c:val>
            <c:numRef>
              <c:f>Ownership!$F$5:$F$8</c:f>
              <c:numCache>
                <c:formatCode>General</c:formatCode>
                <c:ptCount val="4"/>
                <c:pt idx="0">
                  <c:v>0.499</c:v>
                </c:pt>
                <c:pt idx="1">
                  <c:v>0.45500000000000002</c:v>
                </c:pt>
                <c:pt idx="2">
                  <c:v>3.9E-2</c:v>
                </c:pt>
                <c:pt idx="3">
                  <c:v>7.0000000000000062E-3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F4-4751-A87D-E5D3C78AFAD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28"/>
      </c:doughnutChart>
      <c:spPr>
        <a:noFill/>
        <a:ln>
          <a:noFill/>
        </a:ln>
        <a:effectLst>
          <a:glow rad="114300">
            <a:schemeClr val="accent1">
              <a:alpha val="40000"/>
            </a:schemeClr>
          </a:glow>
          <a:outerShdw blurRad="76200" dist="50800" dir="5400000" algn="ctr" rotWithShape="0">
            <a:srgbClr val="000000">
              <a:alpha val="43137"/>
            </a:srgbClr>
          </a:outerShdw>
        </a:effectLst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solidFill>
                  <a:schemeClr val="tx1">
                    <a:lumMod val="50000"/>
                    <a:lumOff val="50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r>
              <a:rPr lang="en-AU" sz="1400" b="0" cap="none" spc="0" baseline="0">
                <a:latin typeface="Calibri Light" panose="020F0302020204030204" pitchFamily="34" charset="0"/>
              </a:rPr>
              <a:t>Workforce Profile (%)</a:t>
            </a:r>
          </a:p>
          <a:p>
            <a:pPr>
              <a:defRPr sz="1400" b="0" cap="none" spc="0"/>
            </a:pPr>
            <a:r>
              <a:rPr lang="en-AU" sz="1400" b="0" cap="none" spc="0" baseline="0">
                <a:latin typeface="Calibri Light" panose="020F0302020204030204" pitchFamily="34" charset="0"/>
              </a:rPr>
              <a:t>Alfords Point</a:t>
            </a:r>
          </a:p>
        </c:rich>
      </c:tx>
      <c:layout>
        <c:manualLayout>
          <c:xMode val="edge"/>
          <c:yMode val="edge"/>
          <c:x val="6.0150222144019709E-2"/>
          <c:y val="0.10750279955207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solidFill>
                <a:schemeClr val="tx1">
                  <a:lumMod val="50000"/>
                  <a:lumOff val="50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3213601223823628"/>
          <c:y val="0.17770762977136259"/>
          <c:w val="0.44905995689086353"/>
          <c:h val="0.72010510444313169"/>
        </c:manualLayout>
      </c:layout>
      <c:radarChart>
        <c:radarStyle val="marker"/>
        <c:varyColors val="0"/>
        <c:ser>
          <c:idx val="0"/>
          <c:order val="0"/>
          <c:tx>
            <c:strRef>
              <c:f>Workforce!$A$7</c:f>
              <c:strCache>
                <c:ptCount val="1"/>
                <c:pt idx="0">
                  <c:v>Full-time</c:v>
                </c:pt>
              </c:strCache>
            </c:strRef>
          </c:tx>
          <c:spPr>
            <a:ln w="25400" cap="rnd" cmpd="sng" algn="ctr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Workforce!$B$6:$E$6</c:f>
              <c:strCache>
                <c:ptCount val="4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</c:strCache>
            </c:strRef>
          </c:cat>
          <c:val>
            <c:numRef>
              <c:f>Workforce!$B$7:$E$7</c:f>
              <c:numCache>
                <c:formatCode>General</c:formatCode>
                <c:ptCount val="4"/>
                <c:pt idx="0">
                  <c:v>0.63100000000000001</c:v>
                </c:pt>
                <c:pt idx="1">
                  <c:v>0.60399999999999998</c:v>
                </c:pt>
                <c:pt idx="2">
                  <c:v>0.60499999999999998</c:v>
                </c:pt>
                <c:pt idx="3">
                  <c:v>0.62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36-4A6F-8954-C12A93C60D54}"/>
            </c:ext>
          </c:extLst>
        </c:ser>
        <c:ser>
          <c:idx val="1"/>
          <c:order val="1"/>
          <c:tx>
            <c:strRef>
              <c:f>Workforce!$A$8</c:f>
              <c:strCache>
                <c:ptCount val="1"/>
                <c:pt idx="0">
                  <c:v>Part-time</c:v>
                </c:pt>
              </c:strCache>
            </c:strRef>
          </c:tx>
          <c:spPr>
            <a:ln w="25400" cap="rnd" cmpd="sng" algn="ctr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Workforce!$B$6:$E$6</c:f>
              <c:strCache>
                <c:ptCount val="4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</c:strCache>
            </c:strRef>
          </c:cat>
          <c:val>
            <c:numRef>
              <c:f>Workforce!$B$8:$E$8</c:f>
              <c:numCache>
                <c:formatCode>General</c:formatCode>
                <c:ptCount val="4"/>
                <c:pt idx="0">
                  <c:v>0.318</c:v>
                </c:pt>
                <c:pt idx="1">
                  <c:v>0.30199999999999999</c:v>
                </c:pt>
                <c:pt idx="2">
                  <c:v>0.31900000000000001</c:v>
                </c:pt>
                <c:pt idx="3">
                  <c:v>0.30299999999999999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36-4A6F-8954-C12A93C60D54}"/>
            </c:ext>
          </c:extLst>
        </c:ser>
        <c:ser>
          <c:idx val="2"/>
          <c:order val="2"/>
          <c:tx>
            <c:strRef>
              <c:f>Workforce!$A$9</c:f>
              <c:strCache>
                <c:ptCount val="1"/>
                <c:pt idx="0">
                  <c:v>Unemployment</c:v>
                </c:pt>
              </c:strCache>
            </c:strRef>
          </c:tx>
          <c:spPr>
            <a:ln w="2540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none"/>
          </c:marker>
          <c:cat>
            <c:strRef>
              <c:f>Workforce!$B$6:$E$6</c:f>
              <c:strCache>
                <c:ptCount val="4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</c:strCache>
            </c:strRef>
          </c:cat>
          <c:val>
            <c:numRef>
              <c:f>Workforce!$B$9:$E$9</c:f>
              <c:numCache>
                <c:formatCode>General</c:formatCode>
                <c:ptCount val="4"/>
                <c:pt idx="0">
                  <c:v>2.1999999999999999E-2</c:v>
                </c:pt>
                <c:pt idx="1">
                  <c:v>2.4E-2</c:v>
                </c:pt>
                <c:pt idx="2">
                  <c:v>2.8000000000000001E-2</c:v>
                </c:pt>
                <c:pt idx="3">
                  <c:v>3.6999999999999998E-2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36-4A6F-8954-C12A93C60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9659936"/>
        <c:axId val="1719663680"/>
      </c:radarChart>
      <c:catAx>
        <c:axId val="171965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719663680"/>
        <c:crosses val="autoZero"/>
        <c:auto val="1"/>
        <c:lblAlgn val="ctr"/>
        <c:lblOffset val="100"/>
        <c:noMultiLvlLbl val="0"/>
      </c:catAx>
      <c:valAx>
        <c:axId val="17196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 Light" panose="020F0302020204030204" pitchFamily="34" charset="0"/>
                <a:ea typeface="+mn-ea"/>
                <a:cs typeface="Calibri Light" panose="020F0302020204030204" pitchFamily="34" charset="0"/>
              </a:defRPr>
            </a:pPr>
            <a:endParaRPr lang="en-US"/>
          </a:p>
        </c:txPr>
        <c:crossAx val="171965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 Light" panose="020F0302020204030204" pitchFamily="34" charset="0"/>
              <a:ea typeface="+mn-ea"/>
              <a:cs typeface="Calibri Light" panose="020F030202020403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alibri Light" panose="020F0302020204030204" pitchFamily="34" charset="0"/>
          <a:cs typeface="Calibri Light" panose="020F030202020403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AU"/>
              <a:t>Dwelling Status (%)</a:t>
            </a:r>
          </a:p>
          <a:p>
            <a:pPr>
              <a:defRPr/>
            </a:pPr>
            <a:r>
              <a:rPr lang="en-AU">
                <a:solidFill>
                  <a:schemeClr val="bg1"/>
                </a:solidFill>
              </a:rPr>
              <a:t>sdg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Dwelling!$A$6</c:f>
              <c:strCache>
                <c:ptCount val="1"/>
                <c:pt idx="0">
                  <c:v>Occupied Dwellings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Dwelling!$B$6:$F$6</c:f>
              <c:numCache>
                <c:formatCode>0%</c:formatCode>
                <c:ptCount val="5"/>
                <c:pt idx="0">
                  <c:v>0.97099999999999997</c:v>
                </c:pt>
                <c:pt idx="1">
                  <c:v>0.97249999999999992</c:v>
                </c:pt>
                <c:pt idx="2">
                  <c:v>0.97399999999999998</c:v>
                </c:pt>
                <c:pt idx="3">
                  <c:v>0.95399999999999996</c:v>
                </c:pt>
                <c:pt idx="4">
                  <c:v>0.97499999999999998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FA-4859-98C2-E41496A3C070}"/>
            </c:ext>
          </c:extLst>
        </c:ser>
        <c:ser>
          <c:idx val="1"/>
          <c:order val="1"/>
          <c:tx>
            <c:strRef>
              <c:f>Dwelling!$A$7</c:f>
              <c:strCache>
                <c:ptCount val="1"/>
                <c:pt idx="0">
                  <c:v>Unoccupied Dwelling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Dwelling!$B$5:$F$5</c:f>
              <c:strCache>
                <c:ptCount val="5"/>
                <c:pt idx="0">
                  <c:v>Y2001</c:v>
                </c:pt>
                <c:pt idx="1">
                  <c:v>Y2006</c:v>
                </c:pt>
                <c:pt idx="2">
                  <c:v>Y2011</c:v>
                </c:pt>
                <c:pt idx="3">
                  <c:v>Y2016</c:v>
                </c:pt>
                <c:pt idx="4">
                  <c:v>Y2021</c:v>
                </c:pt>
              </c:strCache>
            </c:strRef>
          </c:cat>
          <c:val>
            <c:numRef>
              <c:f>Dwelling!$B$7:$F$7</c:f>
              <c:numCache>
                <c:formatCode>0%</c:formatCode>
                <c:ptCount val="5"/>
                <c:pt idx="0">
                  <c:v>2.9000000000000026E-2</c:v>
                </c:pt>
                <c:pt idx="1">
                  <c:v>2.7500000000000011E-2</c:v>
                </c:pt>
                <c:pt idx="2">
                  <c:v>2.5999999999999999E-2</c:v>
                </c:pt>
                <c:pt idx="3">
                  <c:v>4.5999999999999999E-2</c:v>
                </c:pt>
                <c:pt idx="4">
                  <c:v>2.1999999999999999E-2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FA-4859-98C2-E41496A3C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992592"/>
        <c:axId val="400980528"/>
      </c:areaChart>
      <c:catAx>
        <c:axId val="40099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00980528"/>
        <c:crosses val="autoZero"/>
        <c:auto val="1"/>
        <c:lblAlgn val="ctr"/>
        <c:lblOffset val="100"/>
        <c:noMultiLvlLbl val="0"/>
      </c:catAx>
      <c:valAx>
        <c:axId val="40098052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4009925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1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50196"/>
        </a:schemeClr>
      </a:solidFill>
      <a:ln w="25400">
        <a:solidFill>
          <a:schemeClr val="phClr"/>
        </a:solidFill>
        <a:prstDash val="sysDot"/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5400" cap="rnd" cmpd="sng" algn="ctr">
        <a:solidFill>
          <a:schemeClr val="phClr"/>
        </a:solidFill>
        <a:prstDash val="sysDot"/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288924</xdr:colOff>
      <xdr:row>9</xdr:row>
      <xdr:rowOff>85724</xdr:rowOff>
    </xdr:from>
    <xdr:to>
      <xdr:col>5</xdr:col>
      <xdr:colOff>374649</xdr:colOff>
      <xdr:row>25</xdr:row>
      <xdr:rowOff>101599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132BE4-6CD2-84BE-5CF5-7E848E8D4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263525</xdr:colOff>
      <xdr:row>8</xdr:row>
      <xdr:rowOff>47624</xdr:rowOff>
    </xdr:from>
    <xdr:to>
      <xdr:col>5</xdr:col>
      <xdr:colOff>825500</xdr:colOff>
      <xdr:row>24</xdr:row>
      <xdr:rowOff>82549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CFCB4-32EC-193A-BEA8-EECD7ED28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9</xdr:row>
      <xdr:rowOff>9524</xdr:rowOff>
    </xdr:from>
    <xdr:to>
      <xdr:col>5</xdr:col>
      <xdr:colOff>355599</xdr:colOff>
      <xdr:row>25</xdr:row>
      <xdr:rowOff>101599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20AA17B-2B1F-60F6-9868-E965B260EE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244474</xdr:colOff>
      <xdr:row>27</xdr:row>
      <xdr:rowOff>12699</xdr:rowOff>
    </xdr:from>
    <xdr:to>
      <xdr:col>11</xdr:col>
      <xdr:colOff>425449</xdr:colOff>
      <xdr:row>41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07A2C9-DE57-F4B9-C6A4-15EC2CE06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215900</xdr:colOff>
      <xdr:row>43</xdr:row>
      <xdr:rowOff>6351</xdr:rowOff>
    </xdr:from>
    <xdr:to>
      <xdr:col>9</xdr:col>
      <xdr:colOff>215900</xdr:colOff>
      <xdr:row>63</xdr:row>
      <xdr:rowOff>69851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7366F8A-7225-4363-BEC8-7DB2B99A4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225424</xdr:colOff>
      <xdr:row>11</xdr:row>
      <xdr:rowOff>34924</xdr:rowOff>
    </xdr:from>
    <xdr:to>
      <xdr:col>8</xdr:col>
      <xdr:colOff>44449</xdr:colOff>
      <xdr:row>27</xdr:row>
      <xdr:rowOff>63499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BF561F-4B53-1217-2DDB-FEB958FA2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231775</xdr:colOff>
      <xdr:row>9</xdr:row>
      <xdr:rowOff>136524</xdr:rowOff>
    </xdr:from>
    <xdr:to>
      <xdr:col>6</xdr:col>
      <xdr:colOff>463550</xdr:colOff>
      <xdr:row>26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596047-23F2-C5CC-969F-29BDF9FBCF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584200</xdr:colOff>
      <xdr:row>19</xdr:row>
      <xdr:rowOff>152400</xdr:rowOff>
    </xdr:from>
    <xdr:to>
      <xdr:col>2</xdr:col>
      <xdr:colOff>482600</xdr:colOff>
      <xdr:row>21</xdr:row>
      <xdr:rowOff>12700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D96F285-9F6E-6691-765B-6AD574F56158}"/>
            </a:ext>
          </a:extLst>
        </xdr:cNvPr>
        <xdr:cNvSpPr txBox="1"/>
      </xdr:nvSpPr>
      <xdr:spPr>
        <a:xfrm>
          <a:off x="1644650" y="3651250"/>
          <a:ext cx="5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50000"/>
                  <a:lumOff val="50000"/>
                </a:schemeClr>
              </a:solidFill>
            </a:rPr>
            <a:t>2001</a:t>
          </a:r>
        </a:p>
      </xdr:txBody>
    </xdr:sp>
    <xdr:clientData/>
  </xdr:twoCellAnchor>
  <xdr:twoCellAnchor>
    <xdr:from>
      <xdr:col>2</xdr:col>
      <xdr:colOff>184150</xdr:colOff>
      <xdr:row>18</xdr:row>
      <xdr:rowOff>152400</xdr:rowOff>
    </xdr:from>
    <xdr:to>
      <xdr:col>3</xdr:col>
      <xdr:colOff>82550</xdr:colOff>
      <xdr:row>20</xdr:row>
      <xdr:rowOff>12700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B6B0252-2CA2-4016-BE63-E4C03490F950}"/>
            </a:ext>
          </a:extLst>
        </xdr:cNvPr>
        <xdr:cNvSpPr txBox="1"/>
      </xdr:nvSpPr>
      <xdr:spPr>
        <a:xfrm>
          <a:off x="1854200" y="3467100"/>
          <a:ext cx="5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50000"/>
                  <a:lumOff val="50000"/>
                </a:schemeClr>
              </a:solidFill>
            </a:rPr>
            <a:t>2006</a:t>
          </a:r>
        </a:p>
      </xdr:txBody>
    </xdr:sp>
    <xdr:clientData/>
  </xdr:twoCellAnchor>
  <xdr:twoCellAnchor>
    <xdr:from>
      <xdr:col>2</xdr:col>
      <xdr:colOff>330200</xdr:colOff>
      <xdr:row>17</xdr:row>
      <xdr:rowOff>139700</xdr:rowOff>
    </xdr:from>
    <xdr:to>
      <xdr:col>3</xdr:col>
      <xdr:colOff>228600</xdr:colOff>
      <xdr:row>19</xdr:row>
      <xdr:rowOff>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3612780-874F-43DA-A5F3-B106A61158A8}"/>
            </a:ext>
          </a:extLst>
        </xdr:cNvPr>
        <xdr:cNvSpPr txBox="1"/>
      </xdr:nvSpPr>
      <xdr:spPr>
        <a:xfrm>
          <a:off x="2000250" y="3270250"/>
          <a:ext cx="5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50000"/>
                  <a:lumOff val="50000"/>
                </a:schemeClr>
              </a:solidFill>
            </a:rPr>
            <a:t>2011</a:t>
          </a:r>
        </a:p>
      </xdr:txBody>
    </xdr:sp>
    <xdr:clientData/>
  </xdr:twoCellAnchor>
  <xdr:twoCellAnchor>
    <xdr:from>
      <xdr:col>2</xdr:col>
      <xdr:colOff>425450</xdr:colOff>
      <xdr:row>16</xdr:row>
      <xdr:rowOff>57150</xdr:rowOff>
    </xdr:from>
    <xdr:to>
      <xdr:col>3</xdr:col>
      <xdr:colOff>323850</xdr:colOff>
      <xdr:row>17</xdr:row>
      <xdr:rowOff>101600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E9A802C-ADCA-4C7F-88BD-86EE20CFC809}"/>
            </a:ext>
          </a:extLst>
        </xdr:cNvPr>
        <xdr:cNvSpPr txBox="1"/>
      </xdr:nvSpPr>
      <xdr:spPr>
        <a:xfrm>
          <a:off x="2095500" y="3003550"/>
          <a:ext cx="5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50000"/>
                  <a:lumOff val="50000"/>
                </a:schemeClr>
              </a:solidFill>
            </a:rPr>
            <a:t>2016</a:t>
          </a:r>
        </a:p>
      </xdr:txBody>
    </xdr:sp>
    <xdr:clientData/>
  </xdr:twoCellAnchor>
  <xdr:twoCellAnchor>
    <xdr:from>
      <xdr:col>2</xdr:col>
      <xdr:colOff>419100</xdr:colOff>
      <xdr:row>15</xdr:row>
      <xdr:rowOff>6350</xdr:rowOff>
    </xdr:from>
    <xdr:to>
      <xdr:col>3</xdr:col>
      <xdr:colOff>317500</xdr:colOff>
      <xdr:row>16</xdr:row>
      <xdr:rowOff>50800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BA43BEC-191F-40B4-84EE-2504105CFCBD}"/>
            </a:ext>
          </a:extLst>
        </xdr:cNvPr>
        <xdr:cNvSpPr txBox="1"/>
      </xdr:nvSpPr>
      <xdr:spPr>
        <a:xfrm>
          <a:off x="2089150" y="2768600"/>
          <a:ext cx="508000" cy="228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AU" sz="1100">
              <a:solidFill>
                <a:schemeClr val="tx1">
                  <a:lumMod val="50000"/>
                  <a:lumOff val="50000"/>
                </a:schemeClr>
              </a:solidFill>
            </a:rPr>
            <a:t>2021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10</xdr:row>
      <xdr:rowOff>22224</xdr:rowOff>
    </xdr:from>
    <xdr:to>
      <xdr:col>6</xdr:col>
      <xdr:colOff>273051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390F3-F50A-F2B7-77F4-DC921B162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193675</xdr:colOff>
      <xdr:row>2</xdr:row>
      <xdr:rowOff>149225</xdr:rowOff>
    </xdr:from>
    <xdr:to>
      <xdr:col>13</xdr:col>
      <xdr:colOff>498475</xdr:colOff>
      <xdr:row>17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4E60E-F9C7-8E70-4127-7BFB47D66A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206374</xdr:colOff>
      <xdr:row>19</xdr:row>
      <xdr:rowOff>136524</xdr:rowOff>
    </xdr:from>
    <xdr:to>
      <xdr:col>6</xdr:col>
      <xdr:colOff>95250</xdr:colOff>
      <xdr:row>36</xdr:row>
      <xdr:rowOff>177799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18DC8A-D58C-6D59-F27E-CEC6D28BA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10</xdr:row>
      <xdr:rowOff>73025</xdr:rowOff>
    </xdr:from>
    <xdr:to>
      <xdr:col>6</xdr:col>
      <xdr:colOff>193675</xdr:colOff>
      <xdr:row>25</xdr:row>
      <xdr:rowOff>53975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1FB5DA-DA60-C29F-6C60-D9A203105B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47" sqref="M47"/>
    </sheetView>
  </sheetViews>
  <sheetFormatPr defaultColWidth="9.1796875" defaultRowHeight="13" outlineLevelCol="1" x14ac:dyDescent="0.3"/>
  <cols>
    <col min="1" max="1" width="36.81640625" style="21" customWidth="1"/>
    <col min="2" max="2" width="13.1796875" style="21" hidden="1" customWidth="1" outlineLevel="1"/>
    <col min="3" max="6" width="14.453125" style="21" hidden="1" customWidth="1" outlineLevel="1"/>
    <col min="7" max="7" width="13.36328125" style="21" customWidth="1" collapsed="1"/>
    <col min="8" max="11" width="13.36328125" style="21" customWidth="1"/>
    <col min="12" max="16384" width="9.1796875" style="21"/>
  </cols>
  <sheetData>
    <row r="1" spans="1:11" x14ac:dyDescent="0.3">
      <c r="A1" s="1" t="s">
        <v>0</v>
      </c>
      <c r="B1" s="24" t="s">
        <v>57</v>
      </c>
      <c r="C1" s="24" t="s">
        <v>57</v>
      </c>
      <c r="D1" s="24" t="s">
        <v>57</v>
      </c>
      <c r="E1" s="24" t="s">
        <v>57</v>
      </c>
      <c r="F1" s="24" t="s">
        <v>57</v>
      </c>
      <c r="G1" s="23" t="s">
        <v>58</v>
      </c>
      <c r="H1" s="23" t="s">
        <v>58</v>
      </c>
      <c r="I1" s="23" t="s">
        <v>58</v>
      </c>
      <c r="J1" s="23" t="s">
        <v>58</v>
      </c>
      <c r="K1" s="23" t="s">
        <v>58</v>
      </c>
    </row>
    <row r="2" spans="1:11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56</v>
      </c>
      <c r="G2" s="1" t="s">
        <v>2</v>
      </c>
      <c r="H2" s="1" t="s">
        <v>3</v>
      </c>
      <c r="I2" s="1" t="s">
        <v>4</v>
      </c>
      <c r="J2" s="1" t="s">
        <v>5</v>
      </c>
      <c r="K2" s="1" t="s">
        <v>56</v>
      </c>
    </row>
    <row r="3" spans="1:11" x14ac:dyDescent="0.3">
      <c r="A3" s="35" t="s">
        <v>28</v>
      </c>
      <c r="B3" s="2">
        <v>325300</v>
      </c>
      <c r="C3" s="2">
        <v>521500</v>
      </c>
      <c r="D3" s="2">
        <v>651600</v>
      </c>
      <c r="E3" s="2">
        <v>1047300</v>
      </c>
      <c r="F3" s="2">
        <v>1601467</v>
      </c>
      <c r="G3" s="3">
        <v>495000</v>
      </c>
      <c r="H3" s="3">
        <v>643000</v>
      </c>
      <c r="I3" s="3">
        <v>830000</v>
      </c>
      <c r="J3" s="3">
        <v>1270000</v>
      </c>
      <c r="K3" s="3">
        <v>1602500</v>
      </c>
    </row>
    <row r="4" spans="1:11" x14ac:dyDescent="0.3">
      <c r="A4" s="35" t="s">
        <v>29</v>
      </c>
      <c r="B4" s="2">
        <v>287800</v>
      </c>
      <c r="C4" s="2">
        <v>356400</v>
      </c>
      <c r="D4" s="2">
        <v>496400</v>
      </c>
      <c r="E4" s="2">
        <v>742400</v>
      </c>
      <c r="F4" s="2">
        <v>802255</v>
      </c>
      <c r="G4" s="2">
        <f>(130280+442500)/2</f>
        <v>286390</v>
      </c>
      <c r="H4" s="2">
        <f>(565000+630000)/2</f>
        <v>597500</v>
      </c>
      <c r="I4" s="3">
        <v>670000</v>
      </c>
      <c r="J4" s="3">
        <f>(790000+1095000)/2</f>
        <v>942500</v>
      </c>
      <c r="K4" s="3">
        <v>1445000</v>
      </c>
    </row>
    <row r="5" spans="1:11" x14ac:dyDescent="0.3">
      <c r="A5" s="22" t="s">
        <v>54</v>
      </c>
      <c r="B5" s="4"/>
      <c r="C5" s="4">
        <v>518</v>
      </c>
      <c r="D5" s="4">
        <v>619</v>
      </c>
      <c r="E5" s="4">
        <v>719</v>
      </c>
      <c r="F5" s="4">
        <v>881</v>
      </c>
      <c r="G5" s="4"/>
      <c r="H5" s="4">
        <v>592</v>
      </c>
      <c r="I5" s="4">
        <v>707</v>
      </c>
      <c r="J5" s="4">
        <v>841</v>
      </c>
      <c r="K5" s="4">
        <v>965</v>
      </c>
    </row>
    <row r="6" spans="1:11" x14ac:dyDescent="0.3">
      <c r="A6" s="22" t="s">
        <v>55</v>
      </c>
      <c r="B6" s="4"/>
      <c r="C6" s="4">
        <v>1350</v>
      </c>
      <c r="D6" s="4">
        <v>1683</v>
      </c>
      <c r="E6" s="4">
        <v>1988</v>
      </c>
      <c r="F6" s="4">
        <v>2374</v>
      </c>
      <c r="G6" s="4"/>
      <c r="H6" s="4">
        <v>2056</v>
      </c>
      <c r="I6" s="4">
        <v>2483</v>
      </c>
      <c r="J6" s="4">
        <v>2607</v>
      </c>
      <c r="K6" s="4">
        <v>2978</v>
      </c>
    </row>
    <row r="7" spans="1:11" x14ac:dyDescent="0.3">
      <c r="A7" s="4" t="s">
        <v>7</v>
      </c>
      <c r="B7" s="4"/>
      <c r="C7" s="4">
        <v>1154</v>
      </c>
      <c r="D7" s="4">
        <v>1447</v>
      </c>
      <c r="E7" s="4">
        <v>1750</v>
      </c>
      <c r="F7" s="4">
        <v>2077</v>
      </c>
      <c r="G7" s="4"/>
      <c r="H7" s="4">
        <v>2060</v>
      </c>
      <c r="I7" s="4">
        <v>2496</v>
      </c>
      <c r="J7" s="4">
        <v>2622</v>
      </c>
      <c r="K7" s="4">
        <v>2969</v>
      </c>
    </row>
    <row r="8" spans="1:11" x14ac:dyDescent="0.3">
      <c r="A8" s="4" t="s">
        <v>8</v>
      </c>
      <c r="B8" s="4"/>
      <c r="C8" s="4">
        <f>1800/4.345</f>
        <v>414.26927502876873</v>
      </c>
      <c r="D8" s="4">
        <f>2167/4.345</f>
        <v>498.7341772151899</v>
      </c>
      <c r="E8" s="4">
        <f>2167/4.345</f>
        <v>498.7341772151899</v>
      </c>
      <c r="F8" s="4">
        <f>2427/4.345</f>
        <v>558.57307249712312</v>
      </c>
      <c r="G8" s="4"/>
      <c r="H8" s="4">
        <v>1780</v>
      </c>
      <c r="I8" s="4">
        <f>2500/4.345</f>
        <v>575.37399309551211</v>
      </c>
      <c r="J8" s="4">
        <f>2400/4.345</f>
        <v>552.35903337169168</v>
      </c>
      <c r="K8" s="4">
        <f>2595/4.345</f>
        <v>597.23820483314159</v>
      </c>
    </row>
    <row r="9" spans="1:11" x14ac:dyDescent="0.3">
      <c r="A9" s="4" t="s">
        <v>9</v>
      </c>
      <c r="B9" s="4"/>
      <c r="C9" s="4">
        <v>250</v>
      </c>
      <c r="D9" s="4">
        <v>351</v>
      </c>
      <c r="E9" s="4">
        <v>440</v>
      </c>
      <c r="F9" s="4">
        <v>470</v>
      </c>
      <c r="G9" s="4"/>
      <c r="H9" s="4">
        <v>405</v>
      </c>
      <c r="I9" s="4">
        <v>530</v>
      </c>
      <c r="J9" s="4">
        <v>740</v>
      </c>
      <c r="K9" s="4">
        <v>768</v>
      </c>
    </row>
    <row r="10" spans="1:11" x14ac:dyDescent="0.3">
      <c r="A10" s="34" t="s">
        <v>6</v>
      </c>
      <c r="B10" s="5">
        <v>3948015</v>
      </c>
      <c r="C10" s="5">
        <v>4118190</v>
      </c>
      <c r="D10" s="5">
        <v>4391674</v>
      </c>
      <c r="E10" s="5">
        <v>4823991</v>
      </c>
      <c r="F10" s="5">
        <v>5231147</v>
      </c>
      <c r="G10" s="5">
        <v>3565</v>
      </c>
      <c r="H10" s="5">
        <v>3376</v>
      </c>
      <c r="I10" s="5">
        <v>3303</v>
      </c>
      <c r="J10" s="5">
        <v>3109</v>
      </c>
      <c r="K10" s="5">
        <v>3131</v>
      </c>
    </row>
    <row r="11" spans="1:11" x14ac:dyDescent="0.3">
      <c r="A11" s="5" t="s">
        <v>10</v>
      </c>
      <c r="B11" s="5"/>
      <c r="C11" s="5">
        <v>35</v>
      </c>
      <c r="D11" s="5">
        <v>36</v>
      </c>
      <c r="E11" s="5">
        <v>36</v>
      </c>
      <c r="F11" s="5">
        <v>37</v>
      </c>
      <c r="G11" s="5"/>
      <c r="H11" s="5">
        <v>35</v>
      </c>
      <c r="I11" s="5">
        <v>38</v>
      </c>
      <c r="J11" s="5">
        <v>40</v>
      </c>
      <c r="K11" s="5">
        <v>43</v>
      </c>
    </row>
    <row r="12" spans="1:11" x14ac:dyDescent="0.3">
      <c r="A12" s="5" t="s">
        <v>18</v>
      </c>
      <c r="B12" s="5">
        <v>1024441</v>
      </c>
      <c r="C12" s="5">
        <v>1063384</v>
      </c>
      <c r="D12" s="5">
        <v>1152548</v>
      </c>
      <c r="E12" s="5">
        <v>1247047</v>
      </c>
      <c r="F12" s="5">
        <v>1380176</v>
      </c>
      <c r="G12" s="5">
        <v>893</v>
      </c>
      <c r="H12" s="5">
        <v>902</v>
      </c>
      <c r="I12" s="5">
        <v>914</v>
      </c>
      <c r="J12" s="5">
        <v>896</v>
      </c>
      <c r="K12" s="5">
        <v>908</v>
      </c>
    </row>
    <row r="13" spans="1:11" x14ac:dyDescent="0.3">
      <c r="A13" s="34" t="s">
        <v>12</v>
      </c>
      <c r="B13" s="5">
        <v>1546691</v>
      </c>
      <c r="C13" s="5">
        <v>1643675</v>
      </c>
      <c r="D13" s="5">
        <v>1720333</v>
      </c>
      <c r="E13" s="5">
        <v>1855734</v>
      </c>
      <c r="F13" s="5">
        <v>2076284</v>
      </c>
      <c r="G13" s="5">
        <v>954</v>
      </c>
      <c r="H13" s="5">
        <v>950</v>
      </c>
      <c r="I13" s="5">
        <v>968</v>
      </c>
      <c r="J13" s="5">
        <v>965</v>
      </c>
      <c r="K13" s="5">
        <v>970</v>
      </c>
    </row>
    <row r="14" spans="1:11" x14ac:dyDescent="0.3">
      <c r="A14" s="36" t="s">
        <v>30</v>
      </c>
      <c r="B14" s="6">
        <v>0.50900000000000001</v>
      </c>
      <c r="C14" s="6">
        <v>0.497</v>
      </c>
      <c r="D14" s="6">
        <v>0.497</v>
      </c>
      <c r="E14" s="6">
        <v>0.49299999999999999</v>
      </c>
      <c r="F14" s="6">
        <v>0.48299999999999998</v>
      </c>
      <c r="G14" s="6">
        <v>0.68200000000000005</v>
      </c>
      <c r="H14" s="6">
        <v>0.61899999999999999</v>
      </c>
      <c r="I14" s="6">
        <v>0.58499999999999996</v>
      </c>
      <c r="J14" s="6">
        <v>0.60499999999999998</v>
      </c>
      <c r="K14" s="6">
        <v>0.60499999999999998</v>
      </c>
    </row>
    <row r="15" spans="1:11" x14ac:dyDescent="0.3">
      <c r="A15" s="36" t="s">
        <v>31</v>
      </c>
      <c r="B15" s="6">
        <v>0.10100000000000001</v>
      </c>
      <c r="C15" s="6">
        <v>0.104</v>
      </c>
      <c r="D15" s="6">
        <v>0.104</v>
      </c>
      <c r="E15" s="6">
        <v>0.104</v>
      </c>
      <c r="F15" s="6">
        <v>0.107</v>
      </c>
      <c r="G15" s="6">
        <v>3.7999999999999999E-2</v>
      </c>
      <c r="H15" s="6">
        <v>4.2999999999999997E-2</v>
      </c>
      <c r="I15" s="6">
        <v>4.9000000000000002E-2</v>
      </c>
      <c r="J15" s="6">
        <v>5.7000000000000002E-2</v>
      </c>
      <c r="K15" s="6">
        <v>5.8999999999999997E-2</v>
      </c>
    </row>
    <row r="16" spans="1:11" x14ac:dyDescent="0.3">
      <c r="A16" s="36" t="s">
        <v>32</v>
      </c>
      <c r="B16" s="6">
        <v>0.06</v>
      </c>
      <c r="C16" s="6">
        <v>5.6000000000000001E-2</v>
      </c>
      <c r="D16" s="6">
        <v>5.0999999999999997E-2</v>
      </c>
      <c r="E16" s="6">
        <v>4.7E-2</v>
      </c>
      <c r="F16" s="6">
        <v>4.4999999999999998E-2</v>
      </c>
      <c r="G16" s="6">
        <v>1.7999999999999999E-2</v>
      </c>
      <c r="H16" s="6">
        <v>1.7999999999999999E-2</v>
      </c>
      <c r="I16" s="6">
        <v>0.02</v>
      </c>
      <c r="J16" s="6">
        <v>2.8000000000000001E-2</v>
      </c>
      <c r="K16" s="6">
        <v>3.5000000000000003E-2</v>
      </c>
    </row>
    <row r="17" spans="1:11" x14ac:dyDescent="0.3">
      <c r="A17" s="36" t="s">
        <v>33</v>
      </c>
      <c r="B17" s="6">
        <v>0.33</v>
      </c>
      <c r="C17" s="6">
        <v>0.34399999999999997</v>
      </c>
      <c r="D17" s="6">
        <v>0.34699999999999998</v>
      </c>
      <c r="E17" s="6">
        <v>0.35299999999999998</v>
      </c>
      <c r="F17" s="6">
        <v>0.36399999999999999</v>
      </c>
      <c r="G17" s="6">
        <v>0.25800000000000001</v>
      </c>
      <c r="H17" s="6">
        <v>0.32</v>
      </c>
      <c r="I17" s="6">
        <v>0.34599999999999997</v>
      </c>
      <c r="J17" s="6">
        <v>0.31</v>
      </c>
      <c r="K17" s="6">
        <v>0.30199999999999999</v>
      </c>
    </row>
    <row r="18" spans="1:11" x14ac:dyDescent="0.3">
      <c r="A18" s="7" t="s">
        <v>34</v>
      </c>
      <c r="B18" s="7">
        <v>0.622</v>
      </c>
      <c r="C18" s="7">
        <v>0.60399999999999998</v>
      </c>
      <c r="D18" s="7">
        <v>0.59899999999999998</v>
      </c>
      <c r="E18" s="7">
        <v>0.57099999999999995</v>
      </c>
      <c r="F18" s="7">
        <v>0.56799999999999995</v>
      </c>
      <c r="G18" s="7">
        <v>0.75600000000000001</v>
      </c>
      <c r="H18" s="7">
        <v>0.75600000000000001</v>
      </c>
      <c r="I18" s="7">
        <v>0.76200000000000001</v>
      </c>
      <c r="J18" s="7">
        <v>0.76100000000000001</v>
      </c>
      <c r="K18" s="7">
        <v>0.76100000000000001</v>
      </c>
    </row>
    <row r="19" spans="1:11" x14ac:dyDescent="0.3">
      <c r="A19" s="36" t="s">
        <v>35</v>
      </c>
      <c r="B19" s="8">
        <v>0.63500000000000001</v>
      </c>
      <c r="C19" s="8">
        <v>0.63100000000000001</v>
      </c>
      <c r="D19" s="8">
        <v>0.621</v>
      </c>
      <c r="E19" s="8">
        <v>0.61199999999999999</v>
      </c>
      <c r="F19" s="8"/>
      <c r="G19" s="8">
        <v>0.63100000000000001</v>
      </c>
      <c r="H19" s="8">
        <v>0.60399999999999998</v>
      </c>
      <c r="I19" s="8">
        <v>0.60499999999999998</v>
      </c>
      <c r="J19" s="8">
        <v>0.62</v>
      </c>
      <c r="K19" s="8"/>
    </row>
    <row r="20" spans="1:11" x14ac:dyDescent="0.3">
      <c r="A20" s="36" t="s">
        <v>36</v>
      </c>
      <c r="B20" s="8">
        <v>0.27500000000000002</v>
      </c>
      <c r="C20" s="8">
        <v>0.25700000000000001</v>
      </c>
      <c r="D20" s="8">
        <v>0.26700000000000002</v>
      </c>
      <c r="E20" s="8">
        <v>0.28199999999999997</v>
      </c>
      <c r="F20" s="8"/>
      <c r="G20" s="8">
        <v>0.318</v>
      </c>
      <c r="H20" s="8">
        <v>0.30199999999999999</v>
      </c>
      <c r="I20" s="8">
        <v>0.31900000000000001</v>
      </c>
      <c r="J20" s="8">
        <v>0.30299999999999999</v>
      </c>
      <c r="K20" s="8"/>
    </row>
    <row r="21" spans="1:11" x14ac:dyDescent="0.3">
      <c r="A21" s="37" t="s">
        <v>37</v>
      </c>
      <c r="B21" s="9">
        <v>6.0999999999999999E-2</v>
      </c>
      <c r="C21" s="9">
        <v>5.2999999999999999E-2</v>
      </c>
      <c r="D21" s="9">
        <v>5.7000000000000002E-2</v>
      </c>
      <c r="E21" s="9">
        <v>0.06</v>
      </c>
      <c r="F21" s="9"/>
      <c r="G21" s="9">
        <v>2.1999999999999999E-2</v>
      </c>
      <c r="H21" s="9">
        <v>2.4E-2</v>
      </c>
      <c r="I21" s="9">
        <v>2.8000000000000001E-2</v>
      </c>
      <c r="J21" s="9">
        <v>3.6999999999999998E-2</v>
      </c>
      <c r="K21" s="9"/>
    </row>
    <row r="22" spans="1:11" x14ac:dyDescent="0.3">
      <c r="A22" s="10" t="s">
        <v>38</v>
      </c>
      <c r="B22" s="10"/>
      <c r="C22" s="10"/>
      <c r="D22" s="10">
        <v>0.2</v>
      </c>
      <c r="E22" s="10">
        <v>0.22800000000000001</v>
      </c>
      <c r="F22" s="10"/>
      <c r="G22" s="10"/>
      <c r="H22" s="10"/>
      <c r="I22" s="10">
        <v>0.129</v>
      </c>
      <c r="J22" s="10">
        <v>0.14299999999999999</v>
      </c>
      <c r="K22" s="10"/>
    </row>
    <row r="23" spans="1:11" x14ac:dyDescent="0.3">
      <c r="A23" s="10" t="s">
        <v>39</v>
      </c>
      <c r="B23" s="10"/>
      <c r="C23" s="10"/>
      <c r="D23" s="10">
        <v>0.58399999999999996</v>
      </c>
      <c r="E23" s="10">
        <v>0.59799999999999998</v>
      </c>
      <c r="F23" s="10"/>
      <c r="G23" s="10"/>
      <c r="H23" s="10"/>
      <c r="I23" s="10">
        <v>0.70599999999999996</v>
      </c>
      <c r="J23" s="10">
        <v>0.78300000000000003</v>
      </c>
      <c r="K23" s="10"/>
    </row>
    <row r="24" spans="1:11" x14ac:dyDescent="0.3">
      <c r="A24" s="11" t="s">
        <v>11</v>
      </c>
      <c r="B24" s="11"/>
      <c r="C24" s="11"/>
      <c r="D24" s="11">
        <v>1.6</v>
      </c>
      <c r="E24" s="11">
        <v>1.7</v>
      </c>
      <c r="F24" s="11">
        <v>1.7</v>
      </c>
      <c r="G24" s="11"/>
      <c r="H24" s="11"/>
      <c r="I24" s="11">
        <v>2.6</v>
      </c>
      <c r="J24" s="11">
        <v>2.6</v>
      </c>
      <c r="K24" s="11">
        <v>2.6</v>
      </c>
    </row>
    <row r="25" spans="1:11" x14ac:dyDescent="0.3">
      <c r="A25" s="12" t="s">
        <v>19</v>
      </c>
      <c r="B25" s="13">
        <v>0.32400000000000001</v>
      </c>
      <c r="C25" s="13">
        <v>0.33200000000000002</v>
      </c>
      <c r="D25" s="13">
        <v>0.33500000000000002</v>
      </c>
      <c r="E25" s="13">
        <v>0.33400000000000002</v>
      </c>
      <c r="F25" s="13">
        <v>0.34799999999999998</v>
      </c>
      <c r="G25" s="13">
        <v>0.14799999999999999</v>
      </c>
      <c r="H25" s="13">
        <v>0.221</v>
      </c>
      <c r="I25" s="13">
        <v>0.224</v>
      </c>
      <c r="J25" s="13">
        <v>0.27</v>
      </c>
      <c r="K25" s="13">
        <v>0.32300000000000001</v>
      </c>
    </row>
    <row r="26" spans="1:11" x14ac:dyDescent="0.3">
      <c r="A26" s="12" t="s">
        <v>20</v>
      </c>
      <c r="B26" s="13">
        <v>0.505</v>
      </c>
      <c r="C26" s="13">
        <v>0.49299999999999999</v>
      </c>
      <c r="D26" s="13">
        <v>0.48899999999999999</v>
      </c>
      <c r="E26" s="13">
        <v>0.495</v>
      </c>
      <c r="F26" s="13">
        <v>0.48399999999999999</v>
      </c>
      <c r="G26" s="13">
        <v>0.81</v>
      </c>
      <c r="H26" s="13">
        <v>0.71099999999999997</v>
      </c>
      <c r="I26" s="13">
        <v>0.67500000000000004</v>
      </c>
      <c r="J26" s="13">
        <v>0.63200000000000001</v>
      </c>
      <c r="K26" s="13">
        <v>0.58699999999999997</v>
      </c>
    </row>
    <row r="27" spans="1:11" x14ac:dyDescent="0.3">
      <c r="A27" s="12" t="s">
        <v>21</v>
      </c>
      <c r="B27" s="13">
        <v>0.16</v>
      </c>
      <c r="C27" s="13">
        <v>0.156</v>
      </c>
      <c r="D27" s="13">
        <v>0.157</v>
      </c>
      <c r="E27" s="13">
        <v>0.152</v>
      </c>
      <c r="F27" s="13">
        <v>0.151</v>
      </c>
      <c r="G27" s="13">
        <v>3.6999999999999998E-2</v>
      </c>
      <c r="H27" s="13">
        <v>6.4000000000000001E-2</v>
      </c>
      <c r="I27" s="13">
        <v>9.0999999999999998E-2</v>
      </c>
      <c r="J27" s="13">
        <v>0.09</v>
      </c>
      <c r="K27" s="13">
        <v>8.6999999999999994E-2</v>
      </c>
    </row>
    <row r="28" spans="1:11" x14ac:dyDescent="0.3">
      <c r="A28" s="12" t="s">
        <v>22</v>
      </c>
      <c r="B28" s="13">
        <v>2.1000000000000001E-2</v>
      </c>
      <c r="C28" s="13">
        <v>1.9E-2</v>
      </c>
      <c r="D28" s="13">
        <v>1.9E-2</v>
      </c>
      <c r="E28" s="13">
        <v>1.7999999999999999E-2</v>
      </c>
      <c r="F28" s="13">
        <v>1.7000000000000001E-2</v>
      </c>
      <c r="G28" s="13">
        <v>6.0000000000000001E-3</v>
      </c>
      <c r="H28" s="13">
        <v>4.0000000000000001E-3</v>
      </c>
      <c r="I28" s="13">
        <v>0.01</v>
      </c>
      <c r="J28" s="13">
        <v>8.0000000000000002E-3</v>
      </c>
      <c r="K28" s="13">
        <v>8.9999999999999993E-3</v>
      </c>
    </row>
    <row r="29" spans="1:11" x14ac:dyDescent="0.3">
      <c r="A29" s="34" t="s">
        <v>23</v>
      </c>
      <c r="B29" s="14">
        <v>0.93</v>
      </c>
      <c r="C29" s="14">
        <f>1521465/1643675</f>
        <v>0.92564831855445873</v>
      </c>
      <c r="D29" s="14">
        <v>0.92800000000000005</v>
      </c>
      <c r="E29" s="14">
        <v>0.92300000000000004</v>
      </c>
      <c r="F29" s="14">
        <v>0.91700000000000004</v>
      </c>
      <c r="G29" s="14">
        <v>0.97099999999999997</v>
      </c>
      <c r="H29" s="27">
        <f>(G29+I29)/2</f>
        <v>0.97249999999999992</v>
      </c>
      <c r="I29" s="14">
        <v>0.97399999999999998</v>
      </c>
      <c r="J29" s="14">
        <v>0.95399999999999996</v>
      </c>
      <c r="K29" s="14">
        <v>0.97499999999999998</v>
      </c>
    </row>
    <row r="30" spans="1:11" x14ac:dyDescent="0.3">
      <c r="A30" s="34" t="s">
        <v>24</v>
      </c>
      <c r="B30" s="14">
        <v>7.0000000000000007E-2</v>
      </c>
      <c r="C30" s="14">
        <v>7.3999999999999996E-2</v>
      </c>
      <c r="D30" s="14">
        <v>7.1999999999999995E-2</v>
      </c>
      <c r="E30" s="14">
        <v>7.6999999999999999E-2</v>
      </c>
      <c r="F30" s="14">
        <v>8.3000000000000004E-2</v>
      </c>
      <c r="G30" s="14">
        <f>1-G29</f>
        <v>2.9000000000000026E-2</v>
      </c>
      <c r="H30" s="27">
        <f>(G30+I30)/2</f>
        <v>2.7500000000000011E-2</v>
      </c>
      <c r="I30" s="14">
        <v>2.5999999999999999E-2</v>
      </c>
      <c r="J30" s="14">
        <v>4.5999999999999999E-2</v>
      </c>
      <c r="K30" s="14">
        <v>2.1999999999999999E-2</v>
      </c>
    </row>
    <row r="31" spans="1:11" x14ac:dyDescent="0.3">
      <c r="A31" s="37" t="s">
        <v>40</v>
      </c>
      <c r="B31" s="15">
        <v>0.63100000000000001</v>
      </c>
      <c r="C31" s="15">
        <v>0.61699999999999999</v>
      </c>
      <c r="D31" s="15">
        <v>0.60899999999999999</v>
      </c>
      <c r="E31" s="15">
        <v>0.56899999999999995</v>
      </c>
      <c r="F31" s="15">
        <v>0.55800000000000005</v>
      </c>
      <c r="G31" s="15">
        <v>0.99199999999999999</v>
      </c>
      <c r="H31" s="15">
        <v>1</v>
      </c>
      <c r="I31" s="15">
        <v>0.98299999999999998</v>
      </c>
      <c r="J31" s="15">
        <v>0.98699999999999999</v>
      </c>
      <c r="K31" s="15">
        <v>0.98799999999999999</v>
      </c>
    </row>
    <row r="32" spans="1:11" x14ac:dyDescent="0.3">
      <c r="A32" s="37" t="s">
        <v>41</v>
      </c>
      <c r="B32" s="15">
        <v>0.113</v>
      </c>
      <c r="C32" s="15">
        <v>0.11799999999999999</v>
      </c>
      <c r="D32" s="15">
        <v>0.128</v>
      </c>
      <c r="E32" s="15">
        <v>0.14000000000000001</v>
      </c>
      <c r="F32" s="15">
        <v>0.128</v>
      </c>
      <c r="G32" s="15">
        <v>8.0000000000000002E-3</v>
      </c>
      <c r="H32" s="15">
        <v>0</v>
      </c>
      <c r="I32" s="15">
        <v>1.7000000000000001E-2</v>
      </c>
      <c r="J32" s="15">
        <v>1.2999999999999999E-2</v>
      </c>
      <c r="K32" s="15">
        <v>8.9999999999999993E-3</v>
      </c>
    </row>
    <row r="33" spans="1:11" x14ac:dyDescent="0.3">
      <c r="A33" s="37" t="s">
        <v>42</v>
      </c>
      <c r="B33" s="15">
        <v>0.23899999999999999</v>
      </c>
      <c r="C33" s="15">
        <v>0.25700000000000001</v>
      </c>
      <c r="D33" s="15">
        <v>0.25800000000000001</v>
      </c>
      <c r="E33" s="15">
        <v>0.28100000000000003</v>
      </c>
      <c r="F33" s="15">
        <v>0.307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</row>
    <row r="34" spans="1:11" x14ac:dyDescent="0.3">
      <c r="A34" s="36" t="s">
        <v>43</v>
      </c>
      <c r="B34" s="6"/>
      <c r="C34" s="6"/>
      <c r="D34" s="6">
        <v>8.9999999999999993E-3</v>
      </c>
      <c r="E34" s="6">
        <v>8.0000000000000002E-3</v>
      </c>
      <c r="F34" s="6">
        <v>8.9999999999999993E-3</v>
      </c>
      <c r="G34" s="6"/>
      <c r="H34" s="6"/>
      <c r="I34" s="6">
        <v>0</v>
      </c>
      <c r="J34" s="6">
        <v>0</v>
      </c>
      <c r="K34" s="6">
        <v>0</v>
      </c>
    </row>
    <row r="35" spans="1:11" x14ac:dyDescent="0.3">
      <c r="A35" s="36" t="s">
        <v>44</v>
      </c>
      <c r="B35" s="6"/>
      <c r="C35" s="6"/>
      <c r="D35" s="6">
        <v>6.6000000000000003E-2</v>
      </c>
      <c r="E35" s="6">
        <v>7.2999999999999995E-2</v>
      </c>
      <c r="F35" s="6">
        <v>8.1000000000000003E-2</v>
      </c>
      <c r="G35" s="6"/>
      <c r="H35" s="6"/>
      <c r="I35" s="6">
        <v>3.0000000000000001E-3</v>
      </c>
      <c r="J35" s="6">
        <v>3.0000000000000001E-3</v>
      </c>
      <c r="K35" s="6">
        <v>4.0000000000000001E-3</v>
      </c>
    </row>
    <row r="36" spans="1:11" x14ac:dyDescent="0.3">
      <c r="A36" s="36" t="s">
        <v>45</v>
      </c>
      <c r="B36" s="6"/>
      <c r="C36" s="6"/>
      <c r="D36" s="6">
        <v>0.249</v>
      </c>
      <c r="E36" s="6">
        <v>0.248</v>
      </c>
      <c r="F36" s="6">
        <v>0.25700000000000001</v>
      </c>
      <c r="G36" s="6"/>
      <c r="H36" s="6"/>
      <c r="I36" s="6">
        <v>8.0000000000000002E-3</v>
      </c>
      <c r="J36" s="6">
        <v>3.0000000000000001E-3</v>
      </c>
      <c r="K36" s="6">
        <v>8.9999999999999993E-3</v>
      </c>
    </row>
    <row r="37" spans="1:11" x14ac:dyDescent="0.3">
      <c r="A37" s="36" t="s">
        <v>46</v>
      </c>
      <c r="B37" s="6"/>
      <c r="C37" s="6"/>
      <c r="D37" s="6">
        <v>0.36799999999999999</v>
      </c>
      <c r="E37" s="6">
        <v>0.33800000000000002</v>
      </c>
      <c r="F37" s="6">
        <v>0.309</v>
      </c>
      <c r="G37" s="6"/>
      <c r="H37" s="6"/>
      <c r="I37" s="6">
        <v>0.17</v>
      </c>
      <c r="J37" s="6">
        <v>0.158</v>
      </c>
      <c r="K37" s="6">
        <v>0.14000000000000001</v>
      </c>
    </row>
    <row r="38" spans="1:11" x14ac:dyDescent="0.3">
      <c r="A38" s="36" t="s">
        <v>47</v>
      </c>
      <c r="B38" s="6"/>
      <c r="C38" s="6"/>
      <c r="D38" s="6">
        <v>0.28999999999999998</v>
      </c>
      <c r="E38" s="6">
        <v>0.309</v>
      </c>
      <c r="F38" s="6">
        <v>0.33100000000000002</v>
      </c>
      <c r="G38" s="6"/>
      <c r="H38" s="6"/>
      <c r="I38" s="6">
        <v>0.81200000000000006</v>
      </c>
      <c r="J38" s="6">
        <v>0.81799999999999995</v>
      </c>
      <c r="K38" s="6">
        <v>0.84299999999999997</v>
      </c>
    </row>
    <row r="39" spans="1:11" x14ac:dyDescent="0.3">
      <c r="A39" s="38" t="s">
        <v>13</v>
      </c>
      <c r="B39" s="16"/>
      <c r="C39" s="16"/>
      <c r="D39" s="16">
        <v>3</v>
      </c>
      <c r="E39" s="16">
        <v>3</v>
      </c>
      <c r="F39" s="16">
        <v>3</v>
      </c>
      <c r="G39" s="16"/>
      <c r="H39" s="16"/>
      <c r="I39" s="16">
        <v>4</v>
      </c>
      <c r="J39" s="16">
        <v>4.0999999999999996</v>
      </c>
      <c r="K39" s="16">
        <v>4.0999999999999996</v>
      </c>
    </row>
    <row r="40" spans="1:11" x14ac:dyDescent="0.3">
      <c r="A40" s="38" t="s">
        <v>14</v>
      </c>
      <c r="B40" s="16"/>
      <c r="C40" s="16">
        <v>2.7</v>
      </c>
      <c r="D40" s="16">
        <v>2.7</v>
      </c>
      <c r="E40" s="16">
        <v>2.8</v>
      </c>
      <c r="F40" s="16">
        <v>2.7</v>
      </c>
      <c r="G40" s="16"/>
      <c r="H40" s="16">
        <v>3.7</v>
      </c>
      <c r="I40" s="16">
        <v>3.6</v>
      </c>
      <c r="J40" s="16">
        <v>3.4</v>
      </c>
      <c r="K40" s="16">
        <v>3.3</v>
      </c>
    </row>
    <row r="41" spans="1:11" x14ac:dyDescent="0.3">
      <c r="A41" s="37" t="s">
        <v>15</v>
      </c>
      <c r="B41" s="17">
        <v>0.39</v>
      </c>
      <c r="C41" s="17">
        <v>0.30099999999999999</v>
      </c>
      <c r="D41" s="17">
        <v>0.30399999999999999</v>
      </c>
      <c r="E41" s="17">
        <v>0.29099999999999998</v>
      </c>
      <c r="F41" s="17">
        <v>0.27800000000000002</v>
      </c>
      <c r="G41" s="17">
        <v>0.52700000000000002</v>
      </c>
      <c r="H41" s="17">
        <v>0.44900000000000001</v>
      </c>
      <c r="I41" s="17">
        <v>0.49299999999999999</v>
      </c>
      <c r="J41" s="17">
        <v>0.5</v>
      </c>
      <c r="K41" s="17">
        <v>0.499</v>
      </c>
    </row>
    <row r="42" spans="1:11" x14ac:dyDescent="0.3">
      <c r="A42" s="37" t="s">
        <v>16</v>
      </c>
      <c r="B42" s="17">
        <v>0.23699999999999999</v>
      </c>
      <c r="C42" s="17">
        <v>0.311</v>
      </c>
      <c r="D42" s="17">
        <v>0.34799999999999998</v>
      </c>
      <c r="E42" s="17">
        <v>0.33200000000000002</v>
      </c>
      <c r="F42" s="17">
        <v>0.33300000000000002</v>
      </c>
      <c r="G42" s="17">
        <v>0.39800000000000002</v>
      </c>
      <c r="H42" s="17">
        <v>0.49</v>
      </c>
      <c r="I42" s="17">
        <v>0.44600000000000001</v>
      </c>
      <c r="J42" s="17">
        <v>0.443</v>
      </c>
      <c r="K42" s="17">
        <v>0.45500000000000002</v>
      </c>
    </row>
    <row r="43" spans="1:11" x14ac:dyDescent="0.3">
      <c r="A43" s="37" t="s">
        <v>17</v>
      </c>
      <c r="B43" s="17">
        <v>0.28999999999999998</v>
      </c>
      <c r="C43" s="17">
        <v>0.29699999999999999</v>
      </c>
      <c r="D43" s="17">
        <v>0.316</v>
      </c>
      <c r="E43" s="17">
        <v>0.34100000000000003</v>
      </c>
      <c r="F43" s="17">
        <v>0.35899999999999999</v>
      </c>
      <c r="G43" s="17">
        <v>3.1E-2</v>
      </c>
      <c r="H43" s="17">
        <v>4.2999999999999997E-2</v>
      </c>
      <c r="I43" s="17">
        <v>5.0999999999999997E-2</v>
      </c>
      <c r="J43" s="17">
        <v>4.2000000000000003E-2</v>
      </c>
      <c r="K43" s="17">
        <v>3.9E-2</v>
      </c>
    </row>
    <row r="44" spans="1:11" x14ac:dyDescent="0.3">
      <c r="A44" s="18" t="s">
        <v>25</v>
      </c>
      <c r="B44" s="17">
        <v>0.69599999999999995</v>
      </c>
      <c r="C44" s="17">
        <v>0.68100000000000005</v>
      </c>
      <c r="D44" s="17">
        <v>0.73099999999999998</v>
      </c>
      <c r="E44" s="17">
        <v>0.73599999999999999</v>
      </c>
      <c r="F44" s="17">
        <v>0.72599999999999998</v>
      </c>
      <c r="G44" s="17">
        <v>0.95</v>
      </c>
      <c r="H44" s="17">
        <v>0.95499999999999996</v>
      </c>
      <c r="I44" s="17">
        <v>0.96</v>
      </c>
      <c r="J44" s="17">
        <v>0.93500000000000005</v>
      </c>
      <c r="K44" s="17">
        <v>0.91900000000000004</v>
      </c>
    </row>
    <row r="45" spans="1:11" x14ac:dyDescent="0.3">
      <c r="A45" s="18" t="s">
        <v>26</v>
      </c>
      <c r="B45" s="17">
        <v>0.21299999999999999</v>
      </c>
      <c r="C45" s="17">
        <v>0.216</v>
      </c>
      <c r="D45" s="17">
        <v>0.22600000000000001</v>
      </c>
      <c r="E45" s="17">
        <v>0.216</v>
      </c>
      <c r="F45" s="17">
        <v>0.23200000000000001</v>
      </c>
      <c r="G45" s="17">
        <v>3.5000000000000003E-2</v>
      </c>
      <c r="H45" s="17">
        <v>3.4000000000000002E-2</v>
      </c>
      <c r="I45" s="17">
        <v>3.6999999999999998E-2</v>
      </c>
      <c r="J45" s="17">
        <v>5.8000000000000003E-2</v>
      </c>
      <c r="K45" s="17">
        <v>7.4999999999999997E-2</v>
      </c>
    </row>
    <row r="46" spans="1:11" x14ac:dyDescent="0.3">
      <c r="A46" s="18" t="s">
        <v>27</v>
      </c>
      <c r="B46" s="17">
        <v>4.1000000000000002E-2</v>
      </c>
      <c r="C46" s="17">
        <v>3.9E-2</v>
      </c>
      <c r="D46" s="17">
        <v>4.2999999999999997E-2</v>
      </c>
      <c r="E46" s="17">
        <v>4.7E-2</v>
      </c>
      <c r="F46" s="17">
        <v>4.2000000000000003E-2</v>
      </c>
      <c r="G46" s="17">
        <v>3.0000000000000001E-3</v>
      </c>
      <c r="H46" s="17">
        <v>5.0000000000000001E-3</v>
      </c>
      <c r="I46" s="17">
        <v>3.0000000000000001E-3</v>
      </c>
      <c r="J46" s="17">
        <v>7.0000000000000001E-3</v>
      </c>
      <c r="K46" s="17">
        <v>6.0000000000000001E-3</v>
      </c>
    </row>
    <row r="47" spans="1:11" x14ac:dyDescent="0.3">
      <c r="A47" s="9" t="s">
        <v>48</v>
      </c>
      <c r="B47" s="9"/>
      <c r="C47" s="9"/>
      <c r="D47" s="9">
        <v>0.20300000000000001</v>
      </c>
      <c r="E47" s="9">
        <v>0.16800000000000001</v>
      </c>
      <c r="F47" s="9">
        <v>0.14099999999999999</v>
      </c>
      <c r="G47" s="9"/>
      <c r="H47" s="9"/>
      <c r="I47" s="9">
        <v>7.0999999999999994E-2</v>
      </c>
      <c r="J47" s="9">
        <v>0.06</v>
      </c>
      <c r="K47" s="9">
        <v>7.9000000000000001E-2</v>
      </c>
    </row>
    <row r="48" spans="1:11" x14ac:dyDescent="0.3">
      <c r="A48" s="9" t="s">
        <v>49</v>
      </c>
      <c r="B48" s="9"/>
      <c r="C48" s="9"/>
      <c r="D48" s="9">
        <v>0.158</v>
      </c>
      <c r="E48" s="9">
        <v>0.23599999999999999</v>
      </c>
      <c r="F48" s="9">
        <v>0.32</v>
      </c>
      <c r="G48" s="9"/>
      <c r="H48" s="9"/>
      <c r="I48" s="9">
        <v>0.33800000000000002</v>
      </c>
      <c r="J48" s="9">
        <v>0.42899999999999999</v>
      </c>
      <c r="K48" s="9">
        <v>0.497</v>
      </c>
    </row>
    <row r="49" spans="1:11" x14ac:dyDescent="0.3">
      <c r="A49" s="19" t="s">
        <v>50</v>
      </c>
      <c r="B49" s="19"/>
      <c r="C49" s="19"/>
      <c r="D49" s="19">
        <v>0.874</v>
      </c>
      <c r="E49" s="19">
        <v>0.85799999999999998</v>
      </c>
      <c r="F49" s="19">
        <v>0.56999999999999995</v>
      </c>
      <c r="G49" s="19"/>
      <c r="H49" s="19"/>
      <c r="I49" s="19">
        <v>0.98699999999999999</v>
      </c>
      <c r="J49" s="19">
        <v>0.98299999999999998</v>
      </c>
      <c r="K49" s="25">
        <v>0.59499999999999997</v>
      </c>
    </row>
    <row r="50" spans="1:11" x14ac:dyDescent="0.3">
      <c r="A50" s="19" t="s">
        <v>51</v>
      </c>
      <c r="B50" s="19"/>
      <c r="C50" s="19"/>
      <c r="D50" s="19">
        <v>0.126</v>
      </c>
      <c r="E50" s="19">
        <v>0.14199999999999999</v>
      </c>
      <c r="F50" s="19">
        <v>0.35299999999999998</v>
      </c>
      <c r="G50" s="19"/>
      <c r="H50" s="19"/>
      <c r="I50" s="19">
        <v>1.2999999999999999E-2</v>
      </c>
      <c r="J50" s="19">
        <v>1.7000000000000001E-2</v>
      </c>
      <c r="K50" s="25">
        <v>0.48599999999999999</v>
      </c>
    </row>
    <row r="51" spans="1:11" x14ac:dyDescent="0.3">
      <c r="A51" s="20" t="s">
        <v>52</v>
      </c>
      <c r="B51" s="20"/>
      <c r="C51" s="20"/>
      <c r="D51" s="20">
        <v>0.88</v>
      </c>
      <c r="E51" s="20">
        <v>0.91600000000000004</v>
      </c>
      <c r="F51" s="20">
        <v>0.69799999999999995</v>
      </c>
      <c r="G51" s="20"/>
      <c r="H51" s="20"/>
      <c r="I51" s="20">
        <v>0.878</v>
      </c>
      <c r="J51" s="20">
        <v>0.91</v>
      </c>
      <c r="K51" s="26">
        <v>0.748</v>
      </c>
    </row>
    <row r="52" spans="1:11" x14ac:dyDescent="0.3">
      <c r="A52" s="20" t="s">
        <v>53</v>
      </c>
      <c r="B52" s="20"/>
      <c r="C52" s="20"/>
      <c r="D52" s="20">
        <v>0.12</v>
      </c>
      <c r="E52" s="20">
        <v>8.4000000000000005E-2</v>
      </c>
      <c r="F52" s="20">
        <v>0.19800000000000001</v>
      </c>
      <c r="G52" s="20"/>
      <c r="H52" s="20"/>
      <c r="I52" s="20">
        <v>0.122</v>
      </c>
      <c r="J52" s="20">
        <v>0.09</v>
      </c>
      <c r="K52" s="26">
        <v>0.17100000000000001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8B4BC-55FE-4517-96E8-33ACE8F4849F}">
  <dimension ref="A1:G8"/>
  <sheetViews>
    <sheetView topLeftCell="A7" workbookViewId="0">
      <selection activeCell="I16" sqref="I16"/>
    </sheetView>
  </sheetViews>
  <sheetFormatPr defaultRowHeight="14.5" x14ac:dyDescent="0.35"/>
  <cols>
    <col min="1" max="1" width="25.26953125" bestFit="1" customWidth="1"/>
    <col min="2" max="6" width="11.54296875" bestFit="1" customWidth="1"/>
  </cols>
  <sheetData>
    <row r="1" spans="1:7" ht="15.5" x14ac:dyDescent="0.35">
      <c r="A1" s="30" t="s">
        <v>59</v>
      </c>
    </row>
    <row r="4" spans="1:7" x14ac:dyDescent="0.35">
      <c r="A4" t="s">
        <v>0</v>
      </c>
      <c r="B4" t="str">
        <f>Sydney!G1</f>
        <v>Alfords Point</v>
      </c>
      <c r="C4" t="str">
        <f>Sydney!H1</f>
        <v>Alfords Point</v>
      </c>
      <c r="D4" t="str">
        <f>Sydney!I1</f>
        <v>Alfords Point</v>
      </c>
      <c r="E4" t="str">
        <f>Sydney!J1</f>
        <v>Alfords Point</v>
      </c>
      <c r="F4" t="str">
        <f>Sydney!K1</f>
        <v>Alfords Point</v>
      </c>
    </row>
    <row r="5" spans="1:7" x14ac:dyDescent="0.35">
      <c r="A5" t="s">
        <v>1</v>
      </c>
      <c r="B5" t="str">
        <f>Sydney!G2</f>
        <v>Y2001</v>
      </c>
      <c r="C5" t="str">
        <f>Sydney!H2</f>
        <v>Y2006</v>
      </c>
      <c r="D5" t="str">
        <f>Sydney!I2</f>
        <v>Y2011</v>
      </c>
      <c r="E5" t="str">
        <f>Sydney!J2</f>
        <v>Y2016</v>
      </c>
      <c r="F5" t="str">
        <f>Sydney!K2</f>
        <v>Y2021</v>
      </c>
    </row>
    <row r="6" spans="1:7" x14ac:dyDescent="0.35">
      <c r="A6" t="s">
        <v>90</v>
      </c>
      <c r="B6" s="28">
        <f>Sydney!G10</f>
        <v>3565</v>
      </c>
      <c r="C6" s="28">
        <f>Sydney!H10</f>
        <v>3376</v>
      </c>
      <c r="D6" s="28">
        <f>Sydney!I10</f>
        <v>3303</v>
      </c>
      <c r="E6" s="28">
        <f>Sydney!J10</f>
        <v>3109</v>
      </c>
      <c r="F6" s="28">
        <f>Sydney!K10</f>
        <v>3131</v>
      </c>
      <c r="G6" s="28"/>
    </row>
    <row r="7" spans="1:7" x14ac:dyDescent="0.35">
      <c r="A7" t="s">
        <v>91</v>
      </c>
      <c r="B7" s="28">
        <f>Sydney!G13</f>
        <v>954</v>
      </c>
      <c r="C7" s="28">
        <f>Sydney!H13</f>
        <v>950</v>
      </c>
      <c r="D7" s="28">
        <f>Sydney!I13</f>
        <v>968</v>
      </c>
      <c r="E7" s="28">
        <f>Sydney!J13</f>
        <v>965</v>
      </c>
      <c r="F7" s="28">
        <f>Sydney!K13</f>
        <v>970</v>
      </c>
      <c r="G7" s="28"/>
    </row>
    <row r="8" spans="1:7" x14ac:dyDescent="0.35">
      <c r="A8" t="s">
        <v>89</v>
      </c>
      <c r="B8" s="29">
        <f>B7/B6</f>
        <v>0.26760168302945303</v>
      </c>
      <c r="C8" s="29">
        <f t="shared" ref="C8:F8" si="0">C7/C6</f>
        <v>0.28139810426540285</v>
      </c>
      <c r="D8" s="29">
        <f t="shared" si="0"/>
        <v>0.29306690887072356</v>
      </c>
      <c r="E8" s="29">
        <f t="shared" si="0"/>
        <v>0.31038919266645226</v>
      </c>
      <c r="F8" s="29">
        <f t="shared" si="0"/>
        <v>0.30980517406579366</v>
      </c>
      <c r="G8" s="29"/>
    </row>
  </sheetData>
  <conditionalFormatting sqref="B6:F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{5591C0F7-4103-40F4-A12B-CB44EE09D1B5}</x14:id>
        </ext>
      </extLst>
    </cfRule>
  </conditionalFormatting>
  <conditionalFormatting sqref="B8:F8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91C0F7-4103-40F4-A12B-CB44EE09D1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B6:F7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93153-D3C4-47BA-B804-EED7E6DEE23F}">
  <dimension ref="A1:G7"/>
  <sheetViews>
    <sheetView topLeftCell="A4" workbookViewId="0">
      <selection activeCell="G17" sqref="G17"/>
    </sheetView>
  </sheetViews>
  <sheetFormatPr defaultRowHeight="14.5" x14ac:dyDescent="0.35"/>
  <cols>
    <col min="1" max="1" width="16.36328125" customWidth="1"/>
    <col min="2" max="4" width="12.08984375" bestFit="1" customWidth="1"/>
    <col min="5" max="6" width="13.1796875" bestFit="1" customWidth="1"/>
  </cols>
  <sheetData>
    <row r="1" spans="1:7" ht="15.5" x14ac:dyDescent="0.35">
      <c r="A1" s="30" t="s">
        <v>60</v>
      </c>
    </row>
    <row r="4" spans="1:7" x14ac:dyDescent="0.35">
      <c r="A4" t="str">
        <f>Sydney!A1</f>
        <v>Location</v>
      </c>
      <c r="B4" t="str">
        <f>Sydney!G1</f>
        <v>Alfords Point</v>
      </c>
      <c r="C4" t="str">
        <f>Sydney!H1</f>
        <v>Alfords Point</v>
      </c>
      <c r="D4" t="str">
        <f>Sydney!I1</f>
        <v>Alfords Point</v>
      </c>
      <c r="E4" t="str">
        <f>Sydney!J1</f>
        <v>Alfords Point</v>
      </c>
      <c r="F4" t="str">
        <f>Sydney!K1</f>
        <v>Alfords Point</v>
      </c>
      <c r="G4" t="s">
        <v>110</v>
      </c>
    </row>
    <row r="5" spans="1:7" x14ac:dyDescent="0.35">
      <c r="A5" t="str">
        <f>Sydney!A2</f>
        <v>Time</v>
      </c>
      <c r="B5" t="str">
        <f>Sydney!G2</f>
        <v>Y2001</v>
      </c>
      <c r="C5" t="str">
        <f>Sydney!H2</f>
        <v>Y2006</v>
      </c>
      <c r="D5" t="str">
        <f>Sydney!I2</f>
        <v>Y2011</v>
      </c>
      <c r="E5" t="str">
        <f>Sydney!J2</f>
        <v>Y2016</v>
      </c>
      <c r="F5" t="str">
        <f>Sydney!K2</f>
        <v>Y2021</v>
      </c>
      <c r="G5" t="s">
        <v>109</v>
      </c>
    </row>
    <row r="6" spans="1:7" x14ac:dyDescent="0.35">
      <c r="A6" t="s">
        <v>66</v>
      </c>
      <c r="B6" s="32">
        <f>Sydney!G3</f>
        <v>495000</v>
      </c>
      <c r="C6" s="32">
        <f>Sydney!H3</f>
        <v>643000</v>
      </c>
      <c r="D6" s="32">
        <f>Sydney!I3</f>
        <v>830000</v>
      </c>
      <c r="E6" s="32">
        <f>Sydney!J3</f>
        <v>1270000</v>
      </c>
      <c r="F6" s="32">
        <f>Sydney!K3</f>
        <v>1602500</v>
      </c>
      <c r="G6" s="33">
        <f>(F6/B6)-1</f>
        <v>2.2373737373737375</v>
      </c>
    </row>
    <row r="7" spans="1:7" x14ac:dyDescent="0.35">
      <c r="A7" t="s">
        <v>67</v>
      </c>
      <c r="B7" s="32">
        <f>Sydney!G4</f>
        <v>286390</v>
      </c>
      <c r="C7" s="32">
        <f>Sydney!H4</f>
        <v>597500</v>
      </c>
      <c r="D7" s="32">
        <f>Sydney!I4</f>
        <v>670000</v>
      </c>
      <c r="E7" s="32">
        <f>Sydney!J4</f>
        <v>942500</v>
      </c>
      <c r="F7" s="32">
        <f>Sydney!K4</f>
        <v>1445000</v>
      </c>
      <c r="G7" s="33">
        <f>(F7/B7)-1</f>
        <v>4.0455672334927897</v>
      </c>
    </row>
  </sheetData>
  <conditionalFormatting sqref="B6:F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A305F-7C81-42C8-A335-A6B3242D05A7}">
  <dimension ref="A1:I39"/>
  <sheetViews>
    <sheetView topLeftCell="A7" workbookViewId="0"/>
  </sheetViews>
  <sheetFormatPr defaultRowHeight="14.5" x14ac:dyDescent="0.35"/>
  <cols>
    <col min="1" max="1" width="22.90625" customWidth="1"/>
    <col min="2" max="6" width="10" customWidth="1"/>
  </cols>
  <sheetData>
    <row r="1" spans="1:9" ht="15.5" x14ac:dyDescent="0.35">
      <c r="A1" s="30" t="s">
        <v>61</v>
      </c>
    </row>
    <row r="3" spans="1:9" ht="15" thickBot="1" x14ac:dyDescent="0.4"/>
    <row r="4" spans="1:9" ht="15" thickBot="1" x14ac:dyDescent="0.4">
      <c r="A4" s="41" t="s">
        <v>68</v>
      </c>
      <c r="B4" s="43" t="s">
        <v>2</v>
      </c>
      <c r="C4" s="43" t="s">
        <v>3</v>
      </c>
      <c r="D4" s="43" t="s">
        <v>4</v>
      </c>
      <c r="E4" s="43" t="s">
        <v>5</v>
      </c>
      <c r="F4" s="43" t="s">
        <v>56</v>
      </c>
      <c r="G4" s="44" t="s">
        <v>73</v>
      </c>
      <c r="H4" s="44" t="s">
        <v>100</v>
      </c>
      <c r="I4" s="44" t="s">
        <v>101</v>
      </c>
    </row>
    <row r="5" spans="1:9" ht="15" thickBot="1" x14ac:dyDescent="0.4">
      <c r="A5" s="42" t="s">
        <v>69</v>
      </c>
      <c r="B5" s="45">
        <f>Sydney!G3</f>
        <v>495000</v>
      </c>
      <c r="C5" s="45">
        <f>Sydney!H3</f>
        <v>643000</v>
      </c>
      <c r="D5" s="45">
        <f>Sydney!I3</f>
        <v>830000</v>
      </c>
      <c r="E5" s="45">
        <f>Sydney!J3</f>
        <v>1270000</v>
      </c>
      <c r="F5" s="45">
        <f>Sydney!K3</f>
        <v>1602500</v>
      </c>
      <c r="G5" s="46">
        <f t="shared" ref="G5:I8" si="0">(D5/$C5)-1</f>
        <v>0.29082426127527206</v>
      </c>
      <c r="H5" s="46">
        <f t="shared" si="0"/>
        <v>0.97511664074650084</v>
      </c>
      <c r="I5" s="46">
        <f t="shared" si="0"/>
        <v>1.4922239502332815</v>
      </c>
    </row>
    <row r="6" spans="1:9" ht="15" thickBot="1" x14ac:dyDescent="0.4">
      <c r="A6" s="42" t="s">
        <v>70</v>
      </c>
      <c r="B6" s="45">
        <f>Sydney!G4</f>
        <v>286390</v>
      </c>
      <c r="C6" s="45">
        <f>Sydney!H4</f>
        <v>597500</v>
      </c>
      <c r="D6" s="45">
        <f>Sydney!I4</f>
        <v>670000</v>
      </c>
      <c r="E6" s="45">
        <f>Sydney!J4</f>
        <v>942500</v>
      </c>
      <c r="F6" s="45">
        <f>Sydney!K4</f>
        <v>1445000</v>
      </c>
      <c r="G6" s="46">
        <f t="shared" si="0"/>
        <v>0.12133891213389125</v>
      </c>
      <c r="H6" s="46">
        <f t="shared" si="0"/>
        <v>0.57740585774058584</v>
      </c>
      <c r="I6" s="46">
        <f t="shared" si="0"/>
        <v>1.4184100418410042</v>
      </c>
    </row>
    <row r="7" spans="1:9" ht="15" thickBot="1" x14ac:dyDescent="0.4">
      <c r="A7" s="42" t="s">
        <v>71</v>
      </c>
      <c r="B7" s="45">
        <f>Sydney!G6</f>
        <v>0</v>
      </c>
      <c r="C7" s="45">
        <f>Sydney!H6</f>
        <v>2056</v>
      </c>
      <c r="D7" s="45">
        <f>Sydney!I6</f>
        <v>2483</v>
      </c>
      <c r="E7" s="45">
        <f>Sydney!J6</f>
        <v>2607</v>
      </c>
      <c r="F7" s="45">
        <f>Sydney!K6</f>
        <v>2978</v>
      </c>
      <c r="G7" s="46">
        <f t="shared" si="0"/>
        <v>0.20768482490272366</v>
      </c>
      <c r="H7" s="46">
        <f t="shared" si="0"/>
        <v>0.26799610894941628</v>
      </c>
      <c r="I7" s="46">
        <f t="shared" si="0"/>
        <v>0.44844357976653693</v>
      </c>
    </row>
    <row r="8" spans="1:9" ht="15" thickBot="1" x14ac:dyDescent="0.4">
      <c r="A8" s="42" t="s">
        <v>72</v>
      </c>
      <c r="B8" s="45"/>
      <c r="C8" s="45">
        <v>592</v>
      </c>
      <c r="D8" s="45">
        <v>707</v>
      </c>
      <c r="E8" s="45">
        <v>841</v>
      </c>
      <c r="F8" s="45">
        <v>965</v>
      </c>
      <c r="G8" s="46">
        <f t="shared" si="0"/>
        <v>0.1942567567567568</v>
      </c>
      <c r="H8" s="46">
        <f t="shared" si="0"/>
        <v>0.42060810810810811</v>
      </c>
      <c r="I8" s="46">
        <f t="shared" si="0"/>
        <v>0.63006756756756754</v>
      </c>
    </row>
    <row r="32" spans="1:4" x14ac:dyDescent="0.35">
      <c r="A32" t="s">
        <v>68</v>
      </c>
      <c r="B32" t="s">
        <v>4</v>
      </c>
      <c r="C32" t="s">
        <v>5</v>
      </c>
      <c r="D32" t="s">
        <v>56</v>
      </c>
    </row>
    <row r="33" spans="1:4" x14ac:dyDescent="0.35">
      <c r="A33" t="s">
        <v>102</v>
      </c>
      <c r="B33" s="33">
        <f>Sydney!I47</f>
        <v>7.0999999999999994E-2</v>
      </c>
      <c r="C33" s="33">
        <f>Sydney!J47</f>
        <v>0.06</v>
      </c>
      <c r="D33" s="33">
        <f>Sydney!K47</f>
        <v>7.9000000000000001E-2</v>
      </c>
    </row>
    <row r="34" spans="1:4" x14ac:dyDescent="0.35">
      <c r="A34" t="s">
        <v>103</v>
      </c>
      <c r="B34" s="33">
        <f>Sydney!I48</f>
        <v>0.33800000000000002</v>
      </c>
      <c r="C34" s="33">
        <f>Sydney!J48</f>
        <v>0.42899999999999999</v>
      </c>
      <c r="D34" s="33">
        <f>Sydney!K48</f>
        <v>0.497</v>
      </c>
    </row>
    <row r="35" spans="1:4" x14ac:dyDescent="0.35">
      <c r="A35" t="s">
        <v>104</v>
      </c>
      <c r="B35" s="33">
        <f>1-B34-B33</f>
        <v>0.59099999999999997</v>
      </c>
      <c r="C35" s="33">
        <f t="shared" ref="C35:D35" si="1">1-C34-C33</f>
        <v>0.5109999999999999</v>
      </c>
      <c r="D35" s="33">
        <f t="shared" si="1"/>
        <v>0.42399999999999999</v>
      </c>
    </row>
    <row r="36" spans="1:4" x14ac:dyDescent="0.35">
      <c r="A36" t="s">
        <v>105</v>
      </c>
      <c r="B36" s="40">
        <f>Sydney!I49</f>
        <v>0.98699999999999999</v>
      </c>
      <c r="C36" s="40">
        <f>Sydney!J49</f>
        <v>0.98299999999999998</v>
      </c>
      <c r="D36" s="40">
        <f>Sydney!K49</f>
        <v>0.59499999999999997</v>
      </c>
    </row>
    <row r="37" spans="1:4" x14ac:dyDescent="0.35">
      <c r="A37" t="s">
        <v>106</v>
      </c>
      <c r="B37" s="40">
        <f>Sydney!I50</f>
        <v>1.2999999999999999E-2</v>
      </c>
      <c r="C37" s="40">
        <f>Sydney!J50</f>
        <v>1.7000000000000001E-2</v>
      </c>
      <c r="D37" s="40">
        <f>Sydney!K50</f>
        <v>0.48599999999999999</v>
      </c>
    </row>
    <row r="38" spans="1:4" x14ac:dyDescent="0.35">
      <c r="A38" t="s">
        <v>107</v>
      </c>
      <c r="B38" s="40">
        <f>Sydney!I51</f>
        <v>0.878</v>
      </c>
      <c r="C38" s="40">
        <f>Sydney!J51</f>
        <v>0.91</v>
      </c>
      <c r="D38" s="40">
        <f>Sydney!K51</f>
        <v>0.748</v>
      </c>
    </row>
    <row r="39" spans="1:4" x14ac:dyDescent="0.35">
      <c r="A39" t="s">
        <v>108</v>
      </c>
      <c r="B39" s="40">
        <f>Sydney!I52</f>
        <v>0.122</v>
      </c>
      <c r="C39" s="40">
        <f>Sydney!J52</f>
        <v>0.09</v>
      </c>
      <c r="D39" s="40">
        <f>Sydney!K52</f>
        <v>0.17100000000000001</v>
      </c>
    </row>
  </sheetData>
  <phoneticPr fontId="11" type="noConversion"/>
  <conditionalFormatting sqref="B33:D39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5:F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1794E-2037-4D94-A14E-74BF3BC45635}">
  <dimension ref="A1:G10"/>
  <sheetViews>
    <sheetView topLeftCell="A7" workbookViewId="0">
      <selection activeCell="I10" sqref="I10"/>
    </sheetView>
  </sheetViews>
  <sheetFormatPr defaultRowHeight="14.5" x14ac:dyDescent="0.35"/>
  <cols>
    <col min="1" max="1" width="13.26953125" customWidth="1"/>
    <col min="2" max="6" width="9.08984375" bestFit="1" customWidth="1"/>
  </cols>
  <sheetData>
    <row r="1" spans="1:7" ht="15.5" x14ac:dyDescent="0.35">
      <c r="A1" s="30" t="s">
        <v>74</v>
      </c>
    </row>
    <row r="4" spans="1:7" x14ac:dyDescent="0.35">
      <c r="A4" t="s">
        <v>0</v>
      </c>
      <c r="B4" t="s">
        <v>58</v>
      </c>
      <c r="G4" t="s">
        <v>110</v>
      </c>
    </row>
    <row r="5" spans="1:7" x14ac:dyDescent="0.35">
      <c r="A5" t="s">
        <v>68</v>
      </c>
      <c r="B5" t="s">
        <v>2</v>
      </c>
      <c r="C5" t="s">
        <v>3</v>
      </c>
      <c r="D5" t="s">
        <v>4</v>
      </c>
      <c r="E5" t="s">
        <v>5</v>
      </c>
      <c r="F5" t="s">
        <v>56</v>
      </c>
      <c r="G5" t="s">
        <v>109</v>
      </c>
    </row>
    <row r="6" spans="1:7" x14ac:dyDescent="0.35">
      <c r="A6" t="s">
        <v>6</v>
      </c>
      <c r="B6" s="31">
        <v>3565</v>
      </c>
      <c r="C6" s="31">
        <v>3376</v>
      </c>
      <c r="D6" s="31">
        <v>3303</v>
      </c>
      <c r="E6" s="31">
        <v>3109</v>
      </c>
      <c r="F6" s="31">
        <v>3131</v>
      </c>
      <c r="G6" s="33">
        <f>(F6/B6)-1</f>
        <v>-0.12173913043478257</v>
      </c>
    </row>
    <row r="7" spans="1:7" x14ac:dyDescent="0.35">
      <c r="A7" t="s">
        <v>62</v>
      </c>
      <c r="B7" s="33">
        <v>0.68200000000000005</v>
      </c>
      <c r="C7" s="33">
        <v>0.61899999999999999</v>
      </c>
      <c r="D7" s="33">
        <v>0.58499999999999996</v>
      </c>
      <c r="E7" s="33">
        <v>0.60499999999999998</v>
      </c>
      <c r="F7" s="33">
        <v>0.60499999999999998</v>
      </c>
    </row>
    <row r="8" spans="1:7" x14ac:dyDescent="0.35">
      <c r="A8" t="s">
        <v>63</v>
      </c>
      <c r="B8" s="33">
        <v>3.7999999999999999E-2</v>
      </c>
      <c r="C8" s="33">
        <v>4.2999999999999997E-2</v>
      </c>
      <c r="D8" s="33">
        <v>4.9000000000000002E-2</v>
      </c>
      <c r="E8" s="33">
        <v>5.7000000000000002E-2</v>
      </c>
      <c r="F8" s="33">
        <v>5.8999999999999997E-2</v>
      </c>
    </row>
    <row r="9" spans="1:7" x14ac:dyDescent="0.35">
      <c r="A9" t="s">
        <v>64</v>
      </c>
      <c r="B9" s="33">
        <v>1.7999999999999999E-2</v>
      </c>
      <c r="C9" s="33">
        <v>1.7999999999999999E-2</v>
      </c>
      <c r="D9" s="33">
        <v>0.02</v>
      </c>
      <c r="E9" s="33">
        <v>2.8000000000000001E-2</v>
      </c>
      <c r="F9" s="33">
        <v>3.5000000000000003E-2</v>
      </c>
    </row>
    <row r="10" spans="1:7" x14ac:dyDescent="0.35">
      <c r="A10" t="s">
        <v>65</v>
      </c>
      <c r="B10" s="33">
        <v>0.25800000000000001</v>
      </c>
      <c r="C10" s="33">
        <v>0.32</v>
      </c>
      <c r="D10" s="33">
        <v>0.34599999999999997</v>
      </c>
      <c r="E10" s="33">
        <v>0.31</v>
      </c>
      <c r="F10" s="33">
        <v>0.30199999999999999</v>
      </c>
    </row>
  </sheetData>
  <conditionalFormatting sqref="B7:F10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6:F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{BB04BE41-3B93-486B-8A78-123311819C9C}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04BE41-3B93-486B-8A78-123311819C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B6:F6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A1B3D-139C-4F4B-BEA5-0221BBEE0D64}">
  <dimension ref="A1:F15"/>
  <sheetViews>
    <sheetView topLeftCell="A4" workbookViewId="0">
      <selection activeCell="I15" sqref="I15"/>
    </sheetView>
  </sheetViews>
  <sheetFormatPr defaultRowHeight="14.5" x14ac:dyDescent="0.35"/>
  <cols>
    <col min="1" max="1" width="15.1796875" style="39" customWidth="1"/>
    <col min="2" max="16384" width="8.7265625" style="39"/>
  </cols>
  <sheetData>
    <row r="1" spans="1:6" x14ac:dyDescent="0.35">
      <c r="A1" s="39" t="s">
        <v>75</v>
      </c>
    </row>
    <row r="4" spans="1:6" x14ac:dyDescent="0.35">
      <c r="A4" s="39" t="s">
        <v>68</v>
      </c>
      <c r="B4" s="39" t="s">
        <v>2</v>
      </c>
      <c r="C4" s="39" t="s">
        <v>3</v>
      </c>
      <c r="D4" s="39" t="s">
        <v>4</v>
      </c>
      <c r="E4" s="39" t="s">
        <v>5</v>
      </c>
      <c r="F4" s="39" t="s">
        <v>56</v>
      </c>
    </row>
    <row r="5" spans="1:6" x14ac:dyDescent="0.35">
      <c r="A5" s="39" t="s">
        <v>85</v>
      </c>
      <c r="B5" s="39">
        <v>0.52700000000000002</v>
      </c>
      <c r="C5" s="39">
        <v>0.44900000000000001</v>
      </c>
      <c r="D5" s="39">
        <v>0.49299999999999999</v>
      </c>
      <c r="E5" s="39">
        <v>0.5</v>
      </c>
      <c r="F5" s="39">
        <v>0.499</v>
      </c>
    </row>
    <row r="6" spans="1:6" x14ac:dyDescent="0.35">
      <c r="A6" s="39" t="s">
        <v>88</v>
      </c>
      <c r="B6" s="39">
        <v>0.39800000000000002</v>
      </c>
      <c r="C6" s="39">
        <v>0.49</v>
      </c>
      <c r="D6" s="39">
        <v>0.44600000000000001</v>
      </c>
      <c r="E6" s="39">
        <v>0.443</v>
      </c>
      <c r="F6" s="39">
        <v>0.45500000000000002</v>
      </c>
    </row>
    <row r="7" spans="1:6" x14ac:dyDescent="0.35">
      <c r="A7" s="39" t="s">
        <v>86</v>
      </c>
      <c r="B7" s="39">
        <v>3.1E-2</v>
      </c>
      <c r="C7" s="39">
        <v>4.2999999999999997E-2</v>
      </c>
      <c r="D7" s="39">
        <v>5.0999999999999997E-2</v>
      </c>
      <c r="E7" s="39">
        <v>4.2000000000000003E-2</v>
      </c>
      <c r="F7" s="39">
        <v>3.9E-2</v>
      </c>
    </row>
    <row r="8" spans="1:6" x14ac:dyDescent="0.35">
      <c r="A8" s="39" t="s">
        <v>87</v>
      </c>
      <c r="B8" s="39">
        <f>1-B9</f>
        <v>4.3999999999999928E-2</v>
      </c>
      <c r="C8" s="39">
        <f t="shared" ref="C8:F8" si="0">1-C9</f>
        <v>1.7999999999999905E-2</v>
      </c>
      <c r="D8" s="39">
        <f t="shared" si="0"/>
        <v>9.9999999999998979E-3</v>
      </c>
      <c r="E8" s="39">
        <f t="shared" si="0"/>
        <v>1.4999999999999902E-2</v>
      </c>
      <c r="F8" s="39">
        <f t="shared" si="0"/>
        <v>7.0000000000000062E-3</v>
      </c>
    </row>
    <row r="9" spans="1:6" x14ac:dyDescent="0.35">
      <c r="B9" s="39">
        <f>SUM(B5:B7)</f>
        <v>0.95600000000000007</v>
      </c>
      <c r="C9" s="39">
        <f t="shared" ref="C9:F9" si="1">SUM(C5:C7)</f>
        <v>0.9820000000000001</v>
      </c>
      <c r="D9" s="39">
        <f t="shared" si="1"/>
        <v>0.9900000000000001</v>
      </c>
      <c r="E9" s="39">
        <f t="shared" si="1"/>
        <v>0.9850000000000001</v>
      </c>
      <c r="F9" s="39">
        <f t="shared" si="1"/>
        <v>0.99299999999999999</v>
      </c>
    </row>
    <row r="15" spans="1:6" x14ac:dyDescent="0.35">
      <c r="E15" s="39">
        <v>5</v>
      </c>
    </row>
  </sheetData>
  <conditionalFormatting sqref="B5:F9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CF8A1-3BE6-457E-AC95-02BF7F16FA8A}">
  <dimension ref="A1:F9"/>
  <sheetViews>
    <sheetView workbookViewId="0">
      <selection activeCell="A2" sqref="A2"/>
    </sheetView>
  </sheetViews>
  <sheetFormatPr defaultRowHeight="14.5" x14ac:dyDescent="0.35"/>
  <cols>
    <col min="1" max="1" width="18.90625" customWidth="1"/>
  </cols>
  <sheetData>
    <row r="1" spans="1:6" ht="15.5" x14ac:dyDescent="0.35">
      <c r="A1" s="30" t="s">
        <v>76</v>
      </c>
    </row>
    <row r="6" spans="1:6" x14ac:dyDescent="0.35">
      <c r="A6" s="47" t="s">
        <v>68</v>
      </c>
      <c r="B6" s="47" t="s">
        <v>2</v>
      </c>
      <c r="C6" s="47" t="s">
        <v>3</v>
      </c>
      <c r="D6" s="47" t="s">
        <v>4</v>
      </c>
      <c r="E6" s="47" t="s">
        <v>5</v>
      </c>
      <c r="F6" t="s">
        <v>56</v>
      </c>
    </row>
    <row r="7" spans="1:6" x14ac:dyDescent="0.35">
      <c r="A7" s="48" t="s">
        <v>82</v>
      </c>
      <c r="B7" s="49">
        <v>0.63100000000000001</v>
      </c>
      <c r="C7" s="49">
        <v>0.60399999999999998</v>
      </c>
      <c r="D7" s="49">
        <v>0.60499999999999998</v>
      </c>
      <c r="E7" s="49">
        <v>0.62</v>
      </c>
    </row>
    <row r="8" spans="1:6" x14ac:dyDescent="0.35">
      <c r="A8" s="48" t="s">
        <v>83</v>
      </c>
      <c r="B8" s="49">
        <v>0.318</v>
      </c>
      <c r="C8" s="49">
        <v>0.30199999999999999</v>
      </c>
      <c r="D8" s="49">
        <v>0.31900000000000001</v>
      </c>
      <c r="E8" s="49">
        <v>0.30299999999999999</v>
      </c>
    </row>
    <row r="9" spans="1:6" x14ac:dyDescent="0.35">
      <c r="A9" s="48" t="s">
        <v>84</v>
      </c>
      <c r="B9" s="49">
        <v>2.1999999999999999E-2</v>
      </c>
      <c r="C9" s="49">
        <v>2.4E-2</v>
      </c>
      <c r="D9" s="49">
        <v>2.8000000000000001E-2</v>
      </c>
      <c r="E9" s="49">
        <v>3.6999999999999998E-2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305-DEE8-497A-93DB-ED271526A0AD}">
  <dimension ref="A1:F17"/>
  <sheetViews>
    <sheetView workbookViewId="0">
      <selection activeCell="A3" sqref="A3"/>
    </sheetView>
  </sheetViews>
  <sheetFormatPr defaultRowHeight="14.5" x14ac:dyDescent="0.35"/>
  <cols>
    <col min="1" max="1" width="30.453125" customWidth="1"/>
    <col min="2" max="6" width="11" customWidth="1"/>
  </cols>
  <sheetData>
    <row r="1" spans="1:6" x14ac:dyDescent="0.35">
      <c r="A1" s="54" t="s">
        <v>77</v>
      </c>
    </row>
    <row r="4" spans="1:6" x14ac:dyDescent="0.35">
      <c r="A4" t="s">
        <v>0</v>
      </c>
      <c r="B4" t="s">
        <v>58</v>
      </c>
    </row>
    <row r="5" spans="1:6" x14ac:dyDescent="0.35">
      <c r="A5" s="50" t="s">
        <v>1</v>
      </c>
      <c r="B5" s="50" t="s">
        <v>2</v>
      </c>
      <c r="C5" s="50" t="s">
        <v>3</v>
      </c>
      <c r="D5" s="50" t="s">
        <v>4</v>
      </c>
      <c r="E5" s="50" t="s">
        <v>5</v>
      </c>
      <c r="F5" s="50" t="s">
        <v>56</v>
      </c>
    </row>
    <row r="6" spans="1:6" x14ac:dyDescent="0.35">
      <c r="A6" t="s">
        <v>79</v>
      </c>
      <c r="B6" s="33">
        <v>0.97099999999999997</v>
      </c>
      <c r="C6" s="33">
        <v>0.97249999999999992</v>
      </c>
      <c r="D6" s="33">
        <v>0.97399999999999998</v>
      </c>
      <c r="E6" s="33">
        <v>0.95399999999999996</v>
      </c>
      <c r="F6" s="33">
        <v>0.97499999999999998</v>
      </c>
    </row>
    <row r="7" spans="1:6" x14ac:dyDescent="0.35">
      <c r="A7" t="s">
        <v>80</v>
      </c>
      <c r="B7" s="33">
        <v>2.9000000000000026E-2</v>
      </c>
      <c r="C7" s="33">
        <v>2.7500000000000011E-2</v>
      </c>
      <c r="D7" s="33">
        <v>2.5999999999999999E-2</v>
      </c>
      <c r="E7" s="33">
        <v>4.5999999999999999E-2</v>
      </c>
      <c r="F7" s="33">
        <v>2.1999999999999999E-2</v>
      </c>
    </row>
    <row r="8" spans="1:6" x14ac:dyDescent="0.35">
      <c r="A8" s="51" t="s">
        <v>92</v>
      </c>
      <c r="B8" s="52">
        <v>0.99199999999999999</v>
      </c>
      <c r="C8" s="52">
        <v>1</v>
      </c>
      <c r="D8" s="52">
        <v>0.98299999999999998</v>
      </c>
      <c r="E8" s="52">
        <v>0.98699999999999999</v>
      </c>
      <c r="F8" s="52">
        <v>0.98799999999999999</v>
      </c>
    </row>
    <row r="9" spans="1:6" x14ac:dyDescent="0.35">
      <c r="A9" s="51" t="s">
        <v>93</v>
      </c>
      <c r="B9" s="52">
        <v>8.0000000000000002E-3</v>
      </c>
      <c r="C9" s="52">
        <v>0</v>
      </c>
      <c r="D9" s="52">
        <v>1.7000000000000001E-2</v>
      </c>
      <c r="E9" s="52">
        <v>1.2999999999999999E-2</v>
      </c>
      <c r="F9" s="52">
        <v>8.9999999999999993E-3</v>
      </c>
    </row>
    <row r="10" spans="1:6" x14ac:dyDescent="0.35">
      <c r="A10" s="51" t="s">
        <v>94</v>
      </c>
      <c r="B10" s="52">
        <v>0</v>
      </c>
      <c r="C10" s="52">
        <v>0</v>
      </c>
      <c r="D10" s="52">
        <v>0</v>
      </c>
      <c r="E10" s="52">
        <v>0</v>
      </c>
      <c r="F10" s="52">
        <v>0</v>
      </c>
    </row>
    <row r="11" spans="1:6" x14ac:dyDescent="0.35">
      <c r="A11" s="51" t="s">
        <v>43</v>
      </c>
      <c r="B11" s="53" t="s">
        <v>81</v>
      </c>
      <c r="C11" s="53" t="s">
        <v>81</v>
      </c>
      <c r="D11" s="52">
        <v>0</v>
      </c>
      <c r="E11" s="52">
        <v>0</v>
      </c>
      <c r="F11" s="52">
        <v>0</v>
      </c>
    </row>
    <row r="12" spans="1:6" x14ac:dyDescent="0.35">
      <c r="A12" s="51" t="s">
        <v>44</v>
      </c>
      <c r="B12" s="53" t="s">
        <v>81</v>
      </c>
      <c r="C12" s="53" t="s">
        <v>81</v>
      </c>
      <c r="D12" s="52">
        <v>3.0000000000000001E-3</v>
      </c>
      <c r="E12" s="52">
        <v>3.0000000000000001E-3</v>
      </c>
      <c r="F12" s="52">
        <v>4.0000000000000001E-3</v>
      </c>
    </row>
    <row r="13" spans="1:6" x14ac:dyDescent="0.35">
      <c r="A13" s="51" t="s">
        <v>45</v>
      </c>
      <c r="B13" s="53" t="s">
        <v>81</v>
      </c>
      <c r="C13" s="53" t="s">
        <v>81</v>
      </c>
      <c r="D13" s="52">
        <v>8.0000000000000002E-3</v>
      </c>
      <c r="E13" s="52">
        <v>3.0000000000000001E-3</v>
      </c>
      <c r="F13" s="52">
        <v>8.9999999999999993E-3</v>
      </c>
    </row>
    <row r="14" spans="1:6" x14ac:dyDescent="0.35">
      <c r="A14" s="51" t="s">
        <v>46</v>
      </c>
      <c r="B14" s="53" t="s">
        <v>81</v>
      </c>
      <c r="C14" s="53" t="s">
        <v>81</v>
      </c>
      <c r="D14" s="52">
        <v>0.17</v>
      </c>
      <c r="E14" s="52">
        <v>0.158</v>
      </c>
      <c r="F14" s="52">
        <v>0.14000000000000001</v>
      </c>
    </row>
    <row r="15" spans="1:6" x14ac:dyDescent="0.35">
      <c r="A15" s="51" t="s">
        <v>47</v>
      </c>
      <c r="B15" s="53" t="s">
        <v>81</v>
      </c>
      <c r="C15" s="53" t="s">
        <v>81</v>
      </c>
      <c r="D15" s="52">
        <v>0.81200000000000006</v>
      </c>
      <c r="E15" s="52">
        <v>0.81799999999999995</v>
      </c>
      <c r="F15" s="52">
        <v>0.84299999999999997</v>
      </c>
    </row>
    <row r="16" spans="1:6" x14ac:dyDescent="0.35">
      <c r="A16" s="51" t="s">
        <v>95</v>
      </c>
      <c r="B16" s="53"/>
      <c r="C16" s="53"/>
      <c r="D16" s="53">
        <v>4</v>
      </c>
      <c r="E16" s="53">
        <v>4.0999999999999996</v>
      </c>
      <c r="F16" s="53">
        <v>4.0999999999999996</v>
      </c>
    </row>
    <row r="17" spans="1:6" x14ac:dyDescent="0.35">
      <c r="A17" s="51" t="s">
        <v>96</v>
      </c>
      <c r="B17" s="53"/>
      <c r="C17" s="53">
        <v>3.7</v>
      </c>
      <c r="D17" s="53">
        <v>3.6</v>
      </c>
      <c r="E17" s="53">
        <v>3.4</v>
      </c>
      <c r="F17" s="53">
        <v>3.3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974D-246C-49C3-AB5A-C82032C3BA11}">
  <dimension ref="A1:F8"/>
  <sheetViews>
    <sheetView workbookViewId="0"/>
  </sheetViews>
  <sheetFormatPr defaultRowHeight="14.5" x14ac:dyDescent="0.35"/>
  <cols>
    <col min="1" max="1" width="23.81640625" customWidth="1"/>
  </cols>
  <sheetData>
    <row r="1" spans="1:6" x14ac:dyDescent="0.35">
      <c r="A1" s="54" t="s">
        <v>78</v>
      </c>
    </row>
    <row r="4" spans="1:6" x14ac:dyDescent="0.35">
      <c r="A4" t="s">
        <v>0</v>
      </c>
      <c r="B4" t="s">
        <v>58</v>
      </c>
    </row>
    <row r="5" spans="1:6" x14ac:dyDescent="0.3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56</v>
      </c>
    </row>
    <row r="6" spans="1:6" x14ac:dyDescent="0.35">
      <c r="A6" t="s">
        <v>97</v>
      </c>
      <c r="B6">
        <v>0.95</v>
      </c>
      <c r="C6">
        <v>0.95499999999999996</v>
      </c>
      <c r="D6">
        <v>0.96</v>
      </c>
      <c r="E6">
        <v>0.93500000000000005</v>
      </c>
      <c r="F6">
        <v>0.91900000000000004</v>
      </c>
    </row>
    <row r="7" spans="1:6" x14ac:dyDescent="0.35">
      <c r="A7" t="s">
        <v>98</v>
      </c>
      <c r="B7">
        <v>3.5000000000000003E-2</v>
      </c>
      <c r="C7">
        <v>3.4000000000000002E-2</v>
      </c>
      <c r="D7">
        <v>3.6999999999999998E-2</v>
      </c>
      <c r="E7">
        <v>5.8000000000000003E-2</v>
      </c>
      <c r="F7">
        <v>7.4999999999999997E-2</v>
      </c>
    </row>
    <row r="8" spans="1:6" x14ac:dyDescent="0.35">
      <c r="A8" t="s">
        <v>99</v>
      </c>
      <c r="B8">
        <v>3.0000000000000001E-3</v>
      </c>
      <c r="C8">
        <v>5.0000000000000001E-3</v>
      </c>
      <c r="D8">
        <v>3.0000000000000001E-3</v>
      </c>
      <c r="E8">
        <v>7.0000000000000001E-3</v>
      </c>
      <c r="F8">
        <v>6.0000000000000001E-3</v>
      </c>
    </row>
  </sheetData>
  <conditionalFormatting sqref="B6:F8">
    <cfRule type="iconSet" priority="2">
      <iconSet>
        <cfvo type="percent" val="0"/>
        <cfvo type="percent" val="33"/>
        <cfvo type="percent" val="67"/>
      </iconSet>
    </cfRule>
    <cfRule type="iconSet" priority="1">
      <iconSet iconSet="4Arrow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Sydney</vt:lpstr>
      <vt:lpstr>supply demand</vt:lpstr>
      <vt:lpstr>Property price</vt:lpstr>
      <vt:lpstr>Finance</vt:lpstr>
      <vt:lpstr>Population</vt:lpstr>
      <vt:lpstr>Ownership</vt:lpstr>
      <vt:lpstr>Workforce</vt:lpstr>
      <vt:lpstr>Dwelling</vt:lpstr>
      <vt:lpstr>Family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laila la</cp:lastModifiedBy>
  <cp:lastPrinted>2020-07-27T09:54:33Z</cp:lastPrinted>
  <dcterms:created xsi:type="dcterms:W3CDTF">2015-06-05T18:17:20Z</dcterms:created>
  <dcterms:modified xsi:type="dcterms:W3CDTF">2022-08-29T04:45:00Z</dcterms:modified>
</cp:coreProperties>
</file>