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ech7\Google Drive\PREWORK_DEN\excel-challenge\"/>
    </mc:Choice>
  </mc:AlternateContent>
  <xr:revisionPtr revIDLastSave="0" documentId="13_ncr:1_{D07FE0A2-97B2-4D4C-B57A-848BB0CC9148}" xr6:coauthVersionLast="47" xr6:coauthVersionMax="47" xr10:uidLastSave="{00000000-0000-0000-0000-000000000000}"/>
  <bookViews>
    <workbookView xWindow="-120" yWindow="-120" windowWidth="29040" windowHeight="15840" firstSheet="2" activeTab="4" xr2:uid="{00000000-000D-0000-FFFF-FFFF00000000}"/>
  </bookViews>
  <sheets>
    <sheet name="KS Data Sheet 1" sheetId="1" r:id="rId1"/>
    <sheet name="KS Categorys Sheet 2" sheetId="8" r:id="rId2"/>
    <sheet name="KS Sub-Categorys Sheet 3" sheetId="9" r:id="rId3"/>
    <sheet name="KS Dates Sheet 4" sheetId="3" r:id="rId4"/>
    <sheet name="KS Goal Sheet 5" sheetId="12" r:id="rId5"/>
    <sheet name="KS Analysis Sheet 6" sheetId="13" r:id="rId6"/>
  </sheets>
  <definedNames>
    <definedName name="backers">'KS Data Sheet 1'!$L:$L</definedName>
    <definedName name="goal">'KS Data Sheet 1'!$D:$D</definedName>
    <definedName name="state">'KS Data Sheet 1'!$F:$F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13" l="1" a="1"/>
  <c r="E7" i="13" s="1"/>
  <c r="E6" i="13" a="1"/>
  <c r="E6" i="13" s="1"/>
  <c r="E5" i="13" a="1"/>
  <c r="E5" i="13" s="1"/>
  <c r="E4" i="13" a="1"/>
  <c r="E4" i="13" s="1"/>
  <c r="E3" i="13" a="1"/>
  <c r="E3" i="13" s="1"/>
  <c r="E2" i="13" a="1"/>
  <c r="E2" i="13" s="1"/>
  <c r="C4" i="13" a="1"/>
  <c r="C4" i="13" s="1"/>
  <c r="C5" i="13" a="1"/>
  <c r="C5" i="13" s="1"/>
  <c r="C6" i="13" a="1"/>
  <c r="C6" i="13" s="1"/>
  <c r="C7" i="13" a="1"/>
  <c r="C7" i="13" s="1"/>
  <c r="C2" i="13" a="1"/>
  <c r="C2" i="13" s="1"/>
  <c r="C3" i="13" a="1"/>
  <c r="C3" i="13" s="1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E2" i="12"/>
  <c r="D2" i="12"/>
  <c r="C2" i="12"/>
  <c r="B9" i="12"/>
  <c r="B13" i="12"/>
  <c r="B12" i="12"/>
  <c r="B11" i="12"/>
  <c r="B10" i="12"/>
  <c r="B8" i="12"/>
  <c r="B7" i="12"/>
  <c r="B6" i="12"/>
  <c r="B5" i="12"/>
  <c r="B4" i="12"/>
  <c r="B2" i="12"/>
  <c r="B3" i="12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12" l="1"/>
  <c r="E12" i="12"/>
  <c r="E11" i="12"/>
  <c r="E10" i="12"/>
  <c r="E9" i="12"/>
  <c r="E8" i="12"/>
  <c r="E7" i="12"/>
  <c r="E6" i="12"/>
  <c r="E5" i="12"/>
  <c r="E4" i="12"/>
  <c r="E3" i="12"/>
  <c r="O1048576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<sst xmlns="http://schemas.openxmlformats.org/spreadsheetml/2006/main" count="24842" uniqueCount="8409">
  <si>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</si>
  <si>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</si>
  <si>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</si>
  <si>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</si>
  <si>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</si>
  <si>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</si>
  <si>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</si>
  <si>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</si>
  <si>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</si>
  <si>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</si>
  <si>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</si>
  <si>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</si>
  <si>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</si>
  <si>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</si>
  <si>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</si>
  <si>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</si>
  <si>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</si>
  <si>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</si>
  <si>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</si>
  <si>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</si>
  <si>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</si>
  <si>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</si>
  <si>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</si>
  <si>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</si>
  <si>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</si>
  <si>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</si>
  <si>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</si>
  <si>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</si>
  <si>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</si>
  <si>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</si>
  <si>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</si>
  <si>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</si>
  <si>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</si>
  <si>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</si>
  <si>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</si>
  <si>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</si>
  <si>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</si>
  <si>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</si>
  <si>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</si>
  <si>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</si>
  <si>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</si>
  <si>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</si>
  <si>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</si>
  <si>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</si>
  <si>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</si>
  <si>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</si>
  <si>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</si>
  <si>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</si>
  <si>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</si>
  <si>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</si>
  <si>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</si>
  <si>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</si>
  <si>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</si>
  <si>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</si>
  <si>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</si>
  <si>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</si>
  <si>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</si>
  <si>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</si>
  <si>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</si>
  <si>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</si>
  <si>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</si>
  <si>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</si>
  <si>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</si>
  <si>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</si>
  <si>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</si>
  <si>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</si>
  <si>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</si>
  <si>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</si>
  <si>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</si>
  <si>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</si>
  <si>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</si>
  <si>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</si>
  <si>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</si>
  <si>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</si>
  <si>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</si>
  <si>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</si>
  <si>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</si>
  <si>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</si>
  <si>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</si>
  <si>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</si>
  <si>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</si>
  <si>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</si>
  <si>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</si>
  <si>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</si>
  <si>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</si>
  <si>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</si>
  <si>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</si>
  <si>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</si>
  <si>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</si>
  <si>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</si>
  <si>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</si>
  <si>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</si>
  <si>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</si>
  <si>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</si>
  <si>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</si>
  <si>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</si>
  <si>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</si>
  <si>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</si>
  <si>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</si>
  <si>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</si>
  <si>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</si>
  <si>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</si>
  <si>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</si>
  <si>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</si>
  <si>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</si>
  <si>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</si>
  <si>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</si>
  <si>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</si>
  <si>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</si>
  <si>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</si>
  <si>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</si>
  <si>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</si>
  <si>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</si>
  <si>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</si>
  <si>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</si>
  <si>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</si>
  <si>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</si>
  <si>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</si>
  <si>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</si>
  <si>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</si>
  <si>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</si>
  <si>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</si>
  <si>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</si>
  <si>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</si>
  <si>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</si>
  <si>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</si>
  <si>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</si>
  <si>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</si>
  <si>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</si>
  <si>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</si>
  <si>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</si>
  <si>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</si>
  <si>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</si>
  <si>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</si>
  <si>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</si>
  <si>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</si>
  <si>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</si>
  <si>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</si>
  <si>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</si>
  <si>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</si>
  <si>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</si>
  <si>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</si>
  <si>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</si>
  <si>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</si>
  <si>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</si>
  <si>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</si>
  <si>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</si>
  <si>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</si>
  <si>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</si>
  <si>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</si>
  <si>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</si>
  <si>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</si>
  <si>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</si>
  <si>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</si>
  <si>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</si>
  <si>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</si>
  <si>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</si>
  <si>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</si>
  <si>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</si>
  <si>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</si>
  <si>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</si>
  <si>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</si>
  <si>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</si>
  <si>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</si>
  <si>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</si>
  <si>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</si>
  <si>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</si>
  <si>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</si>
  <si>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</si>
  <si>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</si>
  <si>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</si>
  <si>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</si>
  <si>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</si>
  <si>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</si>
  <si>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</si>
  <si>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</si>
  <si>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</si>
  <si>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</si>
  <si>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</si>
  <si>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</si>
  <si>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</si>
  <si>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</si>
  <si>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</si>
  <si>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</si>
  <si>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</si>
  <si>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</si>
  <si>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</si>
  <si>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</si>
  <si>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</si>
  <si>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</si>
  <si>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</si>
  <si>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</si>
  <si>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</si>
  <si>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</si>
  <si>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</si>
  <si>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</si>
  <si>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</si>
  <si>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</si>
  <si>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</si>
  <si>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</si>
  <si>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</si>
  <si>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</si>
  <si>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</si>
  <si>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</si>
  <si>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</si>
  <si>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</si>
  <si>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</si>
  <si>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</si>
  <si>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</si>
  <si>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</si>
  <si>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</si>
  <si>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</si>
  <si>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</si>
  <si>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</si>
  <si>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</si>
  <si>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</si>
  <si>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</si>
  <si>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</si>
  <si>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</si>
  <si>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</si>
  <si>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</si>
  <si>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</si>
  <si>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</si>
  <si>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</si>
  <si>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</si>
  <si>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</si>
  <si>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</si>
  <si>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</si>
  <si>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</si>
  <si>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</si>
  <si>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</si>
  <si>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</si>
  <si>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</si>
  <si>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</si>
  <si>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</si>
  <si>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</si>
  <si>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</si>
  <si>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</si>
  <si>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</si>
  <si>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</si>
  <si>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</si>
  <si>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</si>
  <si>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</si>
  <si>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</si>
  <si>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</si>
  <si>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</si>
  <si>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</si>
  <si>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</si>
  <si>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</si>
  <si>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</si>
  <si>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</si>
  <si>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</si>
  <si>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</si>
  <si>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</si>
  <si>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</si>
  <si>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</si>
  <si>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</si>
  <si>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</si>
  <si>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</si>
  <si>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</si>
  <si>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</si>
  <si>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</si>
  <si>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</si>
  <si>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</si>
  <si>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</si>
  <si>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</si>
  <si>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</si>
  <si>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</si>
  <si>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</si>
  <si>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</si>
  <si>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</si>
  <si>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</si>
  <si>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</si>
  <si>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</si>
  <si>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</si>
  <si>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</si>
  <si>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</si>
  <si>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</si>
  <si>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</si>
  <si>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</si>
  <si>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</si>
  <si>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</si>
  <si>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</si>
  <si>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</si>
  <si>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</si>
  <si>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</si>
  <si>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</si>
  <si>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</si>
  <si>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</si>
  <si>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</si>
  <si>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</si>
  <si>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</si>
  <si>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</si>
  <si>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</si>
  <si>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</si>
  <si>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</si>
  <si>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</si>
  <si>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</si>
  <si>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</si>
  <si>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</si>
  <si>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</si>
  <si>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</si>
  <si>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</si>
  <si>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</si>
  <si>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</si>
  <si>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</si>
  <si>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</si>
  <si>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</si>
  <si>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</si>
  <si>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</si>
  <si>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</si>
  <si>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</si>
  <si>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</si>
  <si>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</si>
  <si>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</si>
  <si>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</si>
  <si>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</si>
  <si>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</si>
  <si>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</si>
  <si>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</si>
  <si>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</si>
  <si>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</si>
  <si>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</si>
  <si>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</si>
  <si>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</si>
  <si>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</si>
  <si>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</si>
  <si>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</si>
  <si>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</si>
  <si>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</si>
  <si>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</si>
  <si>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</si>
  <si>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</si>
  <si>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</si>
  <si>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</si>
  <si>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</si>
  <si>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</si>
  <si>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</si>
  <si>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</si>
  <si>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</si>
  <si>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</si>
  <si>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</si>
  <si>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</si>
  <si>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</si>
  <si>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</si>
  <si>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</si>
  <si>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</si>
  <si>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</si>
  <si>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</si>
  <si>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</si>
  <si>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</si>
  <si>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</si>
  <si>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</si>
  <si>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</si>
  <si>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</si>
  <si>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</si>
  <si>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</si>
  <si>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</si>
  <si>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</si>
  <si>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</si>
  <si>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</si>
  <si>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</si>
  <si>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</si>
  <si>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</si>
  <si>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</si>
  <si>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</si>
  <si>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</si>
  <si>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</si>
  <si>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</si>
  <si>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</si>
  <si>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</si>
  <si>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</si>
  <si>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</si>
  <si>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</si>
  <si>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</si>
  <si>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</si>
  <si>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</si>
  <si>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</si>
  <si>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</si>
  <si>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</si>
  <si>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</si>
  <si>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</si>
  <si>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</si>
  <si>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</si>
  <si>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</si>
  <si>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</si>
  <si>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</si>
  <si>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</si>
  <si>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</si>
  <si>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</si>
  <si>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</si>
  <si>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</si>
  <si>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</si>
  <si>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</si>
  <si>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</si>
  <si>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</si>
  <si>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</si>
  <si>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</si>
  <si>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</si>
  <si>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</si>
  <si>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</si>
  <si>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</si>
  <si>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</si>
  <si>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</si>
  <si>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</si>
  <si>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</si>
  <si>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</si>
  <si>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</si>
  <si>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</si>
  <si>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</si>
  <si>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</si>
  <si>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</si>
  <si>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</si>
  <si>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</si>
  <si>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</si>
  <si>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</si>
  <si>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</si>
  <si>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</si>
  <si>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</si>
  <si>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</si>
  <si>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</si>
  <si>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</si>
  <si>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</si>
  <si>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</si>
  <si>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</si>
  <si>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</si>
  <si>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</si>
  <si>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</si>
  <si>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</si>
  <si>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</si>
  <si>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</si>
  <si>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</si>
  <si>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</si>
  <si>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</si>
  <si>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</si>
  <si>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</si>
  <si>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</si>
  <si>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</si>
  <si>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</si>
  <si>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</si>
  <si>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</si>
  <si>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</si>
  <si>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</si>
  <si>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</si>
  <si>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</si>
  <si>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</si>
  <si>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</si>
  <si>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</si>
  <si>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</si>
  <si>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</si>
  <si>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</si>
  <si>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</si>
  <si>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</si>
  <si>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</si>
  <si>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</si>
  <si>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</si>
  <si>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</si>
  <si>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</si>
  <si>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</si>
  <si>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</si>
  <si>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</si>
  <si>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</si>
  <si>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</si>
  <si>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</si>
  <si>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</si>
  <si>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</si>
  <si>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</si>
  <si>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</si>
  <si>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</si>
  <si>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</si>
  <si>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</si>
  <si>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</si>
  <si>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</si>
  <si>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</si>
  <si>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</si>
  <si>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</si>
  <si>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</si>
  <si>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</si>
  <si>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</si>
  <si>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</si>
  <si>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</si>
  <si>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</si>
  <si>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</si>
  <si>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</si>
  <si>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</si>
  <si>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</si>
  <si>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</si>
  <si>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</si>
  <si>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</si>
  <si>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</si>
  <si>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</si>
  <si>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</si>
  <si>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</si>
  <si>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</si>
  <si>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</si>
  <si>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</si>
  <si>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</si>
  <si>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</si>
  <si>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</si>
  <si>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</si>
  <si>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</si>
  <si>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</si>
  <si>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</si>
  <si>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</si>
  <si>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</si>
  <si>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</si>
  <si>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</si>
  <si>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</si>
  <si>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</si>
  <si>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</si>
  <si>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</si>
  <si>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</si>
  <si>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</si>
  <si>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</si>
  <si>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</si>
  <si>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</si>
  <si>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</si>
  <si>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</si>
  <si>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</si>
  <si>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</si>
  <si>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</si>
  <si>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</si>
  <si>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</si>
  <si>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</si>
  <si>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</si>
  <si>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</si>
  <si>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</si>
  <si>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</si>
  <si>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</si>
  <si>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</si>
  <si>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</si>
  <si>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</si>
  <si>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</si>
  <si>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</si>
  <si>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</si>
  <si>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</si>
  <si>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</si>
  <si>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</si>
  <si>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</si>
  <si>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</si>
  <si>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</si>
  <si>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</si>
  <si>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</si>
  <si>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</si>
  <si>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</si>
  <si>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</si>
  <si>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</si>
  <si>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</si>
  <si>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</si>
  <si>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</si>
  <si>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</si>
  <si>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</si>
  <si>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</si>
  <si>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</si>
  <si>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</si>
  <si>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</si>
  <si>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</si>
  <si>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</si>
  <si>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</si>
  <si>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</si>
  <si>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</si>
  <si>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</si>
  <si>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</si>
  <si>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</si>
  <si>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</si>
  <si>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</si>
  <si>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</si>
  <si>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</si>
  <si>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</si>
  <si>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</si>
  <si>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</si>
  <si>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</si>
  <si>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</si>
  <si>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</si>
  <si>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</si>
  <si>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</si>
  <si>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</si>
  <si>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</si>
  <si>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</si>
  <si>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</si>
  <si>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</si>
  <si>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</si>
  <si>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</si>
  <si>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</si>
  <si>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</si>
  <si>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</si>
  <si>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</si>
  <si>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</si>
  <si>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</si>
  <si>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</si>
  <si>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</si>
  <si>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</si>
  <si>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</si>
  <si>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</si>
  <si>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</si>
  <si>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</si>
  <si>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</si>
  <si>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</si>
  <si>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</si>
  <si>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</si>
  <si>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</si>
  <si>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</si>
  <si>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</si>
  <si>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</si>
  <si>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</si>
  <si>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</si>
  <si>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</si>
  <si>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</si>
  <si>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</si>
  <si>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</si>
  <si>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</si>
  <si>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</si>
  <si>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</si>
  <si>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</si>
  <si>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</si>
  <si>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</si>
  <si>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</si>
  <si>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</si>
  <si>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</si>
  <si>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</si>
  <si>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</si>
  <si>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</si>
  <si>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</si>
  <si>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</si>
  <si>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</si>
  <si>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</si>
  <si>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</si>
  <si>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</si>
  <si>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</si>
  <si>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</si>
  <si>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</si>
  <si>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</si>
  <si>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</si>
  <si>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</si>
  <si>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</si>
  <si>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</si>
  <si>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</si>
  <si>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</si>
  <si>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</si>
  <si>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</si>
  <si>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</si>
  <si>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</si>
  <si>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</si>
  <si>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</si>
  <si>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</si>
  <si>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</si>
  <si>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</si>
  <si>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</si>
  <si>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</si>
  <si>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</si>
  <si>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</si>
  <si>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</si>
  <si>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</si>
  <si>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</si>
  <si>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</si>
  <si>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</si>
  <si>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</si>
  <si>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</si>
  <si>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</si>
  <si>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</si>
  <si>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</si>
  <si>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</si>
  <si>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</si>
  <si>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</si>
  <si>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</si>
  <si>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</si>
  <si>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</si>
  <si>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</si>
  <si>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</si>
  <si>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</si>
  <si>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</si>
  <si>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</si>
  <si>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</si>
  <si>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</si>
  <si>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</si>
  <si>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</si>
  <si>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</si>
  <si>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</si>
  <si>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</si>
  <si>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</si>
  <si>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</si>
  <si>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</si>
  <si>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</si>
  <si>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</si>
  <si>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</si>
  <si>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</si>
  <si>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</si>
  <si>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</si>
  <si>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</si>
  <si>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</si>
  <si>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</si>
  <si>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</si>
  <si>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</si>
  <si>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</si>
  <si>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</si>
  <si>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</si>
  <si>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</si>
  <si>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</si>
  <si>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</si>
  <si>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</si>
  <si>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</si>
  <si>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</si>
  <si>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</si>
  <si>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</si>
  <si>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</si>
  <si>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</si>
  <si>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</si>
  <si>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</si>
  <si>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</si>
  <si>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</si>
  <si>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</si>
  <si>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</si>
  <si>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</si>
  <si>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</si>
  <si>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</si>
  <si>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</si>
  <si>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</si>
  <si>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</si>
  <si>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</si>
  <si>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</si>
  <si>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</si>
  <si>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</si>
  <si>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</si>
  <si>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</si>
  <si>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</si>
  <si>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</si>
  <si>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</si>
  <si>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</si>
  <si>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</si>
  <si>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</si>
  <si>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</si>
  <si>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</si>
  <si>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</si>
  <si>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</si>
  <si>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</si>
  <si>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</si>
  <si>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</si>
  <si>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</si>
  <si>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</si>
  <si>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</si>
  <si>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</si>
  <si>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</si>
  <si>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</si>
  <si>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</si>
  <si>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</si>
  <si>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</si>
  <si>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</si>
  <si>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</si>
  <si>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</si>
  <si>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</si>
  <si>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</si>
  <si>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</si>
  <si>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</si>
  <si>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</si>
  <si>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</si>
  <si>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</si>
  <si>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</si>
  <si>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</si>
  <si>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</si>
  <si>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</si>
  <si>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</si>
  <si>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</si>
  <si>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</si>
  <si>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</si>
  <si>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</si>
  <si>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</si>
  <si>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</si>
  <si>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</si>
  <si>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</si>
  <si>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</si>
  <si>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</si>
  <si>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</si>
  <si>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</si>
  <si>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</si>
  <si>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</si>
  <si>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</si>
  <si>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</si>
  <si>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</si>
  <si>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</si>
  <si>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</si>
  <si>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</si>
  <si>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</si>
  <si>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</si>
  <si>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</si>
  <si>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</si>
  <si>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</si>
  <si>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</si>
  <si>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</si>
  <si>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</si>
  <si>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</si>
  <si>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</si>
  <si>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</si>
  <si>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</si>
  <si>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</si>
  <si>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</si>
  <si>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</si>
  <si>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</si>
  <si>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</si>
  <si>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</si>
  <si>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</si>
  <si>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</si>
  <si>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</si>
  <si>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</si>
  <si>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</si>
  <si>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</si>
  <si>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</si>
  <si>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</si>
  <si>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</si>
  <si>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</si>
  <si>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</si>
  <si>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</si>
  <si>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</si>
  <si>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</si>
  <si>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</si>
  <si>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</si>
  <si>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</si>
  <si>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</si>
  <si>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</si>
  <si>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</si>
  <si>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</si>
  <si>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</si>
  <si>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</si>
  <si>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</si>
  <si>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</si>
  <si>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</si>
  <si>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</si>
  <si>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</si>
  <si>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</si>
  <si>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</si>
  <si>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</si>
  <si>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</si>
  <si>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</si>
  <si>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</si>
  <si>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</si>
  <si>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</si>
  <si>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</si>
  <si>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</si>
  <si>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</si>
  <si>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</si>
  <si>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</si>
  <si>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</si>
  <si>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</si>
  <si>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</si>
  <si>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</si>
  <si>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</si>
  <si>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</si>
  <si>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</si>
  <si>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</si>
  <si>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</si>
  <si>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</si>
  <si>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</si>
  <si>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</si>
  <si>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</si>
  <si>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</si>
  <si>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</si>
  <si>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</si>
  <si>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</si>
  <si>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</si>
  <si>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</si>
  <si>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</si>
  <si>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</si>
  <si>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</si>
  <si>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</si>
  <si>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</si>
  <si>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</si>
  <si>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</si>
  <si>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</si>
  <si>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</si>
  <si>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</si>
  <si>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</si>
  <si>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</si>
  <si>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</si>
  <si>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</si>
  <si>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</si>
  <si>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</si>
  <si>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</si>
  <si>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</si>
  <si>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</si>
  <si>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</si>
  <si>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</si>
  <si>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</si>
  <si>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</si>
  <si>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</si>
  <si>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</si>
  <si>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</si>
  <si>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</si>
  <si>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</si>
  <si>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</si>
  <si>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</si>
  <si>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</si>
  <si>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</si>
  <si>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</si>
  <si>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</si>
  <si>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</si>
  <si>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</si>
  <si>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</si>
  <si>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</si>
  <si>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</si>
  <si>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</si>
  <si>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</si>
  <si>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</si>
  <si>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</si>
  <si>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</si>
  <si>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</si>
  <si>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</si>
  <si>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</si>
  <si>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</si>
  <si>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</si>
  <si>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</si>
  <si>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</si>
  <si>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</si>
  <si>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</si>
  <si>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</si>
  <si>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</si>
  <si>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</si>
  <si>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</si>
  <si>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</si>
  <si>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</si>
  <si>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</si>
  <si>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</si>
  <si>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</si>
  <si>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</si>
  <si>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</si>
  <si>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</si>
  <si>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</si>
  <si>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</si>
  <si>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</si>
  <si>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</si>
  <si>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</si>
  <si>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</si>
  <si>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</si>
  <si>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</si>
  <si>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</si>
  <si>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</si>
  <si>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</si>
  <si>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</si>
  <si>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</si>
  <si>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</si>
  <si>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</si>
  <si>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</si>
  <si>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</si>
  <si>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</si>
  <si>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</si>
  <si>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</si>
  <si>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</si>
  <si>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</si>
  <si>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</si>
  <si>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</si>
  <si>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</si>
  <si>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</si>
  <si>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</si>
  <si>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</si>
  <si>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</si>
  <si>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</si>
  <si>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</si>
  <si>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</si>
  <si>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</si>
  <si>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</si>
  <si>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</si>
  <si>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</si>
  <si>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</si>
  <si>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</si>
  <si>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</si>
  <si>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</si>
  <si>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</si>
  <si>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</si>
  <si>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</si>
  <si>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</si>
  <si>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</si>
  <si>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</si>
  <si>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</si>
  <si>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</si>
  <si>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</si>
  <si>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</si>
  <si>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</si>
  <si>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</si>
  <si>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</si>
  <si>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</si>
  <si>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</si>
  <si>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</si>
  <si>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</si>
  <si>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</si>
  <si>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</si>
  <si>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</si>
  <si>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</si>
  <si>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</si>
  <si>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</si>
  <si>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</si>
  <si>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</si>
  <si>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</si>
  <si>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</si>
  <si>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</si>
  <si>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</si>
  <si>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</si>
  <si>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</si>
  <si>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</si>
  <si>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</si>
  <si>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</si>
  <si>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</si>
  <si>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</si>
  <si>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</si>
  <si>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</si>
  <si>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</si>
  <si>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</si>
  <si>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</si>
  <si>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</si>
  <si>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</si>
  <si>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</si>
  <si>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</si>
  <si>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</si>
  <si>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</si>
  <si>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</si>
  <si>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</si>
  <si>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</si>
  <si>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</si>
  <si>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</si>
  <si>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</si>
  <si>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</si>
  <si>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</si>
  <si>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</si>
  <si>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</si>
  <si>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</si>
  <si>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</si>
  <si>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</si>
  <si>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</si>
  <si>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</si>
  <si>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</si>
  <si>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</si>
  <si>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</si>
  <si>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</si>
  <si>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</si>
  <si>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</si>
  <si>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</si>
  <si>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</si>
  <si>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</si>
  <si>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</si>
  <si>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</si>
  <si>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</si>
  <si>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</si>
  <si>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</si>
  <si>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</si>
  <si>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</si>
  <si>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</si>
  <si>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</si>
  <si>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</si>
  <si>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</si>
  <si>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</si>
  <si>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</si>
  <si>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</si>
  <si>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</si>
  <si>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</si>
  <si>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</si>
  <si>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</si>
  <si>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</si>
  <si>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</si>
  <si>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</si>
  <si>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</si>
  <si>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</si>
  <si>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</si>
  <si>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</si>
  <si>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</si>
  <si>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</si>
  <si>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</si>
  <si>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</si>
  <si>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</si>
  <si>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</si>
  <si>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</si>
  <si>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</si>
  <si>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</si>
  <si>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</si>
  <si>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</si>
  <si>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</si>
  <si>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</si>
  <si>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</si>
  <si>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</si>
  <si>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</si>
  <si>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</si>
  <si>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</si>
  <si>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</si>
  <si>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</si>
  <si>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</si>
  <si>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</si>
  <si>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</si>
  <si>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</si>
  <si>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</si>
  <si>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</si>
  <si>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</si>
  <si>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</si>
  <si>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</si>
  <si>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</si>
  <si>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</si>
  <si>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</si>
  <si>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</si>
  <si>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</si>
  <si>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</si>
  <si>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</si>
  <si>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</si>
  <si>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</si>
  <si>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</si>
  <si>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</si>
  <si>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</si>
  <si>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</si>
  <si>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</si>
  <si>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</si>
  <si>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</si>
  <si>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</si>
  <si>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</si>
  <si>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</si>
  <si>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</si>
  <si>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</si>
  <si>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</si>
  <si>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</si>
  <si>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</si>
  <si>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</si>
  <si>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</si>
  <si>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</si>
  <si>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</si>
  <si>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</si>
  <si>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</si>
  <si>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</si>
  <si>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</si>
  <si>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</si>
  <si>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</si>
  <si>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</si>
  <si>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</si>
  <si>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</si>
  <si>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</si>
  <si>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</si>
  <si>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</si>
  <si>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</si>
  <si>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</si>
  <si>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</si>
  <si>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</si>
  <si>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</si>
  <si>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</si>
  <si>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</si>
  <si>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</si>
  <si>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</si>
  <si>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</si>
  <si>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</si>
  <si>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</si>
  <si>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</si>
  <si>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</si>
  <si>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</si>
  <si>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</si>
  <si>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</si>
  <si>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</si>
  <si>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</si>
  <si>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</si>
  <si>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</si>
  <si>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</si>
  <si>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</si>
  <si>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</si>
  <si>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</si>
  <si>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</si>
  <si>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</si>
  <si>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</si>
  <si>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</si>
  <si>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</si>
  <si>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</si>
  <si>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</si>
  <si>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</si>
  <si>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</si>
  <si>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</si>
  <si>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</si>
  <si>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</si>
  <si>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</si>
  <si>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</si>
  <si>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</si>
  <si>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</si>
  <si>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</si>
  <si>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</si>
  <si>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</si>
  <si>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</si>
  <si>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</si>
  <si>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</si>
  <si>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</si>
  <si>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</si>
  <si>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</si>
  <si>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</si>
  <si>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</si>
  <si>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</si>
  <si>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</si>
  <si>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</si>
  <si>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</si>
  <si>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</si>
  <si>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</si>
  <si>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</si>
  <si>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</si>
  <si>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</si>
  <si>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</si>
  <si>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</si>
  <si>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</si>
  <si>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</si>
  <si>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</si>
  <si>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</si>
  <si>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</si>
  <si>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</si>
  <si>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</si>
  <si>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</si>
  <si>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</si>
  <si>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</si>
  <si>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</si>
  <si>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</si>
  <si>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</si>
  <si>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</si>
  <si>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</si>
  <si>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</si>
  <si>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</si>
  <si>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</si>
  <si>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</si>
  <si>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</si>
  <si>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</si>
  <si>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</si>
  <si>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</si>
  <si>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</si>
  <si>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</si>
  <si>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</si>
  <si>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</si>
  <si>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</si>
  <si>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</si>
  <si>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</si>
  <si>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</si>
  <si>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</si>
  <si>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</si>
  <si>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</si>
  <si>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</si>
  <si>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</si>
  <si>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</si>
  <si>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</si>
  <si>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</si>
  <si>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</si>
  <si>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</si>
  <si>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</si>
  <si>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</si>
  <si>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</si>
  <si>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</si>
  <si>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</si>
  <si>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</si>
  <si>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</si>
  <si>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</si>
  <si>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</si>
  <si>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</si>
  <si>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</si>
  <si>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</si>
  <si>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</si>
  <si>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</si>
  <si>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</si>
  <si>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</si>
  <si>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</si>
  <si>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</si>
  <si>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</si>
  <si>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</si>
  <si>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</si>
  <si>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</si>
  <si>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</si>
  <si>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</si>
  <si>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</si>
  <si>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</si>
  <si>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</si>
  <si>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</si>
  <si>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</si>
  <si>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</si>
  <si>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</si>
  <si>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</si>
  <si>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</si>
  <si>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</si>
  <si>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</si>
  <si>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</si>
  <si>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</si>
  <si>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</si>
  <si>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</si>
  <si>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</si>
  <si>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</si>
  <si>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</si>
  <si>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</si>
  <si>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</si>
  <si>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</si>
  <si>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</si>
  <si>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</si>
  <si>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</si>
  <si>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</si>
  <si>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</si>
  <si>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</si>
  <si>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</si>
  <si>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</si>
  <si>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</si>
  <si>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</si>
  <si>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</si>
  <si>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</si>
  <si>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</si>
  <si>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</si>
  <si>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</si>
  <si>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</si>
  <si>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</si>
  <si>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</si>
  <si>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</si>
  <si>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</si>
  <si>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</si>
  <si>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</si>
  <si>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</si>
  <si>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</si>
  <si>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</si>
  <si>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</si>
  <si>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</si>
  <si>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</si>
  <si>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</si>
  <si>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</si>
  <si>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</si>
  <si>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</si>
  <si>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</si>
  <si>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</si>
  <si>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</si>
  <si>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</si>
  <si>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</si>
  <si>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</si>
  <si>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</si>
  <si>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</si>
  <si>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</si>
  <si>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</si>
  <si>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</si>
  <si>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</si>
  <si>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</si>
  <si>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</si>
  <si>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</si>
  <si>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</si>
  <si>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</si>
  <si>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</si>
  <si>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</si>
  <si>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</si>
  <si>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</si>
  <si>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</si>
  <si>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</si>
  <si>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</si>
  <si>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</si>
  <si>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</si>
  <si>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</si>
  <si>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</si>
  <si>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</si>
  <si>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</si>
  <si>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</si>
  <si>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</si>
  <si>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</si>
  <si>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</si>
  <si>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</si>
  <si>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</si>
  <si>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</si>
  <si>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</si>
  <si>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</si>
  <si>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</si>
  <si>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</si>
  <si>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</si>
  <si>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</si>
  <si>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</si>
  <si>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</si>
  <si>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</si>
  <si>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</si>
  <si>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</si>
  <si>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</si>
  <si>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</si>
  <si>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</si>
  <si>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</si>
  <si>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</si>
  <si>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</si>
  <si>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</si>
  <si>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</si>
  <si>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</si>
  <si>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</si>
  <si>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</si>
  <si>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</si>
  <si>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</si>
  <si>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</si>
  <si>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</si>
  <si>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</si>
  <si>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</si>
  <si>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</si>
  <si>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</si>
  <si>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</si>
  <si>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</si>
  <si>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</si>
  <si>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</si>
  <si>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</si>
  <si>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</si>
  <si>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</si>
  <si>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</si>
  <si>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</si>
  <si>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</si>
  <si>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</si>
  <si>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</si>
  <si>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</si>
  <si>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</si>
  <si>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</si>
  <si>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</si>
  <si>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</si>
  <si>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</si>
  <si>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</si>
  <si>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</si>
  <si>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</si>
  <si>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</si>
  <si>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</si>
  <si>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</si>
  <si>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</si>
  <si>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</si>
  <si>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</si>
  <si>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</si>
  <si>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</si>
  <si>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</si>
  <si>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</si>
  <si>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</si>
  <si>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</si>
  <si>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</si>
  <si>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</si>
  <si>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</si>
  <si>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</si>
  <si>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</si>
  <si>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</si>
  <si>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</si>
  <si>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</si>
  <si>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</si>
  <si>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</si>
  <si>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</si>
  <si>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</si>
  <si>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</si>
  <si>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</si>
  <si>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</si>
  <si>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</si>
  <si>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</si>
  <si>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</si>
  <si>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</si>
  <si>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</si>
  <si>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</si>
  <si>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</si>
  <si>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</si>
  <si>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</si>
  <si>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</si>
  <si>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</si>
  <si>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</si>
  <si>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</si>
  <si>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</si>
  <si>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</si>
  <si>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</si>
  <si>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</si>
  <si>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</si>
  <si>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</si>
  <si>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</si>
  <si>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</si>
  <si>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</si>
  <si>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</si>
  <si>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</si>
  <si>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</si>
  <si>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</si>
  <si>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</si>
  <si>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</si>
  <si>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</si>
  <si>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</si>
  <si>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</si>
  <si>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</si>
  <si>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</si>
  <si>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</si>
  <si>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</si>
  <si>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</si>
  <si>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</si>
  <si>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</si>
  <si>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</si>
  <si>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</si>
  <si>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</si>
  <si>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</si>
  <si>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</si>
  <si>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</si>
  <si>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</si>
  <si>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</si>
  <si>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</si>
  <si>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</si>
  <si>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</si>
  <si>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</si>
  <si>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</si>
  <si>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</si>
  <si>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</si>
  <si>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</si>
  <si>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</si>
  <si>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</si>
  <si>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</si>
  <si>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</si>
  <si>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</si>
  <si>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</si>
  <si>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</si>
  <si>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</si>
  <si>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</si>
  <si>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</si>
  <si>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</si>
  <si>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</si>
  <si>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</si>
  <si>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</si>
  <si>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</si>
  <si>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</si>
  <si>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</si>
  <si>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</si>
  <si>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</si>
  <si>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</si>
  <si>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</si>
  <si>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</si>
  <si>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</si>
  <si>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</si>
  <si>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</si>
  <si>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</si>
  <si>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</si>
  <si>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</si>
  <si>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</si>
  <si>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</si>
  <si>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</si>
  <si>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</si>
  <si>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</si>
  <si>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</si>
  <si>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</si>
  <si>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</si>
  <si>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</si>
  <si>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</si>
  <si>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</si>
  <si>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</si>
  <si>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</si>
  <si>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</si>
  <si>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</si>
  <si>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</si>
  <si>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</si>
  <si>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</si>
  <si>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</si>
  <si>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</si>
  <si>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</si>
  <si>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</si>
  <si>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</si>
  <si>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</si>
  <si>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</si>
  <si>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</si>
  <si>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</si>
  <si>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</si>
  <si>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</si>
  <si>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</si>
  <si>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</si>
  <si>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</si>
  <si>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</si>
  <si>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</si>
  <si>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</si>
  <si>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</si>
  <si>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</si>
  <si>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</si>
  <si>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</si>
  <si>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</si>
  <si>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</si>
  <si>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</si>
  <si>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</si>
  <si>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</si>
  <si>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</si>
  <si>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</si>
  <si>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</si>
  <si>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</si>
  <si>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</si>
  <si>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</si>
  <si>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</si>
  <si>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</si>
  <si>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</si>
  <si>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</si>
  <si>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</si>
  <si>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</si>
  <si>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</si>
  <si>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</si>
  <si>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</si>
  <si>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</si>
  <si>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</si>
  <si>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</si>
  <si>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</si>
  <si>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</si>
  <si>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</si>
  <si>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</si>
  <si>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</si>
  <si>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</si>
  <si>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</si>
  <si>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</si>
  <si>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</si>
  <si>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</si>
  <si>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</si>
  <si>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</si>
  <si>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</si>
  <si>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</si>
  <si>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</si>
  <si>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</si>
  <si>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</si>
  <si>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</si>
  <si>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</si>
  <si>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</si>
  <si>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</si>
  <si>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</si>
  <si>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</si>
  <si>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</si>
  <si>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</si>
  <si>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</si>
  <si>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</si>
  <si>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</si>
  <si>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</si>
  <si>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</si>
  <si>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</si>
  <si>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</si>
  <si>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</si>
  <si>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</si>
  <si>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</si>
  <si>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</si>
  <si>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</si>
  <si>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</si>
  <si>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</si>
  <si>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</si>
  <si>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</si>
  <si>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</si>
  <si>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</si>
  <si>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</si>
  <si>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</si>
  <si>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</si>
  <si>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</si>
  <si>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</si>
  <si>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</si>
  <si>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</si>
  <si>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</si>
  <si>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</si>
  <si>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</si>
  <si>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</si>
  <si>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</si>
  <si>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</si>
  <si>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</si>
  <si>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</si>
  <si>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</si>
  <si>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</si>
  <si>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</si>
  <si>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</si>
  <si>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</si>
  <si>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</si>
  <si>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</si>
  <si>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</si>
  <si>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</si>
  <si>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</si>
  <si>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</si>
  <si>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</si>
  <si>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</si>
  <si>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</si>
  <si>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</si>
  <si>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</si>
  <si>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</si>
  <si>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</si>
  <si>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</si>
  <si>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</si>
  <si>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</si>
  <si>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</si>
  <si>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</si>
  <si>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</si>
  <si>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</si>
  <si>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</si>
  <si>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</si>
  <si>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</si>
  <si>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</si>
  <si>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</si>
  <si>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</si>
  <si>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</si>
  <si>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</si>
  <si>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</si>
  <si>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</si>
  <si>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</si>
  <si>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</si>
  <si>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</si>
  <si>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</si>
  <si>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</si>
  <si>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</si>
  <si>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</si>
  <si>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</si>
  <si>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</si>
  <si>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</si>
  <si>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</si>
  <si>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</si>
  <si>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</si>
  <si>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</si>
  <si>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</si>
  <si>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</si>
  <si>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</si>
  <si>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</si>
  <si>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</si>
  <si>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</si>
  <si>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</si>
  <si>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</si>
  <si>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</si>
  <si>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</si>
  <si>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</si>
  <si>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</si>
  <si>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</si>
  <si>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</si>
  <si>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</si>
  <si>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</si>
  <si>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</si>
  <si>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</si>
  <si>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</si>
  <si>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</si>
  <si>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</si>
  <si>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</si>
  <si>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</si>
  <si>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</si>
  <si>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</si>
  <si>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</si>
  <si>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</si>
  <si>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</si>
  <si>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</si>
  <si>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</si>
  <si>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</si>
  <si>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</si>
  <si>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</si>
  <si>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</si>
  <si>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</si>
  <si>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</si>
  <si>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</si>
  <si>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</si>
  <si>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</si>
  <si>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</si>
  <si>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</si>
  <si>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</si>
  <si>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</si>
  <si>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</si>
  <si>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</si>
  <si>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</si>
  <si>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</si>
  <si>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</si>
  <si>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</si>
  <si>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</si>
  <si>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</si>
  <si>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</si>
  <si>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</si>
  <si>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</si>
  <si>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</si>
  <si>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</si>
  <si>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</si>
  <si>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</si>
  <si>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</si>
  <si>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</si>
  <si>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</si>
  <si>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</si>
  <si>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</si>
  <si>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</si>
  <si>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</si>
  <si>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</si>
  <si>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</si>
  <si>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</si>
  <si>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</si>
  <si>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</si>
  <si>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</si>
  <si>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</si>
  <si>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</si>
  <si>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</si>
  <si>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</si>
  <si>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</si>
  <si>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</si>
  <si>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</si>
  <si>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</si>
  <si>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</si>
  <si>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</si>
  <si>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</si>
  <si>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</si>
  <si>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</si>
  <si>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</si>
  <si>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</si>
  <si>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</si>
  <si>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</si>
  <si>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</si>
  <si>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</si>
  <si>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</si>
  <si>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</si>
  <si>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</si>
  <si>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</si>
  <si>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</si>
  <si>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</si>
  <si>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</si>
  <si>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</si>
  <si>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</si>
  <si>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</si>
  <si>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</si>
  <si>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</si>
  <si>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</si>
  <si>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</si>
  <si>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</si>
  <si>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</si>
  <si>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</si>
  <si>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</si>
  <si>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</si>
  <si>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</si>
  <si>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</si>
  <si>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</si>
  <si>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</si>
  <si>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</si>
  <si>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</si>
  <si>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</si>
  <si>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</si>
  <si>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</si>
  <si>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</si>
  <si>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</si>
  <si>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</si>
  <si>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</si>
  <si>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</si>
  <si>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</si>
  <si>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</si>
  <si>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</si>
  <si>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</si>
  <si>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</si>
  <si>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</si>
  <si>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</si>
  <si>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</si>
  <si>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</si>
  <si>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</si>
  <si>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</si>
  <si>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</si>
  <si>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</si>
  <si>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</si>
  <si>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</si>
  <si>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</si>
  <si>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</si>
  <si>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</si>
  <si>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</si>
  <si>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</si>
  <si>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</si>
  <si>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</si>
  <si>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</si>
  <si>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</si>
  <si>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</si>
  <si>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</si>
  <si>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</si>
  <si>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</si>
  <si>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</si>
  <si>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</si>
  <si>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</si>
  <si>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</si>
  <si>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</si>
  <si>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</si>
  <si>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</si>
  <si>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</si>
  <si>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</si>
  <si>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</si>
  <si>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</si>
  <si>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</si>
  <si>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</si>
  <si>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</si>
  <si>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</si>
  <si>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</si>
  <si>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</si>
  <si>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</si>
  <si>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</si>
  <si>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</si>
  <si>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</si>
  <si>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</si>
  <si>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</si>
  <si>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</si>
  <si>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</si>
  <si>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</si>
  <si>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</si>
  <si>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</si>
  <si>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</si>
  <si>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</si>
  <si>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</si>
  <si>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</si>
  <si>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</si>
  <si>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</si>
  <si>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</si>
  <si>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</si>
  <si>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</si>
  <si>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</si>
  <si>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</si>
  <si>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</si>
  <si>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</si>
  <si>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</si>
  <si>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</si>
  <si>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</si>
  <si>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</si>
  <si>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</si>
  <si>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</si>
  <si>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</si>
  <si>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</si>
  <si>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</si>
  <si>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</si>
  <si>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</si>
  <si>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</si>
  <si>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</si>
  <si>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</si>
  <si>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</si>
  <si>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</si>
  <si>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</si>
  <si>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</si>
  <si>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</si>
  <si>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</si>
  <si>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</si>
  <si>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</si>
  <si>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</si>
  <si>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</si>
  <si>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</si>
  <si>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</si>
  <si>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</si>
  <si>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</si>
  <si>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</si>
  <si>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</si>
  <si>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</si>
  <si>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</si>
  <si>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</si>
  <si>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</si>
  <si>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</si>
  <si>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</si>
  <si>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</si>
  <si>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</si>
  <si>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</si>
  <si>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</si>
  <si>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</si>
  <si>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</si>
  <si>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</si>
  <si>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</si>
  <si>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</si>
  <si>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</si>
  <si>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</si>
  <si>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</si>
  <si>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</si>
  <si>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</si>
  <si>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</si>
  <si>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</si>
  <si>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</si>
  <si>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</si>
  <si>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</si>
  <si>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</si>
  <si>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</si>
  <si>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</si>
  <si>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</si>
  <si>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</si>
  <si>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</si>
  <si>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</si>
  <si>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</si>
  <si>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</si>
  <si>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</si>
  <si>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</si>
  <si>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</si>
  <si>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</si>
  <si>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</si>
  <si>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</si>
  <si>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</si>
  <si>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</si>
  <si>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</si>
  <si>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</si>
  <si>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</si>
  <si>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</si>
  <si>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</si>
  <si>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</si>
  <si>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</si>
  <si>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</si>
  <si>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</si>
  <si>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</si>
  <si>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</si>
  <si>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</si>
  <si>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</si>
  <si>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</si>
  <si>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</si>
  <si>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</si>
  <si>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</si>
  <si>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</si>
  <si>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</si>
  <si>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</si>
  <si>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</si>
  <si>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</si>
  <si>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</si>
  <si>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</si>
  <si>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</si>
  <si>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</si>
  <si>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</si>
  <si>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</si>
  <si>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</si>
  <si>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</si>
  <si>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</si>
  <si>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</si>
  <si>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</si>
  <si>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</si>
  <si>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</si>
  <si>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</si>
  <si>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</si>
  <si>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</si>
  <si>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</si>
  <si>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</si>
  <si>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</si>
  <si>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</si>
  <si>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</si>
  <si>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</si>
  <si>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</si>
  <si>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</si>
  <si>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</si>
  <si>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</si>
  <si>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</si>
  <si>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</si>
  <si>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</si>
  <si>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</si>
  <si>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</si>
  <si>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</si>
  <si>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</si>
  <si>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</si>
  <si>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</si>
  <si>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</si>
  <si>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</si>
  <si>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</si>
  <si>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</si>
  <si>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</si>
  <si>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</si>
  <si>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</si>
  <si>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</si>
  <si>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</si>
  <si>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</si>
  <si>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</si>
  <si>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</si>
  <si>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</si>
  <si>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</si>
  <si>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</si>
  <si>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</si>
  <si>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</si>
  <si>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</si>
  <si>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</si>
  <si>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</si>
  <si>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</si>
  <si>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</si>
  <si>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</si>
  <si>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</si>
  <si>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</si>
  <si>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</si>
  <si>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</si>
  <si>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</si>
  <si>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</si>
  <si>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</si>
  <si>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</si>
  <si>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</si>
  <si>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</si>
  <si>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</si>
  <si>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</si>
  <si>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</si>
  <si>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</si>
  <si>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</si>
  <si>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</si>
  <si>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</si>
  <si>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</si>
  <si>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</si>
  <si>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</si>
  <si>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</si>
  <si>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</si>
  <si>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</si>
  <si>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</si>
  <si>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</si>
  <si>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</si>
  <si>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</si>
  <si>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</si>
  <si>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</si>
  <si>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</si>
  <si>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</si>
  <si>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</si>
  <si>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</si>
  <si>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</si>
  <si>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</si>
  <si>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</si>
  <si>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</si>
  <si>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</si>
  <si>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</si>
  <si>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</si>
  <si>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</si>
  <si>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</si>
  <si>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</si>
  <si>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</si>
  <si>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</si>
  <si>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</si>
  <si>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</si>
  <si>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</si>
  <si>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</si>
  <si>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</si>
  <si>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</si>
  <si>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</si>
  <si>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</si>
  <si>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</si>
  <si>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</si>
  <si>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</si>
  <si>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</si>
  <si>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</si>
  <si>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</si>
  <si>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</si>
  <si>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</si>
  <si>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</si>
  <si>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</si>
  <si>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</si>
  <si>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</si>
  <si>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</si>
  <si>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</si>
  <si>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</si>
  <si>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</si>
  <si>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</si>
  <si>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</si>
  <si>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</si>
  <si>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</si>
  <si>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</si>
  <si>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</si>
  <si>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</si>
  <si>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</si>
  <si>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</si>
  <si>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</si>
  <si>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</si>
  <si>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</si>
  <si>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</si>
  <si>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</si>
  <si>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</si>
  <si>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</si>
  <si>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</si>
  <si>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</si>
  <si>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</si>
  <si>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</si>
  <si>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</si>
  <si>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</si>
  <si>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</si>
  <si>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</si>
  <si>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</si>
  <si>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</si>
  <si>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</si>
  <si>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</si>
  <si>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</si>
  <si>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</si>
  <si>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</si>
  <si>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</si>
  <si>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</si>
  <si>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</si>
  <si>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</si>
  <si>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</si>
  <si>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</si>
  <si>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</si>
  <si>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</si>
  <si>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</si>
  <si>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</si>
  <si>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</si>
  <si>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</si>
  <si>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</si>
  <si>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</si>
  <si>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</si>
  <si>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</si>
  <si>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</si>
  <si>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</si>
  <si>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</si>
  <si>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</si>
  <si>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</si>
  <si>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</si>
  <si>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</si>
  <si>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</si>
  <si>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</si>
  <si>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</si>
  <si>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</si>
  <si>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</si>
  <si>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</si>
  <si>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</si>
  <si>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</si>
  <si>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</si>
  <si>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</si>
  <si>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</si>
  <si>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</si>
  <si>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</si>
  <si>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</si>
  <si>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</si>
  <si>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</si>
  <si>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</si>
  <si>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</si>
  <si>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</si>
  <si>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</si>
  <si>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</si>
  <si>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</si>
  <si>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</si>
  <si>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</si>
  <si>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</si>
  <si>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</si>
  <si>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</si>
  <si>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</si>
  <si>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</si>
  <si>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</si>
  <si>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</si>
  <si>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</si>
  <si>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</si>
  <si>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</si>
  <si>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</si>
  <si>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</si>
  <si>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</si>
  <si>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</si>
  <si>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</si>
  <si>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</si>
  <si>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</si>
  <si>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</si>
  <si>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</si>
  <si>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</si>
  <si>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</si>
  <si>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</si>
  <si>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</si>
  <si>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</si>
  <si>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</si>
  <si>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</si>
  <si>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</si>
  <si>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</si>
  <si>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</si>
  <si>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</si>
  <si>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</si>
  <si>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</si>
  <si>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</si>
  <si>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</si>
  <si>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</si>
  <si>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</si>
  <si>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</si>
  <si>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</si>
  <si>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</si>
  <si>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</si>
  <si>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</si>
  <si>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</si>
  <si>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</si>
  <si>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</si>
  <si>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</si>
  <si>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</si>
  <si>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</si>
  <si>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</si>
  <si>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</si>
  <si>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</si>
  <si>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</si>
  <si>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</si>
  <si>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</si>
  <si>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</si>
  <si>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</si>
  <si>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</si>
  <si>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</si>
  <si>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</si>
  <si>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</si>
  <si>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</si>
  <si>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</si>
  <si>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</si>
  <si>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</si>
  <si>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</si>
  <si>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</si>
  <si>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</si>
  <si>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</si>
  <si>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</si>
  <si>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</si>
  <si>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</si>
  <si>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</si>
  <si>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</si>
  <si>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</si>
  <si>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</si>
  <si>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</si>
  <si>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</si>
  <si>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</si>
  <si>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</si>
  <si>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</si>
  <si>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</si>
  <si>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</si>
  <si>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</si>
  <si>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</si>
  <si>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</si>
  <si>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</si>
  <si>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</si>
  <si>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</si>
  <si>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</si>
  <si>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</si>
  <si>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</si>
  <si>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</si>
  <si>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</si>
  <si>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</si>
  <si>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</si>
  <si>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</si>
  <si>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</si>
  <si>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</si>
  <si>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</si>
  <si>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</si>
  <si>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</si>
  <si>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</si>
  <si>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</si>
  <si>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</si>
  <si>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</si>
  <si>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</si>
  <si>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</si>
  <si>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</si>
  <si>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</si>
  <si>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</si>
  <si>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</si>
  <si>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</si>
  <si>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</si>
  <si>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</si>
  <si>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</si>
  <si>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</si>
  <si>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</si>
  <si>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</si>
  <si>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</si>
  <si>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</si>
  <si>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</si>
  <si>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</si>
  <si>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</si>
  <si>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</si>
  <si>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</si>
  <si>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</si>
  <si>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</si>
  <si>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</si>
  <si>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</si>
  <si>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</si>
  <si>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</si>
  <si>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</si>
  <si>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</si>
  <si>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</si>
  <si>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</si>
  <si>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</si>
  <si>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</si>
  <si>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</si>
  <si>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</si>
  <si>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</si>
  <si>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</si>
  <si>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</si>
  <si>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</si>
  <si>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</si>
  <si>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</si>
  <si>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</si>
  <si>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</si>
  <si>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</si>
  <si>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</si>
  <si>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</si>
  <si>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</si>
  <si>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</si>
  <si>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</si>
  <si>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</si>
  <si>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</si>
  <si>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</si>
  <si>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</si>
  <si>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</si>
  <si>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</si>
  <si>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</si>
  <si>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</si>
  <si>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</si>
  <si>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</si>
  <si>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</si>
  <si>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</si>
  <si>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</si>
  <si>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</si>
  <si>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</si>
  <si>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</si>
  <si>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</si>
  <si>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</si>
  <si>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</si>
  <si>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</si>
  <si>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</si>
  <si>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</si>
  <si>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</si>
  <si>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</si>
  <si>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</si>
  <si>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</si>
  <si>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</si>
  <si>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</si>
  <si>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</si>
  <si>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</si>
  <si>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</si>
  <si>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</si>
  <si>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</si>
  <si>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</si>
  <si>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</si>
  <si>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</si>
  <si>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</si>
  <si>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</si>
  <si>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</si>
  <si>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</si>
  <si>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</si>
  <si>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</si>
  <si>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</si>
  <si>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</si>
  <si>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</si>
  <si>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</si>
  <si>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</si>
  <si>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</si>
  <si>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</si>
  <si>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</si>
  <si>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</si>
  <si>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</si>
  <si>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</si>
  <si>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</si>
  <si>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</si>
  <si>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</si>
  <si>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</si>
  <si>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</si>
  <si>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</si>
  <si>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</si>
  <si>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</si>
  <si>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</si>
  <si>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</si>
  <si>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</si>
  <si>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</si>
  <si>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</si>
  <si>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</si>
  <si>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</si>
  <si>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</si>
  <si>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</si>
  <si>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</si>
  <si>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</si>
  <si>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</si>
  <si>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</si>
  <si>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</si>
  <si>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</si>
  <si>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</si>
  <si>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</si>
  <si>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</si>
  <si>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</si>
  <si>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</si>
  <si>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</si>
  <si>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</si>
  <si>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</si>
  <si>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</si>
  <si>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</si>
  <si>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</si>
  <si>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</si>
  <si>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</si>
  <si>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</si>
  <si>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</si>
  <si>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</si>
  <si>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</si>
  <si>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</si>
  <si>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</si>
  <si>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</si>
  <si>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</si>
  <si>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</si>
  <si>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</si>
  <si>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</si>
  <si>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</si>
  <si>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</si>
  <si>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</si>
  <si>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</si>
  <si>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</si>
  <si>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</si>
  <si>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</si>
  <si>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</si>
  <si>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</si>
  <si>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</si>
  <si>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</si>
  <si>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</si>
  <si>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</si>
  <si>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</si>
  <si>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</si>
  <si>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</si>
  <si>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</si>
  <si>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</si>
  <si>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</si>
  <si>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</si>
  <si>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</si>
  <si>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</si>
  <si>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</si>
  <si>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</si>
  <si>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</si>
  <si>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</si>
  <si>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</si>
  <si>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</si>
  <si>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</si>
  <si>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</si>
  <si>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</si>
  <si>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</si>
  <si>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</si>
  <si>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</si>
  <si>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</si>
  <si>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</si>
  <si>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</si>
  <si>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</si>
  <si>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</si>
  <si>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</si>
  <si>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</si>
  <si>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</si>
  <si>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</si>
  <si>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</si>
  <si>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</si>
  <si>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</si>
  <si>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</si>
  <si>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</si>
  <si>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</si>
  <si>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</si>
  <si>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</si>
  <si>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</si>
  <si>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</si>
  <si>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</si>
  <si>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</si>
  <si>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</si>
  <si>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</si>
  <si>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</si>
  <si>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</si>
  <si>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</si>
  <si>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</si>
  <si>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</si>
  <si>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</si>
  <si>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</si>
  <si>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</si>
  <si>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</si>
  <si>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</si>
  <si>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</si>
  <si>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</si>
  <si>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</si>
  <si>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</si>
  <si>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</si>
  <si>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</si>
  <si>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</si>
  <si>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</si>
  <si>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</si>
  <si>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</si>
  <si>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</si>
  <si>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</si>
  <si>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</si>
  <si>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</si>
  <si>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</si>
  <si>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</si>
  <si>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</si>
  <si>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</si>
  <si>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</si>
  <si>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</si>
  <si>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</si>
  <si>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</si>
  <si>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</si>
  <si>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</si>
  <si>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</si>
  <si>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</si>
  <si>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</si>
  <si>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</si>
  <si>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</si>
  <si>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</si>
  <si>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</si>
  <si>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</si>
  <si>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</si>
  <si>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</si>
  <si>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</si>
  <si>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</si>
  <si>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</si>
  <si>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</si>
  <si>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</si>
  <si>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</si>
  <si>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</si>
  <si>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</si>
  <si>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</si>
  <si>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</si>
  <si>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</si>
  <si>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</si>
  <si>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</si>
  <si>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</si>
  <si>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</si>
  <si>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</si>
  <si>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</si>
  <si>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</si>
  <si>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</si>
  <si>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</si>
  <si>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</si>
  <si>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</si>
  <si>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</si>
  <si>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</si>
  <si>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</si>
  <si>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</si>
  <si>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</si>
  <si>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</si>
  <si>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</si>
  <si>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</si>
  <si>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</si>
  <si>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</si>
  <si>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</si>
  <si>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</si>
  <si>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</si>
  <si>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</si>
  <si>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</si>
  <si>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</si>
  <si>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</si>
  <si>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</si>
  <si>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</si>
  <si>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</si>
  <si>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</si>
  <si>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</si>
  <si>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</si>
  <si>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</si>
  <si>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</si>
  <si>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</si>
  <si>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</si>
  <si>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</si>
  <si>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</si>
  <si>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</si>
  <si>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</si>
  <si>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</si>
  <si>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</si>
  <si>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</si>
  <si>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</si>
  <si>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</si>
  <si>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</si>
  <si>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</si>
  <si>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</si>
  <si>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</si>
  <si>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</si>
  <si>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</si>
  <si>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</si>
  <si>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</si>
  <si>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</si>
  <si>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</si>
  <si>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</si>
  <si>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</si>
  <si>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</si>
  <si>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</si>
  <si>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</si>
  <si>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</si>
  <si>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</si>
  <si>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</si>
  <si>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</si>
  <si>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</si>
  <si>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</si>
  <si>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</si>
  <si>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</si>
  <si>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</si>
  <si>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</si>
  <si>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</si>
  <si>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</si>
  <si>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</si>
  <si>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</si>
  <si>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</si>
  <si>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</si>
  <si>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</si>
  <si>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</si>
  <si>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</si>
  <si>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</si>
  <si>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</si>
  <si>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</si>
  <si>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</si>
  <si>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</si>
  <si>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</si>
  <si>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</si>
  <si>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</si>
  <si>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</si>
  <si>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</si>
  <si>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</si>
  <si>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</si>
  <si>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</si>
  <si>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</si>
  <si>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</si>
  <si>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</si>
  <si>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</si>
  <si>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</si>
  <si>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</si>
  <si>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</si>
  <si>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</si>
  <si>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</si>
  <si>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</si>
  <si>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</si>
  <si>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</si>
  <si>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</si>
  <si>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</si>
  <si>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</si>
  <si>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</si>
  <si>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</si>
  <si>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</si>
  <si>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</si>
  <si>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</si>
  <si>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</si>
  <si>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</si>
  <si>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</si>
  <si>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</si>
  <si>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</si>
  <si>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</si>
  <si>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</si>
  <si>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</si>
  <si>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</si>
  <si>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</si>
  <si>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</si>
  <si>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</si>
  <si>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</si>
  <si>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</si>
  <si>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</si>
  <si>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</si>
  <si>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</si>
  <si>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</si>
  <si>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</si>
  <si>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</si>
  <si>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</si>
  <si>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</si>
  <si>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</si>
  <si>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</si>
  <si>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</si>
  <si>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</si>
  <si>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</si>
  <si>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</si>
  <si>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</si>
  <si>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</si>
  <si>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</si>
  <si>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</si>
  <si>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</si>
  <si>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</si>
  <si>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</si>
  <si>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</si>
  <si>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</si>
  <si>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</si>
  <si>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</si>
  <si>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</si>
  <si>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</si>
  <si>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</si>
  <si>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</si>
  <si>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</si>
  <si>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</si>
  <si>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</si>
  <si>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</si>
  <si>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</si>
  <si>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</si>
  <si>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</si>
  <si>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</si>
  <si>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</si>
  <si>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</si>
  <si>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</si>
  <si>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</si>
  <si>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</si>
  <si>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</si>
  <si>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</si>
  <si>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</si>
  <si>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</si>
  <si>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</si>
  <si>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</si>
  <si>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</si>
  <si>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</si>
  <si>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</si>
  <si>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</si>
  <si>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</si>
  <si>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</si>
  <si>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</si>
  <si>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</si>
  <si>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</si>
  <si>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</si>
  <si>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</si>
  <si>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</si>
  <si>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</si>
  <si>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</si>
  <si>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</si>
  <si>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</si>
  <si>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</si>
  <si>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</si>
  <si>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</si>
  <si>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</si>
  <si>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</si>
  <si>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</si>
  <si>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</si>
  <si>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</si>
  <si>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</si>
  <si>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</si>
  <si>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</si>
  <si>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</si>
  <si>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</si>
  <si>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</si>
  <si>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</si>
  <si>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</si>
  <si>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</si>
  <si>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</si>
  <si>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</si>
  <si>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</si>
  <si>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</si>
  <si>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</si>
  <si>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</si>
  <si>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</si>
  <si>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</si>
  <si>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</si>
  <si>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</si>
  <si>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</si>
  <si>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</si>
  <si>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</si>
  <si>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</si>
  <si>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</si>
  <si>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</si>
  <si>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</si>
  <si>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</si>
  <si>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</si>
  <si>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</si>
  <si>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</si>
  <si>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</si>
  <si>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</si>
  <si>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</si>
  <si>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</si>
  <si>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</si>
  <si>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</si>
  <si>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</si>
  <si>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</si>
  <si>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</si>
  <si>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</si>
  <si>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</si>
  <si>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</si>
  <si>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</si>
  <si>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</si>
  <si>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</si>
  <si>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</si>
  <si>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</si>
  <si>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</si>
  <si>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</si>
  <si>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</si>
  <si>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</si>
  <si>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</si>
  <si>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</si>
  <si>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</si>
  <si>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</si>
  <si>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</si>
  <si>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</si>
  <si>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</si>
  <si>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</si>
  <si>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</si>
  <si>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</si>
  <si>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</si>
  <si>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</si>
  <si>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</si>
  <si>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</si>
  <si>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</si>
  <si>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</si>
  <si>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</si>
  <si>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</si>
  <si>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</si>
  <si>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</si>
  <si>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</si>
  <si>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</si>
  <si>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</si>
  <si>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</si>
  <si>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</si>
  <si>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</si>
  <si>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</si>
  <si>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</si>
  <si>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</si>
  <si>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</si>
  <si>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</si>
  <si>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</si>
  <si>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</si>
  <si>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</si>
  <si>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</si>
  <si>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</si>
  <si>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</si>
  <si>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</si>
  <si>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</si>
  <si>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</si>
  <si>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</si>
  <si>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</si>
  <si>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</si>
  <si>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</si>
  <si>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</si>
  <si>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</si>
  <si>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</si>
  <si>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</si>
  <si>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</si>
  <si>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</si>
  <si>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</si>
  <si>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</si>
  <si>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</si>
  <si>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</si>
  <si>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</si>
  <si>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</si>
  <si>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</si>
  <si>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</si>
  <si>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</si>
  <si>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</si>
  <si>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</si>
  <si>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</si>
  <si>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</si>
  <si>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</si>
  <si>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</si>
  <si>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</si>
  <si>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</si>
  <si>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</si>
  <si>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</si>
  <si>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</si>
  <si>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</si>
  <si>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</si>
  <si>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</si>
  <si>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</si>
  <si>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</si>
  <si>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</si>
  <si>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</si>
  <si>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</si>
  <si>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</si>
  <si>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</si>
  <si>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</si>
  <si>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</si>
  <si>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</si>
  <si>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</si>
  <si>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</si>
  <si>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</si>
  <si>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</si>
  <si>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</si>
  <si>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</si>
  <si>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</si>
  <si>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</si>
  <si>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</si>
  <si>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</si>
  <si>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</si>
  <si>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</si>
  <si>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</si>
  <si>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</si>
  <si>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</si>
  <si>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</si>
  <si>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</si>
  <si>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</si>
  <si>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</si>
  <si>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</si>
  <si>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</si>
  <si>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</si>
  <si>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</si>
  <si>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</si>
  <si>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</si>
  <si>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</si>
  <si>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</si>
  <si>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</si>
  <si>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</si>
  <si>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</si>
  <si>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</si>
  <si>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</si>
  <si>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</si>
  <si>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</si>
  <si>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</si>
  <si>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</si>
  <si>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</si>
  <si>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</si>
  <si>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</si>
  <si>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</si>
  <si>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</si>
  <si>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</si>
  <si>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</si>
  <si>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</si>
  <si>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</si>
  <si>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</si>
  <si>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</si>
  <si>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</si>
  <si>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</si>
  <si>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</si>
  <si>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</si>
  <si>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</si>
  <si>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</si>
  <si>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</si>
  <si>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</si>
  <si>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</si>
  <si>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</si>
  <si>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</si>
  <si>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</si>
  <si>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</si>
  <si>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</si>
  <si>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</si>
  <si>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</si>
  <si>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</si>
  <si>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</si>
  <si>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</si>
  <si>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</si>
  <si>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</si>
  <si>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</si>
  <si>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</si>
  <si>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</si>
  <si>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</si>
  <si>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</si>
  <si>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</si>
  <si>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</si>
  <si>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</si>
  <si>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</si>
  <si>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</si>
  <si>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</si>
  <si>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</si>
  <si>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</si>
  <si>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</si>
  <si>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</si>
  <si>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</si>
  <si>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</si>
  <si>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</si>
  <si>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</si>
  <si>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</si>
  <si>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</si>
  <si>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</si>
  <si>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</si>
  <si>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</si>
  <si>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</si>
  <si>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</si>
  <si>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</si>
  <si>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</si>
  <si>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</si>
  <si>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</si>
  <si>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</si>
  <si>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</si>
  <si>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</si>
  <si>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</si>
  <si>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</si>
  <si>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</si>
  <si>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</si>
  <si>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</si>
  <si>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</si>
  <si>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</si>
  <si>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</si>
  <si>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</si>
  <si>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</si>
  <si>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</si>
  <si>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</si>
  <si>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</si>
  <si>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</si>
  <si>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</si>
  <si>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</si>
  <si>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</si>
  <si>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</si>
  <si>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</si>
  <si>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</si>
  <si>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</si>
  <si>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</si>
  <si>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</si>
  <si>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</si>
  <si>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</si>
  <si>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</si>
  <si>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</si>
  <si>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</si>
  <si>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</si>
  <si>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</si>
  <si>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</si>
  <si>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</si>
  <si>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</si>
  <si>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</si>
  <si>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</si>
  <si>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</si>
  <si>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</si>
  <si>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</si>
  <si>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</si>
  <si>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</si>
  <si>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</si>
  <si>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</si>
  <si>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</si>
  <si>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</si>
  <si>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</si>
  <si>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</si>
  <si>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</si>
  <si>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</si>
  <si>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</si>
  <si>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</si>
  <si>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</si>
  <si>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</si>
  <si>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</si>
  <si>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</si>
  <si>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</si>
  <si>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</si>
  <si>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</si>
  <si>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</si>
  <si>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</si>
  <si>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</si>
  <si>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</si>
  <si>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</si>
  <si>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</si>
  <si>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</si>
  <si>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</si>
  <si>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</si>
  <si>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</si>
  <si>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</si>
  <si>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</si>
  <si>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</si>
  <si>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</si>
  <si>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</si>
  <si>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</si>
  <si>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</si>
  <si>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</si>
  <si>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</si>
  <si>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</si>
  <si>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</si>
  <si>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</si>
  <si>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</si>
  <si>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</si>
  <si>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</si>
  <si>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</si>
  <si>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</si>
  <si>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</si>
  <si>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</si>
  <si>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</si>
  <si>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</si>
  <si>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</si>
  <si>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</si>
  <si>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</si>
  <si>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</si>
  <si>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</si>
  <si>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</si>
  <si>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</si>
  <si>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</si>
  <si>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</si>
  <si>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</si>
  <si>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</si>
  <si>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</si>
  <si>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</si>
  <si>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</si>
  <si>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</si>
  <si>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</si>
  <si>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</si>
  <si>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</si>
  <si>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</si>
  <si>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</si>
  <si>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</si>
  <si>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</si>
  <si>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</si>
  <si>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</si>
  <si>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</si>
  <si>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</si>
  <si>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</si>
  <si>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</si>
  <si>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</si>
  <si>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</si>
  <si>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</si>
  <si>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</si>
  <si>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</si>
  <si>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</si>
  <si>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</si>
  <si>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</si>
  <si>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</si>
  <si>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</si>
  <si>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</si>
  <si>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</si>
  <si>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</si>
  <si>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</si>
  <si>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</si>
  <si>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</si>
  <si>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</si>
  <si>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</si>
  <si>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</si>
  <si>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</si>
  <si>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</si>
  <si>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</si>
  <si>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</si>
  <si>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</si>
  <si>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</si>
  <si>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</si>
  <si>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</si>
  <si>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</si>
  <si>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</si>
  <si>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</si>
  <si>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</si>
  <si>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</si>
  <si>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</si>
  <si>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</si>
  <si>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</si>
  <si>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</si>
  <si>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</si>
  <si>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</si>
  <si>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</si>
  <si>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</si>
  <si>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</si>
  <si>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</si>
  <si>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</si>
  <si>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</si>
  <si>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</si>
  <si>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</si>
  <si>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</si>
  <si>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</si>
  <si>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</si>
  <si>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</si>
  <si>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</si>
  <si>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</si>
  <si>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</si>
  <si>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</si>
  <si>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</si>
  <si>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</si>
  <si>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</si>
  <si>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</si>
  <si>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</si>
  <si>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</si>
  <si>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</si>
  <si>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</si>
  <si>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</si>
  <si>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</si>
  <si>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</si>
  <si>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</si>
  <si>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</si>
  <si>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</si>
  <si>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</si>
  <si>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</si>
  <si>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</si>
  <si>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</si>
  <si>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</si>
  <si>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</si>
  <si>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</si>
  <si>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</si>
  <si>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</si>
  <si>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</si>
  <si>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</si>
  <si>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</si>
  <si>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</si>
  <si>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</si>
  <si>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</si>
  <si>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</si>
  <si>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</si>
  <si>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</si>
  <si>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</si>
  <si>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</si>
  <si>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</si>
  <si>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</si>
  <si>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</si>
  <si>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</si>
  <si>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</si>
  <si>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</si>
  <si>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</si>
  <si>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</si>
  <si>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</si>
  <si>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</si>
  <si>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</si>
  <si>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</si>
  <si>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</si>
  <si>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</si>
  <si>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</si>
  <si>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</si>
  <si>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</si>
  <si>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</si>
  <si>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</si>
  <si>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</si>
  <si>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</si>
  <si>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</si>
  <si>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</si>
  <si>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</si>
  <si>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</si>
  <si>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</si>
  <si>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</si>
  <si>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</si>
  <si>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</si>
  <si>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</si>
  <si>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</si>
  <si>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</si>
  <si>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</si>
  <si>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</si>
  <si>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</si>
  <si>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</si>
  <si>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</si>
  <si>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</si>
  <si>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</si>
  <si>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</si>
  <si>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</si>
  <si>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</si>
  <si>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</si>
  <si>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</si>
  <si>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</si>
  <si>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</si>
  <si>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</si>
  <si>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</si>
  <si>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</si>
  <si>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</si>
  <si>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</si>
  <si>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</si>
  <si>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</si>
  <si>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</si>
  <si>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</si>
  <si>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</si>
  <si>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</si>
  <si>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</si>
  <si>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</si>
  <si>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</si>
  <si>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</si>
  <si>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</si>
  <si>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</si>
  <si>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</si>
  <si>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</si>
  <si>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</si>
  <si>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</si>
  <si>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</si>
  <si>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</si>
  <si>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</si>
  <si>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</si>
  <si>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</si>
  <si>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</si>
  <si>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</si>
  <si>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</si>
  <si>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</si>
  <si>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</si>
  <si>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</si>
  <si>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</si>
  <si>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</si>
  <si>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</si>
  <si>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</si>
  <si>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</si>
  <si>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</si>
  <si>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</si>
  <si>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</si>
  <si>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</si>
  <si>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</si>
  <si>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</si>
  <si>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</si>
  <si>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</si>
  <si>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</si>
  <si>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</si>
  <si>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</si>
  <si>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</si>
  <si>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</si>
  <si>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</si>
  <si>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</si>
  <si>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</si>
  <si>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</si>
  <si>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</si>
  <si>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</si>
  <si>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</si>
  <si>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</si>
  <si>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</si>
  <si>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</si>
  <si>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</si>
  <si>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</si>
  <si>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</si>
  <si>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</si>
  <si>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</si>
  <si>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</si>
  <si>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</si>
  <si>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</si>
  <si>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</si>
  <si>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</si>
  <si>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</si>
  <si>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</si>
  <si>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</si>
  <si>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</si>
  <si>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</si>
  <si>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</si>
  <si>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</si>
  <si>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</si>
  <si>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</si>
  <si>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</si>
  <si>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</si>
  <si>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</si>
  <si>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</si>
  <si>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</si>
  <si>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</si>
  <si>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</si>
  <si>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</si>
  <si>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</si>
  <si>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</si>
  <si>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</si>
  <si>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</si>
  <si>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</si>
  <si>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</si>
  <si>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</si>
  <si>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</si>
  <si>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</si>
  <si>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</si>
  <si>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</si>
  <si>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</si>
  <si>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</si>
  <si>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</si>
  <si>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</si>
  <si>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</si>
  <si>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</si>
  <si>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</si>
  <si>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</si>
  <si>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</si>
  <si>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</si>
  <si>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</si>
  <si>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</si>
  <si>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</si>
  <si>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</si>
  <si>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</si>
  <si>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</si>
  <si>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</si>
  <si>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</si>
  <si>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</si>
  <si>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</si>
  <si>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</si>
  <si>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</si>
  <si>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</si>
  <si>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</si>
  <si>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</si>
  <si>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</si>
  <si>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</si>
  <si>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</si>
  <si>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</si>
  <si>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</si>
  <si>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</si>
  <si>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</si>
  <si>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</si>
  <si>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</si>
  <si>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</si>
  <si>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</si>
  <si>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</si>
  <si>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</si>
  <si>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</si>
  <si>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</si>
  <si>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</si>
  <si>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</si>
  <si>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</si>
  <si>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</si>
  <si>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</si>
  <si>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</si>
  <si>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</si>
  <si>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</si>
  <si>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</si>
  <si>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</si>
  <si>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</si>
  <si>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</si>
  <si>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</si>
  <si>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</si>
  <si>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</si>
  <si>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</si>
  <si>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</si>
  <si>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</si>
  <si>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</si>
  <si>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</si>
  <si>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</si>
  <si>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</si>
  <si>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</si>
  <si>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</si>
  <si>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</si>
  <si>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</si>
  <si>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</si>
  <si>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</si>
  <si>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</si>
  <si>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</si>
  <si>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</si>
  <si>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</si>
  <si>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</si>
  <si>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</si>
  <si>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</si>
  <si>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</si>
  <si>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</si>
  <si>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</si>
  <si>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</si>
  <si>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</si>
  <si>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</si>
  <si>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</si>
  <si>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</si>
  <si>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</si>
  <si>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</si>
  <si>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</si>
  <si>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</si>
  <si>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</si>
  <si>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</si>
  <si>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</si>
  <si>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</si>
  <si>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</si>
  <si>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</si>
  <si>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</si>
  <si>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</si>
  <si>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</si>
  <si>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</si>
  <si>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</si>
  <si>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</si>
  <si>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</si>
  <si>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</si>
  <si>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</si>
  <si>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</si>
  <si>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</si>
  <si>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</si>
  <si>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</si>
  <si>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</si>
  <si>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</si>
  <si>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</si>
  <si>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</si>
  <si>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</si>
  <si>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</si>
  <si>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</si>
  <si>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</si>
  <si>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</si>
  <si>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</si>
  <si>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</si>
  <si>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</si>
  <si>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</si>
  <si>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</si>
  <si>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</si>
  <si>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</si>
  <si>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</si>
  <si>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</si>
  <si>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</si>
  <si>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</si>
  <si>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</si>
  <si>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</si>
  <si>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</si>
  <si>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</si>
  <si>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</si>
  <si>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</si>
  <si>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</si>
  <si>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</si>
  <si>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</si>
  <si>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</si>
  <si>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</si>
  <si>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</si>
  <si>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</si>
  <si>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</si>
  <si>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</si>
  <si>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</si>
  <si>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</si>
  <si>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</si>
  <si>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</si>
  <si>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</si>
  <si>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</si>
  <si>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</si>
  <si>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</si>
  <si>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</si>
  <si>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</si>
  <si>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</si>
  <si>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</si>
  <si>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</si>
  <si>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</si>
  <si>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</si>
  <si>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</si>
  <si>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</si>
  <si>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</si>
  <si>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</si>
  <si>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</si>
  <si>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</si>
  <si>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</si>
  <si>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</si>
  <si>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</si>
  <si>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</si>
  <si>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</si>
  <si>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</si>
  <si>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</si>
  <si>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</si>
  <si>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</si>
  <si>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</si>
  <si>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</si>
  <si>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</si>
  <si>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</si>
  <si>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</si>
  <si>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</si>
  <si>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</si>
  <si>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</si>
  <si>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</si>
  <si>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</si>
  <si>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</si>
  <si>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</si>
  <si>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</si>
  <si>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</si>
  <si>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</si>
  <si>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</si>
  <si>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</si>
  <si>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</si>
  <si>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</si>
  <si>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</si>
  <si>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</si>
  <si>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</si>
  <si>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</si>
  <si>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</si>
  <si>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</si>
  <si>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</si>
  <si>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</si>
  <si>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</si>
  <si>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</si>
  <si>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</si>
  <si>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</si>
  <si>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</si>
  <si>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</si>
  <si>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</si>
  <si>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</si>
  <si>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</si>
  <si>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</si>
  <si>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</si>
  <si>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</si>
  <si>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</si>
  <si>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</si>
  <si>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</si>
  <si>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</si>
  <si>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</si>
  <si>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</si>
  <si>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</si>
  <si>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</si>
  <si>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</si>
  <si>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</si>
  <si>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</si>
  <si>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</si>
  <si>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</si>
  <si>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</si>
  <si>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</si>
  <si>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</si>
  <si>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</si>
  <si>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</si>
  <si>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</si>
  <si>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</si>
  <si>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</si>
  <si>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</si>
  <si>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</si>
  <si>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</si>
  <si>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</si>
  <si>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</si>
  <si>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</si>
  <si>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</si>
  <si>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</si>
  <si>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</si>
  <si>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</si>
  <si>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</si>
  <si>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</si>
  <si>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</si>
  <si>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</si>
  <si>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</si>
  <si>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</si>
  <si>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</si>
  <si>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</si>
  <si>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</si>
  <si>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</si>
  <si>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</si>
  <si>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</si>
  <si>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</si>
  <si>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</si>
  <si>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</si>
  <si>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</si>
  <si>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</si>
  <si>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</si>
  <si>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</si>
  <si>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</si>
  <si>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</si>
  <si>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</si>
  <si>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</si>
  <si>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</si>
  <si>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</si>
  <si>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</si>
  <si>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</si>
  <si>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</si>
  <si>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</si>
  <si>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</si>
  <si>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</si>
  <si>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</si>
  <si>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</si>
  <si>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</si>
  <si>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</si>
  <si>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</si>
  <si>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</si>
  <si>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</si>
  <si>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</si>
  <si>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</si>
  <si>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</si>
  <si>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</si>
  <si>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</si>
  <si>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</si>
  <si>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</si>
  <si>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</si>
  <si>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</si>
  <si>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</si>
  <si>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</si>
  <si>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</si>
  <si>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</si>
  <si>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</si>
  <si>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</si>
  <si>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</si>
  <si>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</si>
  <si>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</si>
  <si>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</si>
  <si>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</si>
  <si>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</si>
  <si>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</si>
  <si>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</si>
  <si>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</si>
  <si>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</si>
  <si>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</si>
  <si>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</si>
  <si>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</si>
  <si>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</si>
  <si>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</si>
  <si>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</si>
  <si>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</si>
  <si>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</si>
  <si>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</si>
  <si>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</si>
  <si>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</si>
  <si>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</si>
  <si>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</si>
  <si>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</si>
  <si>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</si>
  <si>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</si>
  <si>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</si>
  <si>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</si>
  <si>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</si>
  <si>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</si>
  <si>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</si>
  <si>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</si>
  <si>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</si>
  <si>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</si>
  <si>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</si>
  <si>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</si>
  <si>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</si>
  <si>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</si>
  <si>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</si>
  <si>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</si>
  <si>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</si>
  <si>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</si>
  <si>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</si>
  <si>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</si>
  <si>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</si>
  <si>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</si>
  <si>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</si>
  <si>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</si>
  <si>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</si>
  <si>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</si>
  <si>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</si>
  <si>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</si>
  <si>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</si>
  <si>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</si>
  <si>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</si>
  <si>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</si>
  <si>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</si>
  <si>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</si>
  <si>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</si>
  <si>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</si>
  <si>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</si>
  <si>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</si>
  <si>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</si>
  <si>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</si>
  <si>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</si>
  <si>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</si>
  <si>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</si>
  <si>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</si>
  <si>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</si>
  <si>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</si>
  <si>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</si>
  <si>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</si>
  <si>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</si>
  <si>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</si>
  <si>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</si>
  <si>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</si>
  <si>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</si>
  <si>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</si>
  <si>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</si>
  <si>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</si>
  <si>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</si>
  <si>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</si>
  <si>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</si>
  <si>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</si>
  <si>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</si>
  <si>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</si>
  <si>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</si>
  <si>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</si>
  <si>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</si>
  <si>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</si>
  <si>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</si>
  <si>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</si>
  <si>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</si>
  <si>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</si>
  <si>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</si>
  <si>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</si>
  <si>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</si>
  <si>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</si>
  <si>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</si>
  <si>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</si>
  <si>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</si>
  <si>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</si>
  <si>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</si>
  <si>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</si>
  <si>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</si>
  <si>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</si>
  <si>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</si>
  <si>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</si>
  <si>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</si>
  <si>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</si>
  <si>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</si>
  <si>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</si>
  <si>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</si>
  <si>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</si>
  <si>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</si>
  <si>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</si>
  <si>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</si>
  <si>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</si>
  <si>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</si>
  <si>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</si>
  <si>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</si>
  <si>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</si>
  <si>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</si>
  <si>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</si>
  <si>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</si>
  <si>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</si>
  <si>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</si>
  <si>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</si>
  <si>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</si>
  <si>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</si>
  <si>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</si>
  <si>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</si>
  <si>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</si>
  <si>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</si>
  <si>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</si>
  <si>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</si>
  <si>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</si>
  <si>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</si>
  <si>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</si>
  <si>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</si>
  <si>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</si>
  <si>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</si>
  <si>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</si>
  <si>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</si>
  <si>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</si>
  <si>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</si>
  <si>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</si>
  <si>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</si>
  <si>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</si>
  <si>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</si>
  <si>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</si>
  <si>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</si>
  <si>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</si>
  <si>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</si>
  <si>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</si>
  <si>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</si>
  <si>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</si>
  <si>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</si>
  <si>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</si>
  <si>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</si>
  <si>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</si>
  <si>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</si>
  <si>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</si>
  <si>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</si>
  <si>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</si>
  <si>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</si>
  <si>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</si>
  <si>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</si>
  <si>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</si>
  <si>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</si>
  <si>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</si>
  <si>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</si>
  <si>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</si>
  <si>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</si>
  <si>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</si>
  <si>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</si>
  <si>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</si>
  <si>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</si>
  <si>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</si>
  <si>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</si>
  <si>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</si>
  <si>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</si>
  <si>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</si>
  <si>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</si>
  <si>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</si>
  <si>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</si>
  <si>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</si>
  <si>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</si>
  <si>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</si>
  <si>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</si>
  <si>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</si>
  <si>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</si>
  <si>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</si>
  <si>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</si>
  <si>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</si>
  <si>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</si>
  <si>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</si>
  <si>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</si>
  <si>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</si>
  <si>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</si>
  <si>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</si>
  <si>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</si>
  <si>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</si>
  <si>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</si>
  <si>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</si>
  <si>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</si>
  <si>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</si>
  <si>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</si>
  <si>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</si>
  <si>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</si>
  <si>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</si>
  <si>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</si>
  <si>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</si>
  <si>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</si>
  <si>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</si>
  <si>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</si>
  <si>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</si>
  <si>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</si>
  <si>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</si>
  <si>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</si>
  <si>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</si>
  <si>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</si>
  <si>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</si>
  <si>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</si>
  <si>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</si>
  <si>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</si>
  <si>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</si>
  <si>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</si>
  <si>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</si>
  <si>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</si>
  <si>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</si>
  <si>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</si>
  <si>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</si>
  <si>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</si>
  <si>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</si>
  <si>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</si>
  <si>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</si>
  <si>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</si>
  <si>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</si>
  <si>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</si>
  <si>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</si>
  <si>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</si>
  <si>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</si>
  <si>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</si>
  <si>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</si>
  <si>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</si>
  <si>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</si>
  <si>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</si>
  <si>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</si>
  <si>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</si>
  <si>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</si>
  <si>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</si>
  <si>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</si>
  <si>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</si>
  <si>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</si>
  <si>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</si>
  <si>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</si>
  <si>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</si>
  <si>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</si>
  <si>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</si>
  <si>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</si>
  <si>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</si>
  <si>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</si>
  <si>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</si>
  <si>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</si>
  <si>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</si>
  <si>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</si>
  <si>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</si>
  <si>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</si>
  <si>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</si>
  <si>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</si>
  <si>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</si>
  <si>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</si>
  <si>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</si>
  <si>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</si>
  <si>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</si>
  <si>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</si>
  <si>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</si>
  <si>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</si>
  <si>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</si>
  <si>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</si>
  <si>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</si>
  <si>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</si>
  <si>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</si>
  <si>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</si>
  <si>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</si>
  <si>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</si>
  <si>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</si>
  <si>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</si>
  <si>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</si>
  <si>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</si>
  <si>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</si>
  <si>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</si>
  <si>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</si>
  <si>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</si>
  <si>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</si>
  <si>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</si>
  <si>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</si>
  <si>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</si>
  <si>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</si>
  <si>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</si>
  <si>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</si>
  <si>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</si>
  <si>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</si>
  <si>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</si>
  <si>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</si>
  <si>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</si>
  <si>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</si>
  <si>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</si>
  <si>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</si>
  <si>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</si>
  <si>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</si>
  <si>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</si>
  <si>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</si>
  <si>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</si>
  <si>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</si>
  <si>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</si>
  <si>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</si>
  <si>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</si>
  <si>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</si>
  <si>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</si>
  <si>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</si>
  <si>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</si>
  <si>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</si>
  <si>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</si>
  <si>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</si>
  <si>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</si>
  <si>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</si>
  <si>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</si>
  <si>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</si>
  <si>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</si>
  <si>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</si>
  <si>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</si>
  <si>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</si>
  <si>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</si>
  <si>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</si>
  <si>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</si>
  <si>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</si>
  <si>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</si>
  <si>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</si>
  <si>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</si>
  <si>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</si>
  <si>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</si>
  <si>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</si>
  <si>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</si>
  <si>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</si>
  <si>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</si>
  <si>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</si>
  <si>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</si>
  <si>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</si>
  <si>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</si>
  <si>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</si>
  <si>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</si>
  <si>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</si>
  <si>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</si>
  <si>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</si>
  <si>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</si>
  <si>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</si>
  <si>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</si>
  <si>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</si>
  <si>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</si>
  <si>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</si>
  <si>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</si>
  <si>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</si>
  <si>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</si>
  <si>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</si>
  <si>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</si>
  <si>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</si>
  <si>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</si>
  <si>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</si>
  <si>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</si>
  <si>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</si>
  <si>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</si>
  <si>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</si>
  <si>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</si>
  <si>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</si>
  <si>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</si>
  <si>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</si>
  <si>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</si>
  <si>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</si>
  <si>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</si>
  <si>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</si>
  <si>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</si>
  <si>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</si>
  <si>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</si>
  <si>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</si>
  <si>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</si>
  <si>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</si>
  <si>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</si>
  <si>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</si>
  <si>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</si>
  <si>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</si>
  <si>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</si>
  <si>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</si>
  <si>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</si>
  <si>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</si>
  <si>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</si>
  <si>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</si>
  <si>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</si>
  <si>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</si>
  <si>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</si>
  <si>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</si>
  <si>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</si>
  <si>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</si>
  <si>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</si>
  <si>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</si>
  <si>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</si>
  <si>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</si>
  <si>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</si>
  <si>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</si>
  <si>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</si>
  <si>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</si>
  <si>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</si>
  <si>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</si>
  <si>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</si>
  <si>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</si>
  <si>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</si>
  <si>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</si>
  <si>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</si>
  <si>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</si>
  <si>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</si>
  <si>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</si>
  <si>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</si>
  <si>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</si>
  <si>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</si>
  <si>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</si>
  <si>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</si>
  <si>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</si>
  <si>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</si>
  <si>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</si>
  <si>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</si>
  <si>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</si>
  <si>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</si>
  <si>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</si>
  <si>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</si>
  <si>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</si>
  <si>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</si>
  <si>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</si>
  <si>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</si>
  <si>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</si>
  <si>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</si>
  <si>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</si>
  <si>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</si>
  <si>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</si>
  <si>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</si>
  <si>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</si>
  <si>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</si>
  <si>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</si>
  <si>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</si>
  <si>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</si>
  <si>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</si>
  <si>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</si>
  <si>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</si>
  <si>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</si>
  <si>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</si>
  <si>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</si>
  <si>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</si>
  <si>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</si>
  <si>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</si>
  <si>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</si>
  <si>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</si>
  <si>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</si>
  <si>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</si>
  <si>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</si>
  <si>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</si>
  <si>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</si>
  <si>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</si>
  <si>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</si>
  <si>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</si>
  <si>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</si>
  <si>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</si>
  <si>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</si>
  <si>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</si>
  <si>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</si>
  <si>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</si>
  <si>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</si>
  <si>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</si>
  <si>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</si>
  <si>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</si>
  <si>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</si>
  <si>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</si>
  <si>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</si>
  <si>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</si>
  <si>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</si>
  <si>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</si>
  <si>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</si>
  <si>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</si>
  <si>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</si>
  <si>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</si>
  <si>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</si>
  <si>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</si>
  <si>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</si>
  <si>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</si>
  <si>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</si>
  <si>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</si>
  <si>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</si>
  <si>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</si>
  <si>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</si>
  <si>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</si>
  <si>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</si>
  <si>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</si>
  <si>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</si>
  <si>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</si>
  <si>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</si>
  <si>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</si>
  <si>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</si>
  <si>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</si>
  <si>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</si>
  <si>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</si>
  <si>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</si>
  <si>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</si>
  <si>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</si>
  <si>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</si>
  <si>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</si>
  <si>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</si>
  <si>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</si>
  <si>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</si>
  <si>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</si>
  <si>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</si>
  <si>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</si>
  <si>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</si>
  <si>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</si>
  <si>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</si>
  <si>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</si>
  <si>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</si>
  <si>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</si>
  <si>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</si>
  <si>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</si>
  <si>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</si>
  <si>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</si>
  <si>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</si>
  <si>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</si>
  <si>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</si>
  <si>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</si>
  <si>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</si>
  <si>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</si>
  <si>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</si>
  <si>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</si>
  <si>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</si>
  <si>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</si>
  <si>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</si>
  <si>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</si>
  <si>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</si>
  <si>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</si>
  <si>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</si>
  <si>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</si>
  <si>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</si>
  <si>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</si>
  <si>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</si>
  <si>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</si>
  <si>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</si>
  <si>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</si>
  <si>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</si>
  <si>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</si>
  <si>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</si>
  <si>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</si>
  <si>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</si>
  <si>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</si>
  <si>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</si>
  <si>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</si>
  <si>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</si>
  <si>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</si>
  <si>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</si>
  <si>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</si>
  <si>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</si>
  <si>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</si>
  <si>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</si>
  <si>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</si>
  <si>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</si>
  <si>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</si>
  <si>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</si>
  <si>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</si>
  <si>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</si>
  <si>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</si>
  <si>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</si>
  <si>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</si>
  <si>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</si>
  <si>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</si>
  <si>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</si>
  <si>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</si>
  <si>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</si>
  <si>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</si>
  <si>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</si>
  <si>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</si>
  <si>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</si>
  <si>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</si>
  <si>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</si>
  <si>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</si>
  <si>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</si>
  <si>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</si>
  <si>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</si>
  <si>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</si>
  <si>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</si>
  <si>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</si>
  <si>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</si>
  <si>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</si>
  <si>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</si>
  <si>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</si>
  <si>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</si>
  <si>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</si>
  <si>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</si>
  <si>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</si>
  <si>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</si>
  <si>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</si>
  <si>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</si>
  <si>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</si>
  <si>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</si>
  <si>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</si>
  <si>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</si>
  <si>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</si>
  <si>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</si>
  <si>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</si>
  <si>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</si>
  <si>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</si>
  <si>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</si>
  <si>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</si>
  <si>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</si>
  <si>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</si>
  <si>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</si>
  <si>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</si>
  <si>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</si>
  <si>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</si>
  <si>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</si>
  <si>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</si>
  <si>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</si>
  <si>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</si>
  <si>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</si>
  <si>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</si>
  <si>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</si>
  <si>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</si>
  <si>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</si>
  <si>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</si>
  <si>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</si>
  <si>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</si>
  <si>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</si>
  <si>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</si>
  <si>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</si>
  <si>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</si>
  <si>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</si>
  <si>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</si>
  <si>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</si>
  <si>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</si>
  <si>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</si>
  <si>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</si>
  <si>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</si>
  <si>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</si>
  <si>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</si>
  <si>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</si>
  <si>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</si>
  <si>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</si>
  <si>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</si>
  <si>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</si>
  <si>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</si>
  <si>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</si>
  <si>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</si>
  <si>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</si>
  <si>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</si>
  <si>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</si>
  <si>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</si>
  <si>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</si>
  <si>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</si>
  <si>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</si>
  <si>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</si>
  <si>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</si>
  <si>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</si>
  <si>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</si>
  <si>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</si>
  <si>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</si>
  <si>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</si>
  <si>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</si>
  <si>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</si>
  <si>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</si>
  <si>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</si>
  <si>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</si>
  <si>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</si>
  <si>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</si>
  <si>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</si>
  <si>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</si>
  <si>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</si>
  <si>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</si>
  <si>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</si>
  <si>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</si>
  <si>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</si>
  <si>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</si>
  <si>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</si>
  <si>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</si>
  <si>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</si>
  <si>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</si>
  <si>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</si>
  <si>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</si>
  <si>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</si>
  <si>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</si>
  <si>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</si>
  <si>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</si>
  <si>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</si>
  <si>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</si>
  <si>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</si>
  <si>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</si>
  <si>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</si>
  <si>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</si>
  <si>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</si>
  <si>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</si>
  <si>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</si>
  <si>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</si>
  <si>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</si>
  <si>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</si>
  <si>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</si>
  <si>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</si>
  <si>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</si>
  <si>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</si>
  <si>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</si>
  <si>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</si>
  <si>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</si>
  <si>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</si>
  <si>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</si>
  <si>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</si>
  <si>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</si>
  <si>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</si>
  <si>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</si>
  <si>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</si>
  <si>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</si>
  <si>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</si>
  <si>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</si>
  <si>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</si>
  <si>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</si>
  <si>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</si>
  <si>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</si>
  <si>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</si>
  <si>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</si>
  <si>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</si>
  <si>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</si>
  <si>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</si>
  <si>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</si>
  <si>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</si>
  <si>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</si>
  <si>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</si>
  <si>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</si>
  <si>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</si>
  <si>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</si>
  <si>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</si>
  <si>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</si>
  <si>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</si>
  <si>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</si>
  <si>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</si>
  <si>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</si>
  <si>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</si>
  <si>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</si>
  <si>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</si>
  <si>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</si>
  <si>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</si>
  <si>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</si>
  <si>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</si>
  <si>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</si>
  <si>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</si>
  <si>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</si>
  <si>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</si>
  <si>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</si>
  <si>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</si>
  <si>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</si>
  <si>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</si>
  <si>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</si>
  <si>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</si>
  <si>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</si>
  <si>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</si>
  <si>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</si>
  <si>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</si>
  <si>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</si>
  <si>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</si>
  <si>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</si>
  <si>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</si>
  <si>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</si>
  <si>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</si>
  <si>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</si>
  <si>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</si>
  <si>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</si>
  <si>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</si>
  <si>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</si>
  <si>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</si>
  <si>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</si>
  <si>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</si>
  <si>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</si>
  <si>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</si>
  <si>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</si>
  <si>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</si>
  <si>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</si>
  <si>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</si>
  <si>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</si>
  <si>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</si>
  <si>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</si>
  <si>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</si>
  <si>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</si>
  <si>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</si>
  <si>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</si>
  <si>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</si>
  <si>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</si>
  <si>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</si>
  <si>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</si>
  <si>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</si>
  <si>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</si>
  <si>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</si>
  <si>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</si>
  <si>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</si>
  <si>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</si>
  <si>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</si>
  <si>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</si>
  <si>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</si>
  <si>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</si>
  <si>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</si>
  <si>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</si>
  <si>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</si>
  <si>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</si>
  <si>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</si>
  <si>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</si>
  <si>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</si>
  <si>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</si>
  <si>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</si>
  <si>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</si>
  <si>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</si>
  <si>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</si>
  <si>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</si>
  <si>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</si>
  <si>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</si>
  <si>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</si>
  <si>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</si>
  <si>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</si>
  <si>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</si>
  <si>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</si>
  <si>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</si>
  <si>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</si>
  <si>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</si>
  <si>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</si>
  <si>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</si>
  <si>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</si>
  <si>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</si>
  <si>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</si>
  <si>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</si>
  <si>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</si>
  <si>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</si>
  <si>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</si>
  <si>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</si>
  <si>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</si>
  <si>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</si>
  <si>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</si>
  <si>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</si>
  <si>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</si>
  <si>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</si>
  <si>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</si>
  <si>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</si>
  <si>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</si>
  <si>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</si>
  <si>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</si>
  <si>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</si>
  <si>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</si>
  <si>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</si>
  <si>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</si>
  <si>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</si>
  <si>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</si>
  <si>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</si>
  <si>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</si>
  <si>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</si>
  <si>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</si>
  <si>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</si>
  <si>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</si>
  <si>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</si>
  <si>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</si>
  <si>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</si>
  <si>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</si>
  <si>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</si>
  <si>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</si>
  <si>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</si>
  <si>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</si>
  <si>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</si>
  <si>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</si>
  <si>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</si>
  <si>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</si>
  <si>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</si>
  <si>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</si>
  <si>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</si>
  <si>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</si>
  <si>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</si>
  <si>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</si>
  <si>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</si>
  <si>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</si>
  <si>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</si>
  <si>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</si>
  <si>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</si>
  <si>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</si>
  <si>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</si>
  <si>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</si>
  <si>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</si>
  <si>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</si>
  <si>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</si>
  <si>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</si>
  <si>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</si>
  <si>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</si>
  <si>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</si>
  <si>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</si>
  <si>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</si>
  <si>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</si>
  <si>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</si>
  <si>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</si>
  <si>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</si>
  <si>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</si>
  <si>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</si>
  <si>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</si>
  <si>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</si>
  <si>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</si>
  <si>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</si>
  <si>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</si>
  <si>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</si>
  <si>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</si>
  <si>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</si>
  <si>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</si>
  <si>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</si>
  <si>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</si>
  <si>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</si>
  <si>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</si>
  <si>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</si>
  <si>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</si>
  <si>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</si>
  <si>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</si>
  <si>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</si>
  <si>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</si>
  <si>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</si>
  <si>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</si>
  <si>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</si>
  <si>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</si>
  <si>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</si>
  <si>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</si>
  <si>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</si>
  <si>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</si>
  <si>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</si>
  <si>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</si>
  <si>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</si>
  <si>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</si>
  <si>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</si>
  <si>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</si>
  <si>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</si>
  <si>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</si>
  <si>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</si>
  <si>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</si>
  <si>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</si>
  <si>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</si>
  <si>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</si>
  <si>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</si>
  <si>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</si>
  <si>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</si>
  <si>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</si>
  <si>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</si>
  <si>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</si>
  <si>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</si>
  <si>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</si>
  <si>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</si>
  <si>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</si>
  <si>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</si>
  <si>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</si>
  <si>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</si>
  <si>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</si>
  <si>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</si>
  <si>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</si>
  <si>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</si>
  <si>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</si>
  <si>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</si>
  <si>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</si>
  <si>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</si>
  <si>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</si>
  <si>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</si>
  <si>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</si>
  <si>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</si>
  <si>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</si>
  <si>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</si>
  <si>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</si>
  <si>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</si>
  <si>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</si>
  <si>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</si>
  <si>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</si>
  <si>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</si>
  <si>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</si>
  <si>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</si>
  <si>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</si>
  <si>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</si>
  <si>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</si>
  <si>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</si>
  <si>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</si>
  <si>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</si>
  <si>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</si>
  <si>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</si>
  <si>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</si>
  <si>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</si>
  <si>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</si>
  <si>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</si>
  <si>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</si>
  <si>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</si>
  <si>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</si>
  <si>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</si>
  <si>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</si>
  <si>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</si>
  <si>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</si>
  <si>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</si>
  <si>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</si>
  <si>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</si>
  <si>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</si>
  <si>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</si>
  <si>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</si>
  <si>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</si>
  <si>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</si>
  <si>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</si>
  <si>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</si>
  <si>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</si>
  <si>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</si>
  <si>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</si>
  <si>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</si>
  <si>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</si>
  <si>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</si>
  <si>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</si>
  <si>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</si>
  <si>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</si>
  <si>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</si>
  <si>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</si>
  <si>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</si>
  <si>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</si>
  <si>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</si>
  <si>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</si>
  <si>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</si>
  <si>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</si>
  <si>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</si>
  <si>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</si>
  <si>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</si>
  <si>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</si>
  <si>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</si>
  <si>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</si>
  <si>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</si>
  <si>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</si>
  <si>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</si>
  <si>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</si>
  <si>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</si>
  <si>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</si>
  <si>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</si>
  <si>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</si>
  <si>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</si>
  <si>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</si>
  <si>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</si>
  <si>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</si>
  <si>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</si>
  <si>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</si>
  <si>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</si>
  <si>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</si>
  <si>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</si>
  <si>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</si>
  <si>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</si>
  <si>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</si>
  <si>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</si>
  <si>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</si>
  <si>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</si>
  <si>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</si>
  <si>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</si>
  <si>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</si>
  <si>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</si>
  <si>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</si>
  <si>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</si>
  <si>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</si>
  <si>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</si>
  <si>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</si>
  <si>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</si>
  <si>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</si>
  <si>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</si>
  <si>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</si>
  <si>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</si>
  <si>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</si>
  <si>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</si>
  <si>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</si>
  <si>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</si>
  <si>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</si>
  <si>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</si>
  <si>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</si>
  <si>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</si>
  <si>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</si>
  <si>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</si>
  <si>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</si>
  <si>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</si>
  <si>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</si>
  <si>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</si>
  <si>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</si>
  <si>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</si>
  <si>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</si>
  <si>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</si>
  <si>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</si>
  <si>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</si>
  <si>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</si>
  <si>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</si>
  <si>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</si>
  <si>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</si>
  <si>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</si>
  <si>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</si>
  <si>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</si>
  <si>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</si>
  <si>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</si>
  <si>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</si>
  <si>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</si>
  <si>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</si>
  <si>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</si>
  <si>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</si>
  <si>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</si>
  <si>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</si>
  <si>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</si>
  <si>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</si>
  <si>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</si>
  <si>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</si>
  <si>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</si>
  <si>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</si>
  <si>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</si>
  <si>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</si>
  <si>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</si>
  <si>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</si>
  <si>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</si>
  <si>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</si>
  <si>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</si>
  <si>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</si>
  <si>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</si>
  <si>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</si>
  <si>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</si>
  <si>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</si>
  <si>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</si>
  <si>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</si>
  <si>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</si>
  <si>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</si>
  <si>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</si>
  <si>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</si>
  <si>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</si>
  <si>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</si>
  <si>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</si>
  <si>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</si>
  <si>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</si>
  <si>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</si>
  <si>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</si>
  <si>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</si>
  <si>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</si>
  <si>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</si>
  <si>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</si>
  <si>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</si>
  <si>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</si>
  <si>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</si>
  <si>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</si>
  <si>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</si>
  <si>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</si>
  <si>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</si>
  <si>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</si>
  <si>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</si>
  <si>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</si>
  <si>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</si>
  <si>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</si>
  <si>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</si>
  <si>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</si>
  <si>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</si>
  <si>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</si>
  <si>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</si>
  <si>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</si>
  <si>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</si>
  <si>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</si>
  <si>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</si>
  <si>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</si>
  <si>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</si>
  <si>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</si>
  <si>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</si>
  <si>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</si>
  <si>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</si>
  <si>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</si>
  <si>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</si>
  <si>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</si>
  <si>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</si>
  <si>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</si>
  <si>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</si>
  <si>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</si>
  <si>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</si>
  <si>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</si>
  <si>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</si>
  <si>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</si>
  <si>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</si>
  <si>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</si>
  <si>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</si>
  <si>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</si>
  <si>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</si>
  <si>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</si>
  <si>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</si>
  <si>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</si>
  <si>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</si>
  <si>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</si>
  <si>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</si>
  <si>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</si>
  <si>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</si>
  <si>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</si>
  <si>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</si>
  <si>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</si>
  <si>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</si>
  <si>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</si>
  <si>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</si>
  <si>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</si>
  <si>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</si>
  <si>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</si>
  <si>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</si>
  <si>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</si>
  <si>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</si>
  <si>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</si>
  <si>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</si>
  <si>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</si>
  <si>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</si>
  <si>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</si>
  <si>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</si>
  <si>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</si>
  <si>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</si>
  <si>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</si>
  <si>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</si>
  <si>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</si>
  <si>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</si>
  <si>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</si>
  <si>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</si>
  <si>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</si>
  <si>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</si>
  <si>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</si>
  <si>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</si>
  <si>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</si>
  <si>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</si>
  <si>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</si>
  <si>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</si>
  <si>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</si>
  <si>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</si>
  <si>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</si>
  <si>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</si>
  <si>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</si>
  <si>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</si>
  <si>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</si>
  <si>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</si>
  <si>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</si>
  <si>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</si>
  <si>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</si>
  <si>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</si>
  <si>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</si>
  <si>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</si>
  <si>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</si>
  <si>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</si>
  <si>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</si>
  <si>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</si>
  <si>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</si>
  <si>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</si>
  <si>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</si>
  <si>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</si>
  <si>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</si>
  <si>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</si>
  <si>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</si>
  <si>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</si>
  <si>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</si>
  <si>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</si>
  <si>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</si>
  <si>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</si>
  <si>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</si>
  <si>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</si>
  <si>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</si>
  <si>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</si>
  <si>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</si>
  <si>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</si>
  <si>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</si>
  <si>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</si>
  <si>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</si>
  <si>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</si>
  <si>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</si>
  <si>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</si>
  <si>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</si>
  <si>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</si>
  <si>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</si>
  <si>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</si>
  <si>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</si>
  <si>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</si>
  <si>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</si>
  <si>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</si>
  <si>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</si>
  <si>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</si>
  <si>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</si>
  <si>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</si>
  <si>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</si>
  <si>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</si>
  <si>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</si>
  <si>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</si>
  <si>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</si>
  <si>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</si>
  <si>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</si>
  <si>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</si>
  <si>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</si>
  <si>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</si>
  <si>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</si>
  <si>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</si>
  <si>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</si>
  <si>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</si>
  <si>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</si>
  <si>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</si>
  <si>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</si>
  <si>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</si>
  <si>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</si>
  <si>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</si>
  <si>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</si>
  <si>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</si>
  <si>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</si>
  <si>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</si>
  <si>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</si>
  <si>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</si>
  <si>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</si>
  <si>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</si>
  <si>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</si>
  <si>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</si>
  <si>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</si>
  <si>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</si>
  <si>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</si>
  <si>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</si>
  <si>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</si>
  <si>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</si>
  <si>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</si>
  <si>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</si>
  <si>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</si>
  <si>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</si>
  <si>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</si>
  <si>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</si>
  <si>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</si>
  <si>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</si>
  <si>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</si>
  <si>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</si>
  <si>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</si>
  <si>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</si>
  <si>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</si>
  <si>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</si>
  <si>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</si>
  <si>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</si>
  <si>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</si>
  <si>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</si>
  <si>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</si>
  <si>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</si>
  <si>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</si>
  <si>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</si>
  <si>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</si>
  <si>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</si>
  <si>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</si>
  <si>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</si>
  <si>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</si>
  <si>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</si>
  <si>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</si>
  <si>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</si>
  <si>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</si>
  <si>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</si>
  <si>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</si>
  <si>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</si>
  <si>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</si>
  <si>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</si>
  <si>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</si>
  <si>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</si>
  <si>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</si>
  <si>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</si>
  <si>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</si>
  <si>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</si>
  <si>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</si>
  <si>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</si>
  <si>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</si>
  <si>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</si>
  <si>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</si>
  <si>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</si>
  <si>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</si>
  <si>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</si>
  <si>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</si>
  <si>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</si>
  <si>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</si>
  <si>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</si>
  <si>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</si>
  <si>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</si>
  <si>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</si>
  <si>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</si>
  <si>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</si>
  <si>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</si>
  <si>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</si>
  <si>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</si>
  <si>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</si>
  <si>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</si>
  <si>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</si>
  <si>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</si>
  <si>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</si>
  <si>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</si>
  <si>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</si>
  <si>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</si>
  <si>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</si>
  <si>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</si>
  <si>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</si>
  <si>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</si>
  <si>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</si>
  <si>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</si>
  <si>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</si>
  <si>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</si>
  <si>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</si>
  <si>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</si>
  <si>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</si>
  <si>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</si>
  <si>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</si>
  <si>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</si>
  <si>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</si>
  <si>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</si>
  <si>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</si>
  <si>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</si>
  <si>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</si>
  <si>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</si>
  <si>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</si>
  <si>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</si>
  <si>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</si>
  <si>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</si>
  <si>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</si>
  <si>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</si>
  <si>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</si>
  <si>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</si>
  <si>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</si>
  <si>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</si>
  <si>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</si>
  <si>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</si>
  <si>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</si>
  <si>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</si>
  <si>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</si>
  <si>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</si>
  <si>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</si>
  <si>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</si>
  <si>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</si>
  <si>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</si>
  <si>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</si>
  <si>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</si>
  <si>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</si>
  <si>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</si>
  <si>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</si>
  <si>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</si>
  <si>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</si>
  <si>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</si>
  <si>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</si>
  <si>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</si>
  <si>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</si>
  <si>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</si>
  <si>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</si>
  <si>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</si>
  <si>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</si>
  <si>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</si>
  <si>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</si>
  <si>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</si>
  <si>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</si>
  <si>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</si>
  <si>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</si>
  <si>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</si>
  <si>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</si>
  <si>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</si>
  <si>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</si>
  <si>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</si>
  <si>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</si>
  <si>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</si>
  <si>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</si>
  <si>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</si>
  <si>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</si>
  <si>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</si>
  <si>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</si>
  <si>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</si>
  <si>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</si>
  <si>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</si>
  <si>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</si>
  <si>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</si>
  <si>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</si>
  <si>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</si>
  <si>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</si>
  <si>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</si>
  <si>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</si>
  <si>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</si>
  <si>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</si>
  <si>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</si>
  <si>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</si>
  <si>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</si>
  <si>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</si>
  <si>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</si>
  <si>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</si>
  <si>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</si>
  <si>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</si>
  <si>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</si>
  <si>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</si>
  <si>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</si>
  <si>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</si>
  <si>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</si>
  <si>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</si>
  <si>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</si>
  <si>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</si>
  <si>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</si>
  <si>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</si>
  <si>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</si>
  <si>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</si>
  <si>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</si>
  <si>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</si>
  <si>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</si>
  <si>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</si>
  <si>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</si>
  <si>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</si>
  <si>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</si>
  <si>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</si>
  <si>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</si>
  <si>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</si>
  <si>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</si>
  <si>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</si>
  <si>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</si>
  <si>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</si>
  <si>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</si>
  <si>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</si>
  <si>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</si>
  <si>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</si>
  <si>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</si>
  <si>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</si>
  <si>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</si>
  <si>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</si>
  <si>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</si>
  <si>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</si>
  <si>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</si>
  <si>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</si>
  <si>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</si>
  <si>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</si>
  <si>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</si>
  <si>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</si>
  <si>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</si>
  <si>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</si>
  <si>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</si>
  <si>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</si>
  <si>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</si>
  <si>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</si>
  <si>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</si>
  <si>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</si>
  <si>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</si>
  <si>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</si>
  <si>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</si>
  <si>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</si>
  <si>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</si>
  <si>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</si>
  <si>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</si>
  <si>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</si>
  <si>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</si>
  <si>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</si>
  <si>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</si>
  <si>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</si>
  <si>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</si>
  <si>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</si>
  <si>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</si>
  <si>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</si>
  <si>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</si>
  <si>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</si>
  <si>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</si>
  <si>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</si>
  <si>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</si>
  <si>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</si>
  <si>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</si>
  <si>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</si>
  <si>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</si>
  <si>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</si>
  <si>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</si>
  <si>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</si>
  <si>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</si>
  <si>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</si>
  <si>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</si>
  <si>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</si>
  <si>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</si>
  <si>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</si>
  <si>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</si>
  <si>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</si>
  <si>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</si>
  <si>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</si>
  <si>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</si>
  <si>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</si>
  <si>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</si>
  <si>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</si>
  <si>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</si>
  <si>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</si>
  <si>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</si>
  <si>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</si>
  <si>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</si>
  <si>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</si>
  <si>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</si>
  <si>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</si>
  <si>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</si>
  <si>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</si>
  <si>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</si>
  <si>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</si>
  <si>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</si>
  <si>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</si>
  <si>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</si>
  <si>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</si>
  <si>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</si>
  <si>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</si>
  <si>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</si>
  <si>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</si>
  <si>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</si>
  <si>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</si>
  <si>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</si>
  <si>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</si>
  <si>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</si>
  <si>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</si>
  <si>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</si>
  <si>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</si>
  <si>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</si>
  <si>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</si>
  <si>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</si>
  <si>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</si>
  <si>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</si>
  <si>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</si>
  <si>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</si>
  <si>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</si>
  <si>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</si>
  <si>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</si>
  <si>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</si>
  <si>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</si>
  <si>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</si>
  <si>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</si>
  <si>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</si>
  <si>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</si>
  <si>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</si>
  <si>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</si>
  <si>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</si>
  <si>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</si>
  <si>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</si>
  <si>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</si>
  <si>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</si>
  <si>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</si>
  <si>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</si>
  <si>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</si>
  <si>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</si>
  <si>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</si>
  <si>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</si>
  <si>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</si>
  <si>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</si>
  <si>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</si>
  <si>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</si>
  <si>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</si>
  <si>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</si>
  <si>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</si>
  <si>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</si>
  <si>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</si>
  <si>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</si>
  <si>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</si>
  <si>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</si>
  <si>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</si>
  <si>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</si>
  <si>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</si>
  <si>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</si>
  <si>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</si>
  <si>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</si>
  <si>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</si>
  <si>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</si>
  <si>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</si>
  <si>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</si>
  <si>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</si>
  <si>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</si>
  <si>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</si>
  <si>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</si>
  <si>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</si>
  <si>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</si>
  <si>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</si>
  <si>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</si>
  <si>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</si>
  <si>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</si>
  <si>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</si>
  <si>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</si>
  <si>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</si>
  <si>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</si>
  <si>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</si>
  <si>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</si>
  <si>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</si>
  <si>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</si>
  <si>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</si>
  <si>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</si>
  <si>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</si>
  <si>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</si>
  <si>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</si>
  <si>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</si>
  <si>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</si>
  <si>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</si>
  <si>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</si>
  <si>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</si>
  <si>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</si>
  <si>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</si>
  <si>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</si>
  <si>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</si>
  <si>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</si>
  <si>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</si>
  <si>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</si>
  <si>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</si>
  <si>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</si>
  <si>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</si>
  <si>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</si>
  <si>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</si>
  <si>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</si>
  <si>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</si>
  <si>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</si>
  <si>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</si>
  <si>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</si>
  <si>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</si>
  <si>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</si>
  <si>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</si>
  <si>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</si>
  <si>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</si>
  <si>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</si>
  <si>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</si>
  <si>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</si>
  <si>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</si>
  <si>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</si>
  <si>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</si>
  <si>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</si>
  <si>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</si>
  <si>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</si>
  <si>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</si>
  <si>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</si>
  <si>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</si>
  <si>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</si>
  <si>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</si>
  <si>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</si>
  <si>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</si>
  <si>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</si>
  <si>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</si>
  <si>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</si>
  <si>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</si>
  <si>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</si>
  <si>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</si>
  <si>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</si>
  <si>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</si>
  <si>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</si>
  <si>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</si>
  <si>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</si>
  <si>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</si>
  <si>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</si>
  <si>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</si>
  <si>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</si>
  <si>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</si>
  <si>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</si>
  <si>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</si>
  <si>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</si>
  <si>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</si>
  <si>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</si>
  <si>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</si>
  <si>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</si>
  <si>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</si>
  <si>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</si>
  <si>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</si>
  <si>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</si>
  <si>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</si>
  <si>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</si>
  <si>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</si>
  <si>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</si>
  <si>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</si>
  <si>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</si>
  <si>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</si>
  <si>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</si>
  <si>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</si>
  <si>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</si>
  <si>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</si>
  <si>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</si>
  <si>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</si>
  <si>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</si>
  <si>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</si>
  <si>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</si>
  <si>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</si>
  <si>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</si>
  <si>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</si>
  <si>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</si>
  <si>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</si>
  <si>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</si>
  <si>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</si>
  <si>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</si>
  <si>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</si>
  <si>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</si>
  <si>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</si>
  <si>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</si>
  <si>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</si>
  <si>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</si>
  <si>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</si>
  <si>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</si>
  <si>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</si>
  <si>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</si>
  <si>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</si>
  <si>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</si>
  <si>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</si>
  <si>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</si>
  <si>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</si>
  <si>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</si>
  <si>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</si>
  <si>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</si>
  <si>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</si>
  <si>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</si>
  <si>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</si>
  <si>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</si>
  <si>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</si>
  <si>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</si>
  <si>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</si>
  <si>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</si>
  <si>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</si>
  <si>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</si>
  <si>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</si>
  <si>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</si>
  <si>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</si>
  <si>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</si>
  <si>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</si>
  <si>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</si>
  <si>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</si>
  <si>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</si>
  <si>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</si>
  <si>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</si>
  <si>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</si>
  <si>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</si>
  <si>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</si>
  <si>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</si>
  <si>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</si>
  <si>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</si>
  <si>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</si>
  <si>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</si>
  <si>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</si>
  <si>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</si>
  <si>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</si>
  <si>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</si>
  <si>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</si>
  <si>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</si>
  <si>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</si>
  <si>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</si>
  <si>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</si>
  <si>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</si>
  <si>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</si>
  <si>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</si>
  <si>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</si>
  <si>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</si>
  <si>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</si>
  <si>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</si>
  <si>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</si>
  <si>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</si>
  <si>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</si>
  <si>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</si>
  <si>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</si>
  <si>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</si>
  <si>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</si>
  <si>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</si>
  <si>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</si>
  <si>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</si>
  <si>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</si>
  <si>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</si>
  <si>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</si>
  <si>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</si>
  <si>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</si>
  <si>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</si>
  <si>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</si>
  <si>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</si>
  <si>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</si>
  <si>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</si>
  <si>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</si>
  <si>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</si>
  <si>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</si>
  <si>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</si>
  <si>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</si>
  <si>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</si>
  <si>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</si>
  <si>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</si>
  <si>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</si>
  <si>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</si>
  <si>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</si>
  <si>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</si>
  <si>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</si>
  <si>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</si>
  <si>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</si>
  <si>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</si>
  <si>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</si>
  <si>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</si>
  <si>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</si>
  <si>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</si>
  <si>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</si>
  <si>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</si>
  <si>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</si>
  <si>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</si>
  <si>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</si>
  <si>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</si>
  <si>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</si>
  <si>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</si>
  <si>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</si>
  <si>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</si>
  <si>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</si>
  <si>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</si>
  <si>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</si>
  <si>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</si>
  <si>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</si>
  <si>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</si>
  <si>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</si>
  <si>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</si>
  <si>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</si>
  <si>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</si>
  <si>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</si>
  <si>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</si>
  <si>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</si>
  <si>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</si>
  <si>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</si>
  <si>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</si>
  <si>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</si>
  <si>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</si>
  <si>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</si>
  <si>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</si>
  <si>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</si>
  <si>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</si>
  <si>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</si>
  <si>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</si>
  <si>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</si>
  <si>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</si>
  <si>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</si>
  <si>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</si>
  <si>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</si>
  <si>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</si>
  <si>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</si>
  <si>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</si>
  <si>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</si>
  <si>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</si>
  <si>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</si>
  <si>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</si>
  <si>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</si>
  <si>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</si>
  <si>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</si>
  <si>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</si>
  <si>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</si>
  <si>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</si>
  <si>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</si>
  <si>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</si>
  <si>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</si>
  <si>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</si>
  <si>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</si>
  <si>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</si>
  <si>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</si>
  <si>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</si>
  <si>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</si>
  <si>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</si>
  <si>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</si>
  <si>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</si>
  <si>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</si>
  <si>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</si>
  <si>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</si>
  <si>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</si>
  <si>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</si>
  <si>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</si>
  <si>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</si>
  <si>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</si>
  <si>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</si>
  <si>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</si>
  <si>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</si>
  <si>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</si>
  <si>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</si>
  <si>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</si>
  <si>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</si>
  <si>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</si>
  <si>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</si>
  <si>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</si>
  <si>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</si>
  <si>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</si>
  <si>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</si>
  <si>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</si>
  <si>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</si>
  <si>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</si>
  <si>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</si>
  <si>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</si>
  <si>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</si>
  <si>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</si>
  <si>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</si>
  <si>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</si>
  <si>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</si>
  <si>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</si>
  <si>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</si>
  <si>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</si>
  <si>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</si>
  <si>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</si>
  <si>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</si>
  <si>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</si>
  <si>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</si>
  <si>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</si>
  <si>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</si>
  <si>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</si>
  <si>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</si>
  <si>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</si>
  <si>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</si>
  <si>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</si>
  <si>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</si>
  <si>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</si>
  <si>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</si>
  <si>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</si>
  <si>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</si>
  <si>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</si>
  <si>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</si>
  <si>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</si>
  <si>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</si>
  <si>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</si>
  <si>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</si>
  <si>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</si>
  <si>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</si>
  <si>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</si>
  <si>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</si>
  <si>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</si>
  <si>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</si>
  <si>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</si>
  <si>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</si>
  <si>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</si>
  <si>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</si>
  <si>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</si>
  <si>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</si>
  <si>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</si>
  <si>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</si>
  <si>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</si>
  <si>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</si>
  <si>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</si>
  <si>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</si>
  <si>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</si>
  <si>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</si>
  <si>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</si>
  <si>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</si>
  <si>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</si>
  <si>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</si>
  <si>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</si>
  <si>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</si>
  <si>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</si>
  <si>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</si>
  <si>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</si>
  <si>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</si>
  <si>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</si>
  <si>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</si>
  <si>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</si>
  <si>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</si>
  <si>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</si>
  <si>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</si>
  <si>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</si>
  <si>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</si>
  <si>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</si>
  <si>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</si>
  <si>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</si>
  <si>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</si>
  <si>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</si>
  <si>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</si>
  <si>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</si>
  <si>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</si>
  <si>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</si>
  <si>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</si>
  <si>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</si>
  <si>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</si>
  <si>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</si>
  <si>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</si>
  <si>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</si>
  <si>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</si>
  <si>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</si>
  <si>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</si>
  <si>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</si>
  <si>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</si>
  <si>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</si>
  <si>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</si>
  <si>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</si>
  <si>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</si>
  <si>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</si>
  <si>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</si>
  <si>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</si>
  <si>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</si>
  <si>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</si>
  <si>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</si>
  <si>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</si>
  <si>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</si>
  <si>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</si>
  <si>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</si>
  <si>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</si>
  <si>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</si>
  <si>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</si>
  <si>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</si>
  <si>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</si>
  <si>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</si>
  <si>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</si>
  <si>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</si>
  <si>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</si>
  <si>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</si>
  <si>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</si>
  <si>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</si>
  <si>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</si>
  <si>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</si>
  <si>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</si>
  <si>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</si>
  <si>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</si>
  <si>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</si>
  <si>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</si>
  <si>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</si>
  <si>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</si>
  <si>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</si>
  <si>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</si>
  <si>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</si>
  <si>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</si>
  <si>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</si>
  <si>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</si>
  <si>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</si>
  <si>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</si>
  <si>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</si>
  <si>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</si>
  <si>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</si>
  <si>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</si>
  <si>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</si>
  <si>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</si>
  <si>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</si>
  <si>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</si>
  <si>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</si>
  <si>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</si>
  <si>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</si>
  <si>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</si>
  <si>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</si>
  <si>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</si>
  <si>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</si>
  <si>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</si>
  <si>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</si>
  <si>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</si>
  <si>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</si>
  <si>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</si>
  <si>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</si>
  <si>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</si>
  <si>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</si>
  <si>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</si>
  <si>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</si>
  <si>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</si>
  <si>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</si>
  <si>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</si>
  <si>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</si>
  <si>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</si>
  <si>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</si>
  <si>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</si>
  <si>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</si>
  <si>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</si>
  <si>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</si>
  <si>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</si>
  <si>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</si>
  <si>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</si>
  <si>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</si>
  <si>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</si>
  <si>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</si>
  <si>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</si>
  <si>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</si>
  <si>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</si>
  <si>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</si>
  <si>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</si>
  <si>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</si>
  <si>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</si>
  <si>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</si>
  <si>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</si>
  <si>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</si>
  <si>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</si>
  <si>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</si>
  <si>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</si>
  <si>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</si>
  <si>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</si>
  <si>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</si>
  <si>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</si>
  <si>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</si>
  <si>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</si>
  <si>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</si>
  <si>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</si>
  <si>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</si>
  <si>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</si>
  <si>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</si>
  <si>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</si>
  <si>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</si>
  <si>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</si>
  <si>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</si>
  <si>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</si>
  <si>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</si>
  <si>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</si>
  <si>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</si>
  <si>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</si>
  <si>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</si>
  <si>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</si>
  <si>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</si>
  <si>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</si>
  <si>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</si>
  <si>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</si>
  <si>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</si>
  <si>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</si>
  <si>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</si>
  <si>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</si>
  <si>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</si>
  <si>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</si>
  <si>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</si>
  <si>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</si>
  <si>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</si>
  <si>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</si>
  <si>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</si>
  <si>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</si>
  <si>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</si>
  <si>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</si>
  <si>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</si>
  <si>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</si>
  <si>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</si>
  <si>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</si>
  <si>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</si>
  <si>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</si>
  <si>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</si>
  <si>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</si>
  <si>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</si>
  <si>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</si>
  <si>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</si>
  <si>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</si>
  <si>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</si>
  <si>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</si>
  <si>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</si>
  <si>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</si>
  <si>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</si>
  <si>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</si>
  <si>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</si>
  <si>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</si>
  <si>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</si>
  <si>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</si>
  <si>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</si>
  <si>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</si>
  <si>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</si>
  <si>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</si>
  <si>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</si>
  <si>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</si>
  <si>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</si>
  <si>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</si>
  <si>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</si>
  <si>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</si>
  <si>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</si>
  <si>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</si>
  <si>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</si>
  <si>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</si>
  <si>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</si>
  <si>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</si>
  <si>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</si>
  <si>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</si>
  <si>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</si>
  <si>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</si>
  <si>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</si>
  <si>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</si>
  <si>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</si>
  <si>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</si>
  <si>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</si>
  <si>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</si>
  <si>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</si>
  <si>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</si>
  <si>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</si>
  <si>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</si>
  <si>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</si>
  <si>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</si>
  <si>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</si>
  <si>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</si>
  <si>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</si>
  <si>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</si>
  <si>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</si>
  <si>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</si>
  <si>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</si>
  <si>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</si>
  <si>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</si>
  <si>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</si>
  <si>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</si>
  <si>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</si>
  <si>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</si>
  <si>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</si>
  <si>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</si>
  <si>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</si>
  <si>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</si>
  <si>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</si>
  <si>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</si>
  <si>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</si>
  <si>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</si>
  <si>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</si>
  <si>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</si>
  <si>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</si>
  <si>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</si>
  <si>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</si>
  <si>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</si>
  <si>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</si>
  <si>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</si>
  <si>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</si>
  <si>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</si>
  <si>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</si>
  <si>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</si>
  <si>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</si>
  <si>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</si>
  <si>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</si>
  <si>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</si>
  <si>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</si>
  <si>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</si>
  <si>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</si>
  <si>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</si>
  <si>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</si>
  <si>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</si>
  <si>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</si>
  <si>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</si>
  <si>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</si>
  <si>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</si>
  <si>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</si>
  <si>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</si>
  <si>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</si>
  <si>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</si>
  <si>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</si>
  <si>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</si>
  <si>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</si>
  <si>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</si>
  <si>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</si>
  <si>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</si>
  <si>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</si>
  <si>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</si>
  <si>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</si>
  <si>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</si>
  <si>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</si>
  <si>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</si>
  <si>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</si>
  <si>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</si>
  <si>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</si>
  <si>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</si>
  <si>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</si>
  <si>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</si>
  <si>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</si>
  <si>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</si>
  <si>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</si>
  <si>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</si>
  <si>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</si>
  <si>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</si>
  <si>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</si>
  <si>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</si>
  <si>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</si>
  <si>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</si>
  <si>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</si>
  <si>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</si>
  <si>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</si>
  <si>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</si>
  <si>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</si>
  <si>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</si>
  <si>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</si>
  <si>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</si>
  <si>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</si>
  <si>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</si>
  <si>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</si>
  <si>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</si>
  <si>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</si>
  <si>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</si>
  <si>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</si>
  <si>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</si>
  <si>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</si>
  <si>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</si>
  <si>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</si>
  <si>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</si>
  <si>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</si>
  <si>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</si>
  <si>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</si>
  <si>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</si>
  <si>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</si>
  <si>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</si>
  <si>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</si>
  <si>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</si>
  <si>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</si>
  <si>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</si>
  <si>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</si>
  <si>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</si>
  <si>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</si>
  <si>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</si>
  <si>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</si>
  <si>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</si>
  <si>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</si>
  <si>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</si>
  <si>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</si>
  <si>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</si>
  <si>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</si>
  <si>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</si>
  <si>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</si>
  <si>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</si>
  <si>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</si>
  <si>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</si>
  <si>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</si>
  <si>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</si>
  <si>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</si>
  <si>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</si>
  <si>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</si>
  <si>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</si>
  <si>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</si>
  <si>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</si>
  <si>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</si>
  <si>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</si>
  <si>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</si>
  <si>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</si>
  <si>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</si>
  <si>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</si>
  <si>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</si>
  <si>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</si>
  <si>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</si>
  <si>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</si>
  <si>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</si>
  <si>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</si>
  <si>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</si>
  <si>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</si>
  <si>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</si>
  <si>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</si>
  <si>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</si>
  <si>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</si>
  <si>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</si>
  <si>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</si>
  <si>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</si>
  <si>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</si>
  <si>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</si>
  <si>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</si>
  <si>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</si>
  <si>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</si>
  <si>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</si>
  <si>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</si>
  <si>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</si>
  <si>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</si>
  <si>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</si>
  <si>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</si>
  <si>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</si>
  <si>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</si>
  <si>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</si>
  <si>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</si>
  <si>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</si>
  <si>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</si>
  <si>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</si>
  <si>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</si>
  <si>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</si>
  <si>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</si>
  <si>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</si>
  <si>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</si>
  <si>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</si>
  <si>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</si>
  <si>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</si>
  <si>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</si>
  <si>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</si>
  <si>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</si>
  <si>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</si>
  <si>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</si>
  <si>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</si>
  <si>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</si>
  <si>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</si>
  <si>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</si>
  <si>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</si>
  <si>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</si>
  <si>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</si>
  <si>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</si>
  <si>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</si>
  <si>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</si>
  <si>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</si>
  <si>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</si>
  <si>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</si>
  <si>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</si>
  <si>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</si>
  <si>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</si>
  <si>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</si>
  <si>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</si>
  <si>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</si>
  <si>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</si>
  <si>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</si>
  <si>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</si>
  <si>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</si>
  <si>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</si>
  <si>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</si>
  <si>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</si>
  <si>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</si>
  <si>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</si>
  <si>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</si>
  <si>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</si>
  <si>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</si>
  <si>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</si>
  <si>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</si>
  <si>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</si>
  <si>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</si>
  <si>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</si>
  <si>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</si>
  <si>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</si>
  <si>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</si>
  <si>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</si>
  <si>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</si>
  <si>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</si>
  <si>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</si>
  <si>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</si>
  <si>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</si>
  <si>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</si>
  <si>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</si>
  <si>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</si>
  <si>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</si>
  <si>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</si>
  <si>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</si>
  <si>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</si>
  <si>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</si>
  <si>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</si>
  <si>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</si>
  <si>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</si>
  <si>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</si>
  <si>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</si>
  <si>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</si>
  <si>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</si>
  <si>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</si>
  <si>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</si>
  <si>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</si>
  <si>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</si>
  <si>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</si>
  <si>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</si>
  <si>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</si>
  <si>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</si>
  <si>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</si>
  <si>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</si>
  <si>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</si>
  <si>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</si>
  <si>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</si>
  <si>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</si>
  <si>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</si>
  <si>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</si>
  <si>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</si>
  <si>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</si>
  <si>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</si>
  <si>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</si>
  <si>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</si>
  <si>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</si>
  <si>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</si>
  <si>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</si>
  <si>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</si>
  <si>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</si>
  <si>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</si>
  <si>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</si>
  <si>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</si>
  <si>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</si>
  <si>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</si>
  <si>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</si>
  <si>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</si>
  <si>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</si>
  <si>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</si>
  <si>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</si>
  <si>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</si>
  <si>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</si>
  <si>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</si>
  <si>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</si>
  <si>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</si>
  <si>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</si>
  <si>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</si>
  <si>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</si>
  <si>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</si>
  <si>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</si>
  <si>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</si>
  <si>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</si>
  <si>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</si>
  <si>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</si>
  <si>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</si>
  <si>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</si>
  <si>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</si>
  <si>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</si>
  <si>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</si>
  <si>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</si>
  <si>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</si>
  <si>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</si>
  <si>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</si>
  <si>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</si>
  <si>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</si>
  <si>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</si>
  <si>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</si>
  <si>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</si>
  <si>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</si>
  <si>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</si>
  <si>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</si>
  <si>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</si>
  <si>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</si>
  <si>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</si>
  <si>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</si>
  <si>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</si>
  <si>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</si>
  <si>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</si>
  <si>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</si>
  <si>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</si>
  <si>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</si>
  <si>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</si>
  <si>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</si>
  <si>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</si>
  <si>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</si>
  <si>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</si>
  <si>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</si>
  <si>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</si>
  <si>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</si>
  <si>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</si>
  <si>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</si>
  <si>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</si>
  <si>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</si>
  <si>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</si>
  <si>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</si>
  <si>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</si>
  <si>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</si>
  <si>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</si>
  <si>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</si>
  <si>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</si>
  <si>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</si>
  <si>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</si>
  <si>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</si>
  <si>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</si>
  <si>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</si>
  <si>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</si>
  <si>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</si>
  <si>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</si>
  <si>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</si>
  <si>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</si>
  <si>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</si>
  <si>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</si>
  <si>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</si>
  <si>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</si>
  <si>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</si>
  <si>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</si>
  <si>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</si>
  <si>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</si>
  <si>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</si>
  <si>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</si>
  <si>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</si>
  <si>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</si>
  <si>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</si>
  <si>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</si>
  <si>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</si>
  <si>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</si>
  <si>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</si>
  <si>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</si>
  <si>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</si>
  <si>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</si>
  <si>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</si>
  <si>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</si>
  <si>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</si>
  <si>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</si>
  <si>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</si>
  <si>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</si>
  <si>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</si>
  <si>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</si>
  <si>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</si>
  <si>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</si>
  <si>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</si>
  <si>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</si>
  <si>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</si>
  <si>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</si>
  <si>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</si>
  <si>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</si>
  <si>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</si>
  <si>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</si>
  <si>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</si>
  <si>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</si>
  <si>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</si>
  <si>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</si>
  <si>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</si>
  <si>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</si>
  <si>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</si>
  <si>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</si>
  <si>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</si>
  <si>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</si>
  <si>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</si>
  <si>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</si>
  <si>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</si>
  <si>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</si>
  <si>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</si>
  <si>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</si>
  <si>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</si>
  <si>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</si>
  <si>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</si>
  <si>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</si>
  <si>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</si>
  <si>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</si>
  <si>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</si>
  <si>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</si>
  <si>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</si>
  <si>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</si>
  <si>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</si>
  <si>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</si>
  <si>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</si>
  <si>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</si>
  <si>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</si>
  <si>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</si>
  <si>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</si>
  <si>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</si>
  <si>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</si>
  <si>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</si>
  <si>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</si>
  <si>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</si>
  <si>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</si>
  <si>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</si>
  <si>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</si>
  <si>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</si>
  <si>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</si>
  <si>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</si>
  <si>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</si>
  <si>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</si>
  <si>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</si>
  <si>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</si>
  <si>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</si>
  <si>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</si>
  <si>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</si>
  <si>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</si>
  <si>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</si>
  <si>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</si>
  <si>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</si>
  <si>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</si>
  <si>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</si>
  <si>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</si>
  <si>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</si>
  <si>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</si>
  <si>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</si>
  <si>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</si>
  <si>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</si>
  <si>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</si>
  <si>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</si>
  <si>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</si>
  <si>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</si>
  <si>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</si>
  <si>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</si>
  <si>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</si>
  <si>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</si>
  <si>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</si>
  <si>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</si>
  <si>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</si>
  <si>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</si>
  <si>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</si>
  <si>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</si>
  <si>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</si>
  <si>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</si>
  <si>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</si>
  <si>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</si>
  <si>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</si>
  <si>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</si>
  <si>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</si>
  <si>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</si>
  <si>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</si>
  <si>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</si>
  <si>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</si>
  <si>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</si>
  <si>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</si>
  <si>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</si>
  <si>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</si>
  <si>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</si>
  <si>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</si>
  <si>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</si>
  <si>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</si>
  <si>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</si>
  <si>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</si>
  <si>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</si>
  <si>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</si>
  <si>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</si>
  <si>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</si>
  <si>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</si>
  <si>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</si>
  <si>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</si>
  <si>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</si>
  <si>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</si>
  <si>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</si>
  <si>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</si>
  <si>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</si>
  <si>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</si>
  <si>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</si>
  <si>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</si>
  <si>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</si>
  <si>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</si>
  <si>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</si>
  <si>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</si>
  <si>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</si>
  <si>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</si>
  <si>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</si>
  <si>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</si>
  <si>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</si>
  <si>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</si>
  <si>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</si>
  <si>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</si>
  <si>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</si>
  <si>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</si>
  <si>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</si>
  <si>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</si>
  <si>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</si>
  <si>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</si>
  <si>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</si>
  <si>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</si>
  <si>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</si>
  <si>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</si>
  <si>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</si>
  <si>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</si>
  <si>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</si>
  <si>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</si>
  <si>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</si>
  <si>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</si>
  <si>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</si>
  <si>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</si>
  <si>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</si>
  <si>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</si>
  <si>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</si>
  <si>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</si>
  <si>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</si>
  <si>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</si>
  <si>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</si>
  <si>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</si>
  <si>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</si>
  <si>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</si>
  <si>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</si>
  <si>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</si>
  <si>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</si>
  <si>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</si>
  <si>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</si>
  <si>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</si>
  <si>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</si>
  <si>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</si>
  <si>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</si>
  <si>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</si>
  <si>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</si>
  <si>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</si>
  <si>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</si>
  <si>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</si>
  <si>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</si>
  <si>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</si>
  <si>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</si>
  <si>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</si>
  <si>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</si>
  <si>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</si>
  <si>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</si>
  <si>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</si>
  <si>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</si>
  <si>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</si>
  <si>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</si>
  <si>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</si>
  <si>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</si>
  <si>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</si>
  <si>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</si>
  <si>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</si>
  <si>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</si>
  <si>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</si>
  <si>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</si>
  <si>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</si>
  <si>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</si>
  <si>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</si>
  <si>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</si>
  <si>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</si>
  <si>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</si>
  <si>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</si>
  <si>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</si>
  <si>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</si>
  <si>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</si>
  <si>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</si>
  <si>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</si>
  <si>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</si>
  <si>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</si>
  <si>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</si>
  <si>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</si>
  <si>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</si>
  <si>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</si>
  <si>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</si>
  <si>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</si>
  <si>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</si>
  <si>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</si>
  <si>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</si>
  <si>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</si>
  <si>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</si>
  <si>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</si>
  <si>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</si>
  <si>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</si>
  <si>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</si>
  <si>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</si>
  <si>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</si>
  <si>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</si>
  <si>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</si>
  <si>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</si>
  <si>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</si>
  <si>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</si>
  <si>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</si>
  <si>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</si>
  <si>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</si>
  <si>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</si>
  <si>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</si>
  <si>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</si>
  <si>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</si>
  <si>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</si>
  <si>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</si>
  <si>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</si>
  <si>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</si>
  <si>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</si>
  <si>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</si>
  <si>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</si>
  <si>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</si>
  <si>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</si>
  <si>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</si>
  <si>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</si>
  <si>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</si>
  <si>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</si>
  <si>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</si>
  <si>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</si>
  <si>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</si>
  <si>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</si>
  <si>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</si>
  <si>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</si>
  <si>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</si>
  <si>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</si>
  <si>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</si>
  <si>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</si>
  <si>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</si>
  <si>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</si>
  <si>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</si>
  <si>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</si>
  <si>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</si>
  <si>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</si>
  <si>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</si>
  <si>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</si>
  <si>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</si>
  <si>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</si>
  <si>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</si>
  <si>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</si>
  <si>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</si>
  <si>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</si>
  <si>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</si>
  <si>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</si>
  <si>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</si>
  <si>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</si>
  <si>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</si>
  <si>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</si>
  <si>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</si>
  <si>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</si>
  <si>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</si>
  <si>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</si>
  <si>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</si>
  <si>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</si>
  <si>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</si>
  <si>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</si>
  <si>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</si>
  <si>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</si>
  <si>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</si>
  <si>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</si>
  <si>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</si>
  <si>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</si>
  <si>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</si>
  <si>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</si>
  <si>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</si>
  <si>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</si>
  <si>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</si>
  <si>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</si>
  <si>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</si>
  <si>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</si>
  <si>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</si>
  <si>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</si>
  <si>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</si>
  <si>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</si>
  <si>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</si>
  <si>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</si>
  <si>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</si>
  <si>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</si>
  <si>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</si>
  <si>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</si>
  <si>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</si>
  <si>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</si>
  <si>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</si>
  <si>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</si>
  <si>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</si>
  <si>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</si>
  <si>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</si>
  <si>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</si>
  <si>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</si>
  <si>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</si>
  <si>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</si>
  <si>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</si>
  <si>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</si>
  <si>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</si>
  <si>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</si>
  <si>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</si>
  <si>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</si>
  <si>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</si>
  <si>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</si>
  <si>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</si>
  <si>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</si>
  <si>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</si>
  <si>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</si>
  <si>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</si>
  <si>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</si>
  <si>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</si>
  <si>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</si>
  <si>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</si>
  <si>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</si>
  <si>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</si>
  <si>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</si>
  <si>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</si>
  <si>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</si>
  <si>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</si>
  <si>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</si>
  <si>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</si>
  <si>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</si>
  <si>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</si>
  <si>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</si>
  <si>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</si>
  <si>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</si>
  <si>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</si>
  <si>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</si>
  <si>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</si>
  <si>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</si>
  <si>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</si>
  <si>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</si>
  <si>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</si>
  <si>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</si>
  <si>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</si>
  <si>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</si>
  <si>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</si>
  <si>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</si>
  <si>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</si>
  <si>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</si>
  <si>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</si>
  <si>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</si>
  <si>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</si>
  <si>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</si>
  <si>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</si>
  <si>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</si>
  <si>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</si>
  <si>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</si>
  <si>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</si>
  <si>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</si>
  <si>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</si>
  <si>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</si>
  <si>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</si>
  <si>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</si>
  <si>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</si>
  <si>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</si>
  <si>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</si>
  <si>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</si>
  <si>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</si>
  <si>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</si>
  <si>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</si>
  <si>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</si>
  <si>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</si>
  <si>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</si>
  <si>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</si>
  <si>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</si>
  <si>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</si>
  <si>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</si>
  <si>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</si>
  <si>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</si>
  <si>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</si>
  <si>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</si>
  <si>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</si>
  <si>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</si>
  <si>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</si>
  <si>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</si>
  <si>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</si>
  <si>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</si>
  <si>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</si>
  <si>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</si>
  <si>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</si>
  <si>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</si>
  <si>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</si>
  <si>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</si>
  <si>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</si>
  <si>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</si>
  <si>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</si>
  <si>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</si>
  <si>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</si>
  <si>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</si>
  <si>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</si>
  <si>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</si>
  <si>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</si>
  <si>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</si>
  <si>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</si>
  <si>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</si>
  <si>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</si>
  <si>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</si>
  <si>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</si>
  <si>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</si>
  <si>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</si>
  <si>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</si>
  <si>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</si>
  <si>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</si>
  <si>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</si>
  <si>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</si>
  <si>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</si>
  <si>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</si>
  <si>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</si>
  <si>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</si>
  <si>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</si>
  <si>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</si>
  <si>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</si>
  <si>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</si>
  <si>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</si>
  <si>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</si>
  <si>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</si>
  <si>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</si>
  <si>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</si>
  <si>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</si>
  <si>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</si>
  <si>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</si>
  <si>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</si>
  <si>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</si>
  <si>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</si>
  <si>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</si>
  <si>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</si>
  <si>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</si>
  <si>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</si>
  <si>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</si>
  <si>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</si>
  <si>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</si>
  <si>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</si>
  <si>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</si>
  <si>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</si>
  <si>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</si>
  <si>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</si>
  <si>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</si>
  <si>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</si>
  <si>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</si>
  <si>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</si>
  <si>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</si>
  <si>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</si>
  <si>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</si>
  <si>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</si>
  <si>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</si>
  <si>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</si>
  <si>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</si>
  <si>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</si>
  <si>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</si>
  <si>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</si>
  <si>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</si>
  <si>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</si>
  <si>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</si>
  <si>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</si>
  <si>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</si>
  <si>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</si>
  <si>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</si>
  <si>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</si>
  <si>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</si>
  <si>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</si>
  <si>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</si>
  <si>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</si>
  <si>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</si>
  <si>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</si>
  <si>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</si>
  <si>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</si>
  <si>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</si>
  <si>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</si>
  <si>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</si>
  <si>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</si>
  <si>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</si>
  <si>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</si>
  <si>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</si>
  <si>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</si>
  <si>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</si>
  <si>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</si>
  <si>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</si>
  <si>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</si>
  <si>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</si>
  <si>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</si>
  <si>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</si>
  <si>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</si>
  <si>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</si>
  <si>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</si>
  <si>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</si>
  <si>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</si>
  <si>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</si>
  <si>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</si>
  <si>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</si>
  <si>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</si>
  <si>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</si>
  <si>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</si>
  <si>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</si>
  <si>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</si>
  <si>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</si>
  <si>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</si>
  <si>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</si>
  <si>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</si>
  <si>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</si>
  <si>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</si>
  <si>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</si>
  <si>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</si>
  <si>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</si>
  <si>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</si>
  <si>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</si>
  <si>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</si>
  <si>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</si>
  <si>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</si>
  <si>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</si>
  <si>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</si>
  <si>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</si>
  <si>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</si>
  <si>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</si>
  <si>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</si>
  <si>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</si>
  <si>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</si>
  <si>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</si>
  <si>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</si>
  <si>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</si>
  <si>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</si>
  <si>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</si>
  <si>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</si>
  <si>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</si>
  <si>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</si>
  <si>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</si>
  <si>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</si>
  <si>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</si>
  <si>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</si>
  <si>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</si>
  <si>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</si>
  <si>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</si>
  <si>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</si>
  <si>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</si>
  <si>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</si>
  <si>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</si>
  <si>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</si>
  <si>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</si>
  <si>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</si>
  <si>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</si>
  <si>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</si>
  <si>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</si>
  <si>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</si>
  <si>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</si>
  <si>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</si>
  <si>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</si>
  <si>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</si>
  <si>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</si>
  <si>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</si>
  <si>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</si>
  <si>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</si>
  <si>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</si>
  <si>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</si>
  <si>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</si>
  <si>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</si>
  <si>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</si>
  <si>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</si>
  <si>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</si>
  <si>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</si>
  <si>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</si>
  <si>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</si>
  <si>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</si>
  <si>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</si>
  <si>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</si>
  <si>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</si>
  <si>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</si>
  <si>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</si>
  <si>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</si>
  <si>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</si>
  <si>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</si>
  <si>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</si>
  <si>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</si>
  <si>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</si>
  <si>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</si>
  <si>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</si>
  <si>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</si>
  <si>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</si>
  <si>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</si>
  <si>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</si>
  <si>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</si>
  <si>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</si>
  <si>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</si>
  <si>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</si>
  <si>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</si>
  <si>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</si>
  <si>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</si>
  <si>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</si>
  <si>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</si>
  <si>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</si>
  <si>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</si>
  <si>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</si>
  <si>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</si>
  <si>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</si>
  <si>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</si>
  <si>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</si>
  <si>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</si>
  <si>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</si>
  <si>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</si>
  <si>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</si>
  <si>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</si>
  <si>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</si>
  <si>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</si>
  <si>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</si>
  <si>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</si>
  <si>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</si>
  <si>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</si>
  <si>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</si>
  <si>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</si>
  <si>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</si>
  <si>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</si>
  <si>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</si>
  <si>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</si>
  <si>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</si>
  <si>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</si>
  <si>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</si>
  <si>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</si>
  <si>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</si>
  <si>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</si>
  <si>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</si>
  <si>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</si>
  <si>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</si>
  <si>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</si>
  <si>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</si>
  <si>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</si>
  <si>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</si>
  <si>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</si>
  <si>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</si>
  <si>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</si>
  <si>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</si>
  <si>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</si>
  <si>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</si>
  <si>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</si>
  <si>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</si>
  <si>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</si>
  <si>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</si>
  <si>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</si>
  <si>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</si>
  <si>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</si>
  <si>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</si>
  <si>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</si>
  <si>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</si>
  <si>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</si>
  <si>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</si>
  <si>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</si>
  <si>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</si>
  <si>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</si>
  <si>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</si>
  <si>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</si>
  <si>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</si>
  <si>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</si>
  <si>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</si>
  <si>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</si>
  <si>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</si>
  <si>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</si>
  <si>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</si>
  <si>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</si>
  <si>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</si>
  <si>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</si>
  <si>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</si>
  <si>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</si>
  <si>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</si>
  <si>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</si>
  <si>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</si>
  <si>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</si>
  <si>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</si>
  <si>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</si>
  <si>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</si>
  <si>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</si>
  <si>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</si>
  <si>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</si>
  <si>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</si>
  <si>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</si>
  <si>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</si>
  <si>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</si>
  <si>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</si>
  <si>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</si>
  <si>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</si>
  <si>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</si>
  <si>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</si>
  <si>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</si>
  <si>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</si>
  <si>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</si>
  <si>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</si>
  <si>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</si>
  <si>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</si>
  <si>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</si>
  <si>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</si>
  <si>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</si>
  <si>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</si>
  <si>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</si>
  <si>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</si>
  <si>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</si>
  <si>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</si>
  <si>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</si>
  <si>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</si>
  <si>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</si>
  <si>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</si>
  <si>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</si>
  <si>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</si>
  <si>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</si>
  <si>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</si>
  <si>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</si>
  <si>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</si>
  <si>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</si>
  <si>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</si>
  <si>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</si>
  <si>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</si>
  <si>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</si>
  <si>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</si>
  <si>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</si>
  <si>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</si>
  <si>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</si>
  <si>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</si>
  <si>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</si>
  <si>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</si>
  <si>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</si>
  <si>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</si>
  <si>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</si>
  <si>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</si>
  <si>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</si>
  <si>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</si>
  <si>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</si>
  <si>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</si>
  <si>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</si>
  <si>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</si>
  <si>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</si>
  <si>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</si>
  <si>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</si>
  <si>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</si>
  <si>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</si>
  <si>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</si>
  <si>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</si>
  <si>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</si>
  <si>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</si>
  <si>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</si>
  <si>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</si>
  <si>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</si>
  <si>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</si>
  <si>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</si>
  <si>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</si>
  <si>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</si>
  <si>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</si>
  <si>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</si>
  <si>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</si>
  <si>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</si>
  <si>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</si>
  <si>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</si>
  <si>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</si>
  <si>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</si>
  <si>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</si>
  <si>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</si>
  <si>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</si>
  <si>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</si>
  <si>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</si>
  <si>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</si>
  <si>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</si>
  <si>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</si>
  <si>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</si>
  <si>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</si>
  <si>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</si>
  <si>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</si>
  <si>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</si>
  <si>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</si>
  <si>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</si>
  <si>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</si>
  <si>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</si>
  <si>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</si>
  <si>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</si>
  <si>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</si>
  <si>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</si>
  <si>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</si>
  <si>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</si>
  <si>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</si>
  <si>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</si>
  <si>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</si>
  <si>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</si>
  <si>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</si>
  <si>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</si>
  <si>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</si>
  <si>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</si>
  <si>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</si>
  <si>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</si>
  <si>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</si>
  <si>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</si>
  <si>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</si>
  <si>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</si>
  <si>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</si>
  <si>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</si>
  <si>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</si>
  <si>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</si>
  <si>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</si>
  <si>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</si>
  <si>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</si>
  <si>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</si>
  <si>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</si>
  <si>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</si>
  <si>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</si>
  <si>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</si>
  <si>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</si>
  <si>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</si>
  <si>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</si>
  <si>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</si>
  <si>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</si>
  <si>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</si>
  <si>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</si>
  <si>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</si>
  <si>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</si>
  <si>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</si>
  <si>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</si>
  <si>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</si>
  <si>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</si>
  <si>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</si>
  <si>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</si>
  <si>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</si>
  <si>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</si>
  <si>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</si>
  <si>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</si>
  <si>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</si>
  <si>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</si>
  <si>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</si>
  <si>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</si>
  <si>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</si>
  <si>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</si>
  <si>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</si>
  <si>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</si>
  <si>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</si>
  <si>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</si>
  <si>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</si>
  <si>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</si>
  <si>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</si>
  <si>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</si>
  <si>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</si>
  <si>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</si>
  <si>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</si>
  <si>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</si>
  <si>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</si>
  <si>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</si>
  <si>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</si>
  <si>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</si>
  <si>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</si>
  <si>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</si>
  <si>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</si>
  <si>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</si>
  <si>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</si>
  <si>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</si>
  <si>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</si>
  <si>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</si>
  <si>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</si>
  <si>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</si>
  <si>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</si>
  <si>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</si>
  <si>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</si>
  <si>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</si>
  <si>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</si>
  <si>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</si>
  <si>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</si>
  <si>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</si>
  <si>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</si>
  <si>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</si>
  <si>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</si>
  <si>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</si>
  <si>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</si>
  <si>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</si>
  <si>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</si>
  <si>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</si>
  <si>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</si>
  <si>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</si>
  <si>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</si>
  <si>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</si>
  <si>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</si>
  <si>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</si>
  <si>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</si>
  <si>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</si>
  <si>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</si>
  <si>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</si>
  <si>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</si>
  <si>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</si>
  <si>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</si>
  <si>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</si>
  <si>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</si>
  <si>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</si>
  <si>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</si>
  <si>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</si>
  <si>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</si>
  <si>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</si>
  <si>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</si>
  <si>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</si>
  <si>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</si>
  <si>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</si>
  <si>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</si>
  <si>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</si>
  <si>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</si>
  <si>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</si>
  <si>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</si>
  <si>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</si>
  <si>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</si>
  <si>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</si>
  <si>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</si>
  <si>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</si>
  <si>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</si>
  <si>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</si>
  <si>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</si>
  <si>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</si>
  <si>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</si>
  <si>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</si>
  <si>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</si>
  <si>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</si>
  <si>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</si>
  <si>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</si>
  <si>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</si>
  <si>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</si>
  <si>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</si>
  <si>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</si>
  <si>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</si>
  <si>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</si>
  <si>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</si>
  <si>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</si>
  <si>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</si>
  <si>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</si>
  <si>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</si>
  <si>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</si>
  <si>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</si>
  <si>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</si>
  <si>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</si>
  <si>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</si>
  <si>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</si>
  <si>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</si>
  <si>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</si>
  <si>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</si>
  <si>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</si>
  <si>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</si>
  <si>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</si>
  <si>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</si>
  <si>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</si>
  <si>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</si>
  <si>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</si>
  <si>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</si>
  <si>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</si>
  <si>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</si>
  <si>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</si>
  <si>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</si>
  <si>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</si>
  <si>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</si>
  <si>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</si>
  <si>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</si>
  <si>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</si>
  <si>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</si>
  <si>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</si>
  <si>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</si>
  <si>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</si>
  <si>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</si>
  <si>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</si>
  <si>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</si>
  <si>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</si>
  <si>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</si>
  <si>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</si>
  <si>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</si>
  <si>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</si>
  <si>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</si>
  <si>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</si>
  <si>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</si>
  <si>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</si>
  <si>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</si>
  <si>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</si>
  <si>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</si>
  <si>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</si>
  <si>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</si>
  <si>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</si>
  <si>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</si>
  <si>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</si>
  <si>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</si>
  <si>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</si>
  <si>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</si>
  <si>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</si>
  <si>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</si>
  <si>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</si>
  <si>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</si>
  <si>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</si>
  <si>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</si>
  <si>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</si>
  <si>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</si>
  <si>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</si>
  <si>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</si>
  <si>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</si>
  <si>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</si>
  <si>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</si>
  <si>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</si>
  <si>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</si>
  <si>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</si>
  <si>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</si>
  <si>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</si>
  <si>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</si>
  <si>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</si>
  <si>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</si>
  <si>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</si>
  <si>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</si>
  <si>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</si>
  <si>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</si>
  <si>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</si>
  <si>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</si>
  <si>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</si>
  <si>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</si>
  <si>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</si>
  <si>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</si>
  <si>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</si>
  <si>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</si>
  <si>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</si>
  <si>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</si>
  <si>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</si>
  <si>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</si>
  <si>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</si>
  <si>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</si>
  <si>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</si>
  <si>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</si>
  <si>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</si>
  <si>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</si>
  <si>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</si>
  <si>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</si>
  <si>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</si>
  <si>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</si>
  <si>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</si>
  <si>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</si>
  <si>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</si>
  <si>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</si>
  <si>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</si>
  <si>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</si>
  <si>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</si>
  <si>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</si>
  <si>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</si>
  <si>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</si>
  <si>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</si>
  <si>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</si>
  <si>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</si>
  <si>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</si>
  <si>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</si>
  <si>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</si>
  <si>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</si>
  <si>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</si>
  <si>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</si>
  <si>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</si>
  <si>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</si>
  <si>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</si>
  <si>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</si>
  <si>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</si>
  <si>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</si>
  <si>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</si>
  <si>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</si>
  <si>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</si>
  <si>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</si>
  <si>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</si>
  <si>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</si>
  <si>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</si>
  <si>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</si>
  <si>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</si>
  <si>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</si>
  <si>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</si>
  <si>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</si>
  <si>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</si>
  <si>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</si>
  <si>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</si>
  <si>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</si>
  <si>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</si>
  <si>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</si>
  <si>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</si>
  <si>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</si>
  <si>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</si>
  <si>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</si>
  <si>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</si>
  <si>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</si>
  <si>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</si>
  <si>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</si>
  <si>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</si>
  <si>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</si>
  <si>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</si>
  <si>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</si>
  <si>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</si>
  <si>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</si>
  <si>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</si>
  <si>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</si>
  <si>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</si>
  <si>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</si>
  <si>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</si>
  <si>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</si>
  <si>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</si>
  <si>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</si>
  <si>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</si>
  <si>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</si>
  <si>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</si>
  <si>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</si>
  <si>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</si>
  <si>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</si>
  <si>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</si>
  <si>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</si>
  <si>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</si>
  <si>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</si>
  <si>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</si>
  <si>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</si>
  <si>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</si>
  <si>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</si>
  <si>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</si>
  <si>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</si>
  <si>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</si>
  <si>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</si>
  <si>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</si>
  <si>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</si>
  <si>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</si>
  <si>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</si>
  <si>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</si>
  <si>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</si>
  <si>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</si>
  <si>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</si>
  <si>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</si>
  <si>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</si>
  <si>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</si>
  <si>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</si>
  <si>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</si>
  <si>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</si>
  <si>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</si>
  <si>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</si>
  <si>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</si>
  <si>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</si>
  <si>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</si>
  <si>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</si>
  <si>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</si>
  <si>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</si>
  <si>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</si>
  <si>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</si>
  <si>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</si>
  <si>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</si>
  <si>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</si>
  <si>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</si>
  <si>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</si>
  <si>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</si>
  <si>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</si>
  <si>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</si>
  <si>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</si>
  <si>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</si>
  <si>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</si>
  <si>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</si>
  <si>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</si>
  <si>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</si>
  <si>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</si>
  <si>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</si>
  <si>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</si>
  <si>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</si>
  <si>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</si>
  <si>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</si>
  <si>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</si>
  <si>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</si>
  <si>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</si>
  <si>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</si>
  <si>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</si>
  <si>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</si>
  <si>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</si>
  <si>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</si>
  <si>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</si>
  <si>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</si>
  <si>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</si>
  <si>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</si>
  <si>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</si>
  <si>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</si>
  <si>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</si>
  <si>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</si>
  <si>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</si>
  <si>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</si>
  <si>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</si>
  <si>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</si>
  <si>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</si>
  <si>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</si>
  <si>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</si>
  <si>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</si>
  <si>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</si>
  <si>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</si>
  <si>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</si>
  <si>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</si>
  <si>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</si>
  <si>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</si>
  <si>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</si>
  <si>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</si>
  <si>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</si>
  <si>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</si>
  <si>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</si>
  <si>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</si>
  <si>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</si>
  <si>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</si>
  <si>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</si>
  <si>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</si>
  <si>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</si>
  <si>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</si>
  <si>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</si>
  <si>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</si>
  <si>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</si>
  <si>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</si>
  <si>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</si>
  <si>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</si>
  <si>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</si>
  <si>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</si>
  <si>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</si>
  <si>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</si>
  <si>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</si>
  <si>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</si>
  <si>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</si>
  <si>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</si>
  <si>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</si>
  <si>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</si>
  <si>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</si>
  <si>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</si>
  <si>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</si>
  <si>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</si>
  <si>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</si>
  <si>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</si>
  <si>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</si>
  <si>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</si>
  <si>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</si>
  <si>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</si>
  <si>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</si>
  <si>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</si>
  <si>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</si>
  <si>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</si>
  <si>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</si>
  <si>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</si>
  <si>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</si>
  <si>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</si>
  <si>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</si>
  <si>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</si>
  <si>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</si>
  <si>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</si>
  <si>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</si>
  <si>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</si>
  <si>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</si>
  <si>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</si>
  <si>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</si>
  <si>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</si>
  <si>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</si>
  <si>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</si>
  <si>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</si>
  <si>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</si>
  <si>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</si>
  <si>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</si>
  <si>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</si>
  <si>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</si>
  <si>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</si>
  <si>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</si>
  <si>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</si>
  <si>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</si>
  <si>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</si>
  <si>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</si>
  <si>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</si>
  <si>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</si>
  <si>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</si>
  <si>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</si>
  <si>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</si>
  <si>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</si>
  <si>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</si>
  <si>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</si>
  <si>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</si>
  <si>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</si>
  <si>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</si>
  <si>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</si>
  <si>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</si>
  <si>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</si>
  <si>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</si>
  <si>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</si>
  <si>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</si>
  <si>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</si>
  <si>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</si>
  <si>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</si>
  <si>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</si>
  <si>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</si>
  <si>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</si>
  <si>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</si>
  <si>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</si>
  <si>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</si>
  <si>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</si>
  <si>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</si>
  <si>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</si>
  <si>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</si>
  <si>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</si>
  <si>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</si>
  <si>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</si>
  <si>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</si>
  <si>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</si>
  <si>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</si>
  <si>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</si>
  <si>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</si>
  <si>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</si>
  <si>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</si>
  <si>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</si>
  <si>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</si>
  <si>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</si>
  <si>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</si>
  <si>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</si>
  <si>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</si>
  <si>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</si>
  <si>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</si>
  <si>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</si>
  <si>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</si>
  <si>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</si>
  <si>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</si>
  <si>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</si>
  <si>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</si>
  <si>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</si>
  <si>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</si>
  <si>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</si>
  <si>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</si>
  <si>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</si>
  <si>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</si>
  <si>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</si>
  <si>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</si>
  <si>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</si>
  <si>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</si>
  <si>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</si>
  <si>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</si>
  <si>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</si>
  <si>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</si>
  <si>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</si>
  <si>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</si>
  <si>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</si>
  <si>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</si>
  <si>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</si>
  <si>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</si>
  <si>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</si>
  <si>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</si>
  <si>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</si>
  <si>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</si>
  <si>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</si>
  <si>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</si>
  <si>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</si>
  <si>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</si>
  <si>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</si>
  <si>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</si>
  <si>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</si>
  <si>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</si>
  <si>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</si>
  <si>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</si>
  <si>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</si>
  <si>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</si>
  <si>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</si>
  <si>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</si>
  <si>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</si>
  <si>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</si>
  <si>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</si>
  <si>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</si>
  <si>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</si>
  <si>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</si>
  <si>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</si>
  <si>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</si>
  <si>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</si>
  <si>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</si>
  <si>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</si>
  <si>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</si>
  <si>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</si>
  <si>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</si>
  <si>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</si>
  <si>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</si>
  <si>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</si>
  <si>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</si>
  <si>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</si>
  <si>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</si>
  <si>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</si>
  <si>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</si>
  <si>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</si>
  <si>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</si>
  <si>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</si>
  <si>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</si>
  <si>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</si>
  <si>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</si>
  <si>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</si>
  <si>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</si>
  <si>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</si>
  <si>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</si>
  <si>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</si>
  <si>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</si>
  <si>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</si>
  <si>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</si>
  <si>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</si>
  <si>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</si>
  <si>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</si>
  <si>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</si>
  <si>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</si>
  <si>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</si>
  <si>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</si>
  <si>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</si>
  <si>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</si>
  <si>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</si>
  <si>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</si>
  <si>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</si>
  <si>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</si>
  <si>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</si>
  <si>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</si>
  <si>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</si>
  <si>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</si>
  <si>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</si>
  <si>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</si>
  <si>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</si>
  <si>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</si>
  <si>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</si>
  <si>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</si>
  <si>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</si>
  <si>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</si>
  <si>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</si>
  <si>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</si>
  <si>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</si>
  <si>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</si>
  <si>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</si>
  <si>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</si>
  <si>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</si>
  <si>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</si>
  <si>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</si>
  <si>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</si>
  <si>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</si>
  <si>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</si>
  <si>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</si>
  <si>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</si>
  <si>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</si>
  <si>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</si>
  <si>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</si>
  <si>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</si>
  <si>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</si>
  <si>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</si>
  <si>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</si>
  <si>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</si>
  <si>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</si>
  <si>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</si>
  <si>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</si>
  <si>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</si>
  <si>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</si>
  <si>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</si>
  <si>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</si>
  <si>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</si>
  <si>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</si>
  <si>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</si>
  <si>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</si>
  <si>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</si>
  <si>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</si>
  <si>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</si>
  <si>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</si>
  <si>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</si>
  <si>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</si>
  <si>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</si>
  <si>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</si>
  <si>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</si>
  <si>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</si>
  <si>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</si>
  <si>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</si>
  <si>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</si>
  <si>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</si>
  <si>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</si>
  <si>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</si>
  <si>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</si>
  <si>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</si>
  <si>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</si>
  <si>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</si>
  <si>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</si>
  <si>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</si>
  <si>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</si>
  <si>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</si>
  <si>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</si>
  <si>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</si>
  <si>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</si>
  <si>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</si>
  <si>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</si>
  <si>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</si>
  <si>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</si>
  <si>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</si>
  <si>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</si>
  <si>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</si>
  <si>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</si>
  <si>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</si>
  <si>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</si>
  <si>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</si>
  <si>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</si>
  <si>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</si>
  <si>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</si>
  <si>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</si>
  <si>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</si>
  <si>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</si>
  <si>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</si>
  <si>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</si>
  <si>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</si>
  <si>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</si>
  <si>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</si>
  <si>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</si>
  <si>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</si>
  <si>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</si>
  <si>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</si>
  <si>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</si>
  <si>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</si>
  <si>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</si>
  <si>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</si>
  <si>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</si>
  <si>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</si>
  <si>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</si>
  <si>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</si>
  <si>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</si>
  <si>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</si>
  <si>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</si>
  <si>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</si>
  <si>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</si>
  <si>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</si>
  <si>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</si>
  <si>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</si>
  <si>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</si>
  <si>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</si>
  <si>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</si>
  <si>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</si>
  <si>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</si>
  <si>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</si>
  <si>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</si>
  <si>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</si>
  <si>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</si>
  <si>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</si>
  <si>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</si>
  <si>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</si>
  <si>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</si>
  <si>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</si>
  <si>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</si>
  <si>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</si>
  <si>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</si>
  <si>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</si>
  <si>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</si>
  <si>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</si>
  <si>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</si>
  <si>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</si>
  <si>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</si>
  <si>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</si>
  <si>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</si>
  <si>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</si>
  <si>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</si>
  <si>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</si>
  <si>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</si>
  <si>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</si>
  <si>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</si>
  <si>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</si>
  <si>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</si>
  <si>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</si>
  <si>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</si>
  <si>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</si>
  <si>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</si>
  <si>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</si>
  <si>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</si>
  <si>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</si>
  <si>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</si>
  <si>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</si>
  <si>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</si>
  <si>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</si>
  <si>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</si>
  <si>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</si>
  <si>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</si>
  <si>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</si>
  <si>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</si>
  <si>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</si>
  <si>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</si>
  <si>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</si>
  <si>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</si>
  <si>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</si>
  <si>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</si>
  <si>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</si>
  <si>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</si>
  <si>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</si>
  <si>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</si>
  <si>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</si>
  <si>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</si>
  <si>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</si>
  <si>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</si>
  <si>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</si>
  <si>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</si>
  <si>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</si>
  <si>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</si>
  <si>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</si>
  <si>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</si>
  <si>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</si>
  <si>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</si>
  <si>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</si>
  <si>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</si>
  <si>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</si>
  <si>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</si>
  <si>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</si>
  <si>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</si>
  <si>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</si>
  <si>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</si>
  <si>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</si>
  <si>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</si>
  <si>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</si>
  <si>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</si>
  <si>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</si>
  <si>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</si>
  <si>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</si>
  <si>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</si>
  <si>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</si>
  <si>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</si>
  <si>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</si>
  <si>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</si>
  <si>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</si>
  <si>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</si>
  <si>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</si>
  <si>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</si>
  <si>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</si>
  <si>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</si>
  <si>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</si>
  <si>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</si>
  <si>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</si>
  <si>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</si>
  <si>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</si>
  <si>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</si>
  <si>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</si>
  <si>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</si>
  <si>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</si>
  <si>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</si>
  <si>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</si>
  <si>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</si>
  <si>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</si>
  <si>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</si>
  <si>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</si>
  <si>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</si>
  <si>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</si>
  <si>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</si>
  <si>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</si>
  <si>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</si>
  <si>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</si>
  <si>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</si>
  <si>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</si>
  <si>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</si>
  <si>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</si>
  <si>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</si>
  <si>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</si>
  <si>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</si>
  <si>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</si>
  <si>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</si>
  <si>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</si>
  <si>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</si>
  <si>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</si>
  <si>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</si>
  <si>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</si>
  <si>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</si>
  <si>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</si>
  <si>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</si>
  <si>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</si>
  <si>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</si>
  <si>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</si>
  <si>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</si>
  <si>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</si>
  <si>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</si>
  <si>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</si>
  <si>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</si>
  <si>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</si>
  <si>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</si>
  <si>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</si>
  <si>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</si>
  <si>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</si>
  <si>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</si>
  <si>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</si>
  <si>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</si>
  <si>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</si>
  <si>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</si>
  <si>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</si>
  <si>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</si>
  <si>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</si>
  <si>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</si>
  <si>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</si>
  <si>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</si>
  <si>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</si>
  <si>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</si>
  <si>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</si>
  <si>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</si>
  <si>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</si>
  <si>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</si>
  <si>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</si>
  <si>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</si>
  <si>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</si>
  <si>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</si>
  <si>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</si>
  <si>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</si>
  <si>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</si>
  <si>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</si>
  <si>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</si>
  <si>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</si>
  <si>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</si>
  <si>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</si>
  <si>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</si>
  <si>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</si>
  <si>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</si>
  <si>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</si>
  <si>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</si>
  <si>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</si>
  <si>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</si>
  <si>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</si>
  <si>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</si>
  <si>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</si>
  <si>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</si>
  <si>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</si>
  <si>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</si>
  <si>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</si>
  <si>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</si>
  <si>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</si>
  <si>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</si>
  <si>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</si>
  <si>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</si>
  <si>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</si>
  <si>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</si>
  <si>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</si>
  <si>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</si>
  <si>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</si>
  <si>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</si>
  <si>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</si>
  <si>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</si>
  <si>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</si>
  <si>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</si>
  <si>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</si>
  <si>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</si>
  <si>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</si>
  <si>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</si>
  <si>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</si>
  <si>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</si>
  <si>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</si>
  <si>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</si>
  <si>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</si>
  <si>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</si>
  <si>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</si>
  <si>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</si>
  <si>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</si>
  <si>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</si>
  <si>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</si>
  <si>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</si>
  <si>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</si>
  <si>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</si>
  <si>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</si>
  <si>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</si>
  <si>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</si>
  <si>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</si>
  <si>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</si>
  <si>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</si>
  <si>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</si>
  <si>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</si>
  <si>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</si>
  <si>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</si>
  <si>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</si>
  <si>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</si>
  <si>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</si>
  <si>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</si>
  <si>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</si>
  <si>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</si>
  <si>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</si>
  <si>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</si>
  <si>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</si>
  <si>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</si>
  <si>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</si>
  <si>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</si>
  <si>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</si>
  <si>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</si>
  <si>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</si>
  <si>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</si>
  <si>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</si>
  <si>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</si>
  <si>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</si>
  <si>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</si>
  <si>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</si>
  <si>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</si>
  <si>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</si>
  <si>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</si>
  <si>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</si>
  <si>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</si>
  <si>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</si>
  <si>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</si>
  <si>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</si>
  <si>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</si>
  <si>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</si>
  <si>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</si>
  <si>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</si>
  <si>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</si>
  <si>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</si>
  <si>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</si>
  <si>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</si>
  <si>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</si>
  <si>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</si>
  <si>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</si>
  <si>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</si>
  <si>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</si>
  <si>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</si>
  <si>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</si>
  <si>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</si>
  <si>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</si>
  <si>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</si>
  <si>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</si>
  <si>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</si>
  <si>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</si>
  <si>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</si>
  <si>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</si>
  <si>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</si>
  <si>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</si>
  <si>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</si>
  <si>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</si>
  <si>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</si>
  <si>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</si>
  <si>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</si>
  <si>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</si>
  <si>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</si>
  <si>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</si>
  <si>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</si>
  <si>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</si>
  <si>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</si>
  <si>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</si>
  <si>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</si>
  <si>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</si>
  <si>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</si>
  <si>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</si>
  <si>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</si>
  <si>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</si>
  <si>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</si>
  <si>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</si>
  <si>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</si>
  <si>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</si>
  <si>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</si>
  <si>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</si>
  <si>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</si>
  <si>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</si>
  <si>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</si>
  <si>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</si>
  <si>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</si>
  <si>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</si>
  <si>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</si>
  <si>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</si>
  <si>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</si>
  <si>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</si>
  <si>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</si>
  <si>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</si>
  <si>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</si>
  <si>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</si>
  <si>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</si>
  <si>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</si>
  <si>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</si>
  <si>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</si>
  <si>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</si>
  <si>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</si>
  <si>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</si>
  <si>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</si>
  <si>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</si>
  <si>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</si>
  <si>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</si>
  <si>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</si>
  <si>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</si>
  <si>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</si>
  <si>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</si>
  <si>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</si>
  <si>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</si>
  <si>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</si>
  <si>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</si>
  <si>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</si>
  <si>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</si>
  <si>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</si>
  <si>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</si>
  <si>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</si>
  <si>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</si>
  <si>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</si>
  <si>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</si>
  <si>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</si>
  <si>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</si>
  <si>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</si>
  <si>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</si>
  <si>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</si>
  <si>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</si>
  <si>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</si>
  <si>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</si>
  <si>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</si>
  <si>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</si>
  <si>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</si>
  <si>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</si>
  <si>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</si>
  <si>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</si>
  <si>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</si>
  <si>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</si>
  <si>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</si>
  <si>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</si>
  <si>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</si>
  <si>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</si>
  <si>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</si>
  <si>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</si>
  <si>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</si>
  <si>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</si>
  <si>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</si>
  <si>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</si>
  <si>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</si>
  <si>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</si>
  <si>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</si>
  <si>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</si>
  <si>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</si>
  <si>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</si>
  <si>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</si>
  <si>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</si>
  <si>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</si>
  <si>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</si>
  <si>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</si>
  <si>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</si>
  <si>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</si>
  <si>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</si>
  <si>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</si>
  <si>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</si>
  <si>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</si>
  <si>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</si>
  <si>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</si>
  <si>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</si>
  <si>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</si>
  <si>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</si>
  <si>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</si>
  <si>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</si>
  <si>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</si>
  <si>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</si>
  <si>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</si>
  <si>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</si>
  <si>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</si>
  <si>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</si>
  <si>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</si>
  <si>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</si>
  <si>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</si>
  <si>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</si>
  <si>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</si>
  <si>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</si>
  <si>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</si>
  <si>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</si>
  <si>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</si>
  <si>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</si>
  <si>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</si>
  <si>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</si>
  <si>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</si>
  <si>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</si>
  <si>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</si>
  <si>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</si>
  <si>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</si>
  <si>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</si>
  <si>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</si>
  <si>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</si>
  <si>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</si>
  <si>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</si>
  <si>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</si>
  <si>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</si>
  <si>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</si>
  <si>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</si>
  <si>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</si>
  <si>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</si>
  <si>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</si>
  <si>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</si>
  <si>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</si>
  <si>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</si>
  <si>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</si>
  <si>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</si>
  <si>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</si>
  <si>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</si>
  <si>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</si>
  <si>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</si>
  <si>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</si>
  <si>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</si>
  <si>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</si>
  <si>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</si>
  <si>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</si>
  <si>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</si>
  <si>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</si>
  <si>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</si>
  <si>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</si>
  <si>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</si>
  <si>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</si>
  <si>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</si>
  <si>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</si>
  <si>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</si>
  <si>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</si>
  <si>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</si>
  <si>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</si>
  <si>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</si>
  <si>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</si>
  <si>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</si>
  <si>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</si>
  <si>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</si>
  <si>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</si>
  <si>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</si>
  <si>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</si>
  <si>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</si>
  <si>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</si>
  <si>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</si>
  <si>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</si>
  <si>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</si>
  <si>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</si>
  <si>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</si>
  <si>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</si>
  <si>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</si>
  <si>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</si>
  <si>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</si>
  <si>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</si>
  <si>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</si>
  <si>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</si>
  <si>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</si>
  <si>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</si>
  <si>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</si>
  <si>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</si>
  <si>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</si>
  <si>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</si>
  <si>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</si>
  <si>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</si>
  <si>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</si>
  <si>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</si>
  <si>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</si>
  <si>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</si>
  <si>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</si>
  <si>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</si>
  <si>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</si>
  <si>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</si>
  <si>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</si>
  <si>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</si>
  <si>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</si>
  <si>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</si>
  <si>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</si>
  <si>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</si>
  <si>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</si>
  <si>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</si>
  <si>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</si>
  <si>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</si>
  <si>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</si>
  <si>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</si>
  <si>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</si>
  <si>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</si>
  <si>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</si>
  <si>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</si>
  <si>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</si>
  <si>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</si>
  <si>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</si>
  <si>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</si>
  <si>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</si>
  <si>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</si>
  <si>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</si>
  <si>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</si>
  <si>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</si>
  <si>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</si>
  <si>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</si>
  <si>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</si>
  <si>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</si>
  <si>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</si>
  <si>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</si>
  <si>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</si>
  <si>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</si>
  <si>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</si>
  <si>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</si>
  <si>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</si>
  <si>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</si>
  <si>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</si>
  <si>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</si>
  <si>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</si>
  <si>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</si>
  <si>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</si>
  <si>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</si>
  <si>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</si>
  <si>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</si>
  <si>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</si>
  <si>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</si>
  <si>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</si>
  <si>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</si>
  <si>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</si>
  <si>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</si>
  <si>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Sub-Category</t>
  </si>
  <si>
    <t>Row Labels</t>
  </si>
  <si>
    <t>Grand Total</t>
  </si>
  <si>
    <t>(All)</t>
  </si>
  <si>
    <t>Count of state</t>
  </si>
  <si>
    <t>Column Labels</t>
  </si>
  <si>
    <t>film &amp; video</t>
  </si>
  <si>
    <t>Date Created Conversion</t>
  </si>
  <si>
    <t>Date Ended Conersion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</si>
  <si>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</si>
  <si>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</si>
  <si>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</si>
  <si>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</si>
  <si>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</si>
  <si>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</si>
  <si>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</si>
  <si>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</si>
  <si>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</si>
  <si>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</si>
  <si>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</si>
  <si>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</si>
  <si>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</si>
  <si>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</si>
  <si>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</si>
  <si>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</si>
  <si>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</si>
  <si>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</si>
  <si>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</si>
  <si>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</si>
  <si>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Years</t>
  </si>
  <si>
    <t>Count of Category</t>
  </si>
  <si>
    <t>plays</t>
  </si>
  <si>
    <t>pop</t>
  </si>
  <si>
    <t>television</t>
  </si>
  <si>
    <t>Count of Sub-Category</t>
  </si>
  <si>
    <t>shorts</t>
  </si>
  <si>
    <t>science fiction</t>
  </si>
  <si>
    <t>drama</t>
  </si>
  <si>
    <t>documentary</t>
  </si>
  <si>
    <t>animation</t>
  </si>
  <si>
    <t>rock</t>
  </si>
  <si>
    <t>metal</t>
  </si>
  <si>
    <t>jazz</t>
  </si>
  <si>
    <t>indie rock</t>
  </si>
  <si>
    <t>electronic music</t>
  </si>
  <si>
    <t>world music</t>
  </si>
  <si>
    <t>faith</t>
  </si>
  <si>
    <t>classical music</t>
  </si>
  <si>
    <t>spaces</t>
  </si>
  <si>
    <t>musical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</si>
  <si>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</si>
  <si>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</si>
  <si>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</si>
  <si>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</si>
  <si>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</si>
  <si>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</si>
  <si>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</si>
  <si>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</si>
  <si>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</si>
  <si>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</si>
  <si>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</si>
  <si>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</si>
  <si>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</si>
  <si>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</si>
  <si>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</si>
  <si>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</si>
  <si>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</si>
  <si>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to or equal to 50000</t>
  </si>
  <si>
    <t>Less than 999</t>
  </si>
  <si>
    <t>30000 to 34999</t>
  </si>
  <si>
    <t>standard deviation</t>
  </si>
  <si>
    <t>maximum</t>
  </si>
  <si>
    <t xml:space="preserve">outcome </t>
  </si>
  <si>
    <t>mean</t>
  </si>
  <si>
    <t>median</t>
  </si>
  <si>
    <t>variance</t>
  </si>
  <si>
    <t>minmum</t>
  </si>
  <si>
    <t>Percent Funded</t>
  </si>
  <si>
    <t>hardware</t>
  </si>
  <si>
    <t>web</t>
  </si>
  <si>
    <t>wearables</t>
  </si>
  <si>
    <t>nonfiction</t>
  </si>
  <si>
    <t>fiction</t>
  </si>
  <si>
    <t>audio</t>
  </si>
  <si>
    <t>video games</t>
  </si>
  <si>
    <t>mobile games</t>
  </si>
  <si>
    <t>food trucks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</si>
  <si>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</si>
  <si>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</si>
  <si>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</si>
  <si>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</si>
  <si>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</si>
  <si>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</si>
  <si>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</si>
  <si>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people</t>
  </si>
  <si>
    <t>tabletop games</t>
  </si>
  <si>
    <t>small batch</t>
  </si>
  <si>
    <t>restaurants</t>
  </si>
  <si>
    <t>space exploration</t>
  </si>
  <si>
    <t>makerspaces</t>
  </si>
  <si>
    <t>children's books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</si>
</sst>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9" fontId="0" fillId="0" borderId="0" xfId="1" applyFont="1"/>
    <xf numFmtId="0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with bonus.xlsx]KS Categorys Sheet 2!PivotTable6</c:name>
    <c:fmtId val="3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'KS Categorys Sheet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'KS Categorys 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Categorys Sheet 2'!$B$5:$B$14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9-47D5-A6A2-6B349A2DA747}"/>
            </c:ext>
          </c:extLst>
        </c:ser>
        <c:ser>
          <c:idx val="1"/>
          <c:order val="1"/>
          <c:tx>
            <c:strRef>
              <c:f>'KS Categorys Sheet 2'!$C$3:$C$4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'KS Categorys 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Categorys Sheet 2'!$C$5:$C$14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9-47D5-A6A2-6B349A2DA747}"/>
            </c:ext>
          </c:extLst>
        </c:ser>
        <c:ser>
          <c:idx val="2"/>
          <c:order val="2"/>
          <c:tx>
            <c:strRef>
              <c:f>'KS Categorys Sheet 2'!$D$3:$D$4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Categorys 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Categorys Sheet 2'!$D$5:$D$14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9-47D5-A6A2-6B349A2DA747}"/>
            </c:ext>
          </c:extLst>
        </c:ser>
        <c:ser>
          <c:idx val="3"/>
          <c:order val="3"/>
          <c:tx>
            <c:strRef>
              <c:f>'KS Categorys Sheet 2'!$E$3:$E$4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'KS Categorys Sheet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'KS Categorys Sheet 2'!$E$5:$E$14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89-47D5-A6A2-6B349A2DA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978960"/>
        <c:axId val="656985200"/>
      </c:barChart>
      <c:catAx>
        <c:axId val="65697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85200"/>
        <c:crosses val="autoZero"/>
        <c:auto val="1"/>
        <c:lblAlgn val="ctr"/>
        <c:lblOffset val="100"/>
        <c:noMultiLvlLbl val="0"/>
      </c:catAx>
      <c:valAx>
        <c:axId val="65698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7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with bonus.xlsx]KS Sub-Categorys Sheet 3!PivotTable7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154878516002493E-2"/>
          <c:y val="0.10094773395616297"/>
          <c:w val="0.84837207440573192"/>
          <c:h val="0.761942796797977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'KS Sub-Categorys Sheet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'KS Sub-Categorys Sheet 3'!$A$6:$A$47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'KS Sub-Categorys Sheet 3'!$B$6:$B$47</c:f>
              <c:numCache>
                <c:formatCode>General</c:formatCode>
                <c:ptCount val="41"/>
                <c:pt idx="0">
                  <c:v>140</c:v>
                </c:pt>
                <c:pt idx="1">
                  <c:v>694</c:v>
                </c:pt>
                <c:pt idx="2">
                  <c:v>40</c:v>
                </c:pt>
                <c:pt idx="3">
                  <c:v>60</c:v>
                </c:pt>
                <c:pt idx="4">
                  <c:v>60</c:v>
                </c:pt>
                <c:pt idx="7">
                  <c:v>180</c:v>
                </c:pt>
                <c:pt idx="10">
                  <c:v>20</c:v>
                </c:pt>
                <c:pt idx="11">
                  <c:v>60</c:v>
                </c:pt>
                <c:pt idx="13">
                  <c:v>260</c:v>
                </c:pt>
                <c:pt idx="14">
                  <c:v>20</c:v>
                </c:pt>
                <c:pt idx="16">
                  <c:v>140</c:v>
                </c:pt>
                <c:pt idx="17">
                  <c:v>40</c:v>
                </c:pt>
                <c:pt idx="22">
                  <c:v>103</c:v>
                </c:pt>
                <c:pt idx="25">
                  <c:v>20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9D-4045-8311-72D6AE8F031A}"/>
            </c:ext>
          </c:extLst>
        </c:ser>
        <c:ser>
          <c:idx val="1"/>
          <c:order val="1"/>
          <c:tx>
            <c:strRef>
              <c:f>'KS Sub-Categorys Sheet 3'!$C$4:$C$5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'KS Sub-Categorys Sheet 3'!$A$6:$A$47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'KS Sub-Categorys Sheet 3'!$C$6:$C$47</c:f>
              <c:numCache>
                <c:formatCode>General</c:formatCode>
                <c:ptCount val="41"/>
                <c:pt idx="1">
                  <c:v>19</c:v>
                </c:pt>
                <c:pt idx="29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9D-4045-8311-72D6AE8F031A}"/>
            </c:ext>
          </c:extLst>
        </c:ser>
        <c:ser>
          <c:idx val="2"/>
          <c:order val="2"/>
          <c:tx>
            <c:strRef>
              <c:f>'KS Sub-Categorys Sheet 3'!$D$4:$D$5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'KS Sub-Categorys Sheet 3'!$A$6:$A$47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'KS Sub-Categorys Sheet 3'!$D$6:$D$47</c:f>
              <c:numCache>
                <c:formatCode>General</c:formatCode>
                <c:ptCount val="41"/>
                <c:pt idx="1">
                  <c:v>353</c:v>
                </c:pt>
                <c:pt idx="6">
                  <c:v>80</c:v>
                </c:pt>
                <c:pt idx="8">
                  <c:v>100</c:v>
                </c:pt>
                <c:pt idx="9">
                  <c:v>60</c:v>
                </c:pt>
                <c:pt idx="10">
                  <c:v>120</c:v>
                </c:pt>
                <c:pt idx="12">
                  <c:v>40</c:v>
                </c:pt>
                <c:pt idx="15">
                  <c:v>60</c:v>
                </c:pt>
                <c:pt idx="16">
                  <c:v>20</c:v>
                </c:pt>
                <c:pt idx="19">
                  <c:v>100</c:v>
                </c:pt>
                <c:pt idx="20">
                  <c:v>40</c:v>
                </c:pt>
                <c:pt idx="21">
                  <c:v>120</c:v>
                </c:pt>
                <c:pt idx="22">
                  <c:v>57</c:v>
                </c:pt>
                <c:pt idx="24">
                  <c:v>47</c:v>
                </c:pt>
                <c:pt idx="26">
                  <c:v>20</c:v>
                </c:pt>
                <c:pt idx="28">
                  <c:v>20</c:v>
                </c:pt>
                <c:pt idx="29">
                  <c:v>40</c:v>
                </c:pt>
                <c:pt idx="30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9D-4045-8311-72D6AE8F031A}"/>
            </c:ext>
          </c:extLst>
        </c:ser>
        <c:ser>
          <c:idx val="3"/>
          <c:order val="3"/>
          <c:tx>
            <c:strRef>
              <c:f>'KS Sub-Categorys Sheet 3'!$E$4:$E$5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'KS Sub-Categorys Sheet 3'!$A$6:$A$47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'KS Sub-Categorys Sheet 3'!$E$6:$E$47</c:f>
              <c:numCache>
                <c:formatCode>General</c:formatCode>
                <c:ptCount val="41"/>
                <c:pt idx="5">
                  <c:v>40</c:v>
                </c:pt>
                <c:pt idx="9">
                  <c:v>100</c:v>
                </c:pt>
                <c:pt idx="10">
                  <c:v>60</c:v>
                </c:pt>
                <c:pt idx="18">
                  <c:v>24</c:v>
                </c:pt>
                <c:pt idx="21">
                  <c:v>20</c:v>
                </c:pt>
                <c:pt idx="23">
                  <c:v>20</c:v>
                </c:pt>
                <c:pt idx="24">
                  <c:v>10</c:v>
                </c:pt>
                <c:pt idx="27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9D-4045-8311-72D6AE8F0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152000"/>
        <c:axId val="1774151168"/>
      </c:barChart>
      <c:catAx>
        <c:axId val="177415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51168"/>
        <c:crosses val="autoZero"/>
        <c:auto val="1"/>
        <c:lblAlgn val="ctr"/>
        <c:lblOffset val="100"/>
        <c:noMultiLvlLbl val="0"/>
      </c:catAx>
      <c:valAx>
        <c:axId val="177415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15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 with bonus.xlsx]KS Dates Sheet 4!PivotTable2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'KS Dates Sheet 4'!$B$4:$B$5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'KS Dates 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Dates Sheet 4'!$B$6:$B$18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F1-486C-9476-1B1CF0695B70}"/>
            </c:ext>
          </c:extLst>
        </c:ser>
        <c:ser>
          <c:idx val="1"/>
          <c:order val="1"/>
          <c:tx>
            <c:strRef>
              <c:f>'KS Dates Sheet 4'!$C$4:$C$5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'KS Dates 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Dates Sheet 4'!$C$6:$C$18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F1-486C-9476-1B1CF0695B70}"/>
            </c:ext>
          </c:extLst>
        </c:ser>
        <c:ser>
          <c:idx val="2"/>
          <c:order val="2"/>
          <c:tx>
            <c:strRef>
              <c:f>'KS Dates Sheet 4'!$D$4:$D$5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'KS Dates Sheet 4'!$A$6:$A$18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'KS Dates Sheet 4'!$D$6:$D$18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F1-486C-9476-1B1CF0695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66160"/>
        <c:axId val="56866576"/>
      </c:lineChart>
      <c:catAx>
        <c:axId val="5686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6576"/>
        <c:crosses val="autoZero"/>
        <c:auto val="1"/>
        <c:lblAlgn val="ctr"/>
        <c:lblOffset val="100"/>
        <c:noMultiLvlLbl val="0"/>
      </c:catAx>
      <c:valAx>
        <c:axId val="568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616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'KS Goal Sheet 5'!$F$1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'KS Goal Sheet 5'!$F$2:$F$13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8-4A20-A61B-D8E98593073C}"/>
            </c:ext>
          </c:extLst>
        </c:ser>
        <c:ser>
          <c:idx val="1"/>
          <c:order val="1"/>
          <c:tx>
            <c:strRef>
              <c:f>'KS Goal Sheet 5'!$G$1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'KS Goal Sheet 5'!$G$2:$G$13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08-4A20-A61B-D8E98593073C}"/>
            </c:ext>
          </c:extLst>
        </c:ser>
        <c:ser>
          <c:idx val="2"/>
          <c:order val="2"/>
          <c:tx>
            <c:strRef>
              <c:f>'KS Goal Sheet 5'!$H$1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'KS Goal Sheet 5'!$H$2:$H$13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08-4A20-A61B-D8E985930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9180080"/>
        <c:axId val="1959185072"/>
      </c:lineChart>
      <c:catAx>
        <c:axId val="1959180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185072"/>
        <c:crosses val="autoZero"/>
        <c:auto val="1"/>
        <c:lblAlgn val="ctr"/>
        <c:lblOffset val="100"/>
        <c:noMultiLvlLbl val="0"/>
      </c:catAx>
      <c:valAx>
        <c:axId val="195918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918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</xdr:row>
      <xdr:rowOff>19050</xdr:rowOff>
    </xdr:from>
    <xdr:to>
      <xdr:col>18</xdr:col>
      <xdr:colOff>323850</xdr:colOff>
      <xdr:row>29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F8F1B5-463E-4D9B-8533-1546C4D94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3</xdr:row>
      <xdr:rowOff>161924</xdr:rowOff>
    </xdr:from>
    <xdr:to>
      <xdr:col>20</xdr:col>
      <xdr:colOff>352425</xdr:colOff>
      <xdr:row>37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24D975-55BF-4654-90EE-A3A5A1DF62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2</xdr:row>
      <xdr:rowOff>66674</xdr:rowOff>
    </xdr:from>
    <xdr:to>
      <xdr:col>33</xdr:col>
      <xdr:colOff>66675</xdr:colOff>
      <xdr:row>30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5381F1-5790-4BF9-9525-07305BDD6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1014411</xdr:colOff>
      <xdr:row>13</xdr:row>
      <xdr:rowOff>171450</xdr:rowOff>
    </xdr:from>
    <xdr:to>
      <xdr:col>7</xdr:col>
      <xdr:colOff>1457325</xdr:colOff>
      <xdr:row>30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A3BCA7-E24E-4AE5-A2AB-DA533A886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Newberry" refreshedDate="44346.683595601855" createdVersion="7" refreshedVersion="7" minRefreshableVersion="3" recordCount="4114" xr:uid="{2FE153EC-FAA7-4770-83F7-148C9F37AD03}">
  <cacheSource type="worksheet">
    <worksheetSource ref="A1:T4115" sheet="KS Data Sheet 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B16126-E744-411F-9A58-CA6BC26CDE34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1DFBA4-09C2-45A6-B884-1BA5C8D9EA46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74">
        <item m="1" x="44"/>
        <item m="1" x="42"/>
        <item m="1" x="50"/>
        <item m="1" x="70"/>
        <item m="1" x="51"/>
        <item m="1" x="63"/>
        <item m="1" x="65"/>
        <item m="1" x="57"/>
        <item m="1" x="60"/>
        <item x="30"/>
        <item m="1" x="49"/>
        <item m="1" x="48"/>
        <item m="1" x="45"/>
        <item m="1" x="62"/>
        <item m="1" x="58"/>
        <item m="1" x="59"/>
        <item m="1" x="71"/>
        <item m="1" x="68"/>
        <item m="1" x="53"/>
        <item m="1" x="64"/>
        <item m="1" x="43"/>
        <item m="1" x="54"/>
        <item m="1" x="66"/>
        <item m="1" x="72"/>
        <item x="6"/>
        <item m="1" x="47"/>
        <item x="27"/>
        <item m="1" x="69"/>
        <item m="1" x="46"/>
        <item m="1" x="41"/>
        <item m="1" x="67"/>
        <item m="1" x="52"/>
        <item m="1" x="55"/>
        <item m="1" x="56"/>
        <item x="0"/>
        <item m="1" x="6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 v="9"/>
    </i>
    <i>
      <x v="24"/>
    </i>
    <i>
      <x v="26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BD672-7EAC-43A8-B3CE-E97DB670E5E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48576"/>
  <sheetViews>
    <sheetView zoomScale="70" zoomScaleNormal="70" workbookViewId="0">
      <selection activeCell="L7" sqref="L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140625" style="11" customWidth="1"/>
    <col min="16" max="16" width="27.42578125" customWidth="1"/>
    <col min="17" max="17" width="13.7109375" customWidth="1"/>
    <col min="18" max="18" width="25.85546875" customWidth="1"/>
    <col min="19" max="19" width="29.140625" customWidth="1"/>
    <col min="20" max="20" width="24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8385</v>
      </c>
      <c r="P1" s="1" t="s">
        <v>8306</v>
      </c>
      <c r="Q1" s="1" t="s">
        <v>8307</v>
      </c>
      <c r="R1" s="1" t="s">
        <v>8308</v>
      </c>
      <c r="S1" s="1" t="s">
        <v>8315</v>
      </c>
      <c r="T1" s="1" t="s">
        <v>8316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E2/D2</f>
        <v>1.3685882352941177</v>
      </c>
      <c r="P2">
        <f>E2/L2</f>
        <v>63.917582417582416</v>
      </c>
      <c r="Q2" t="str">
        <f>LEFT(N2,SEARCH("/",N2)-1)</f>
        <v>film &amp; video</v>
      </c>
      <c r="R2" t="str">
        <f>RIGHT(N2,LEN(N2)-FIND("/",N2))</f>
        <v>television</v>
      </c>
      <c r="S2" s="9">
        <f>(J2/86400)+DATE(1970,1,1)</f>
        <v>42177.007071759261</v>
      </c>
      <c r="T2" s="9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RIGHT(N3,LEN(N3)-FIND("/",N3))</f>
        <v>television</v>
      </c>
      <c r="S3" s="9">
        <f t="shared" ref="S3:S66" si="4">(J3/86400)+DATE(1970,1,1)</f>
        <v>42766.600497685184</v>
      </c>
      <c r="T3" s="9">
        <f t="shared" ref="T3:T66" si="5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41874.098807870367</v>
      </c>
      <c r="T46" s="9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42196.928668981476</v>
      </c>
      <c r="T53" s="9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41701.901817129634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RIGHT(N67,LEN(N67)-FIND("/",N67))</f>
        <v>shorts</v>
      </c>
      <c r="S67" s="9">
        <f t="shared" ref="S67:S130" si="10">(J67/86400)+DATE(1970,1,1)</f>
        <v>41835.821226851855</v>
      </c>
      <c r="T67" s="9">
        <f t="shared" ref="T67:T130" si="11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41100.158877314811</v>
      </c>
      <c r="T83" s="9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40322.539386574077</v>
      </c>
      <c r="T89" s="9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41214.794837962967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(J131/86400)+DATE(1970,1,1)</f>
        <v>41882.937303240738</v>
      </c>
      <c r="T131" s="9">
        <f t="shared" ref="T131:T194" si="17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RIGHT(N195,LEN(N195)-FIND("/",N195))</f>
        <v>drama</v>
      </c>
      <c r="S195" s="9">
        <f t="shared" ref="S195:S258" si="22">(J195/86400)+DATE(1970,1,1)</f>
        <v>41911.934791666667</v>
      </c>
      <c r="T195" s="9">
        <f t="shared" ref="T195:T258" si="23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(J259/86400)+DATE(1970,1,1)</f>
        <v>42479.626875000002</v>
      </c>
      <c r="T259" s="9">
        <f t="shared" ref="T259:T322" si="2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41032.071134259255</v>
      </c>
      <c r="T305" s="9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41282.944456018522</v>
      </c>
      <c r="T309" s="9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(J323/86400)+DATE(1970,1,1)</f>
        <v>42647.446597222224</v>
      </c>
      <c r="T323" s="9">
        <f t="shared" ref="T323:T386" si="35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41935.070486111115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(J387/86400)+DATE(1970,1,1)</f>
        <v>41934.584502314814</v>
      </c>
      <c r="T387" s="9">
        <f t="shared" ref="T387:T450" si="41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41646.628032407403</v>
      </c>
      <c r="T406" s="9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42285.90902777778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(J451/86400)+DATE(1970,1,1)</f>
        <v>41534.568113425928</v>
      </c>
      <c r="T451" s="9">
        <f t="shared" ref="T451:T514" si="47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41547.694456018522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</v>
      </c>
      <c r="T466" s="9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41465.500173611115</v>
      </c>
      <c r="T482" s="9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41381.505775462967</v>
      </c>
      <c r="T487" s="9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41113.968576388885</v>
      </c>
      <c r="T492" s="9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42366.982627314814</v>
      </c>
      <c r="T493" s="9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(J515/86400)+DATE(1970,1,1)</f>
        <v>42552.653993055559</v>
      </c>
      <c r="T515" s="9">
        <f t="shared" ref="T515:T578" si="53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41218.391446759255</v>
      </c>
      <c r="T521" s="9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42388.798252314809</v>
      </c>
      <c r="T572" s="9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42282.716296296298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RIGHT(N579,LEN(N579)-FIND("/",N579))</f>
        <v>web</v>
      </c>
      <c r="S579" s="9">
        <f t="shared" ref="S579:S642" si="58">(J579/86400)+DATE(1970,1,1)</f>
        <v>42450.589143518519</v>
      </c>
      <c r="T579" s="9">
        <f t="shared" ref="T579:T642" si="5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42507.299328703702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RIGHT(N643,LEN(N643)-FIND("/",N643))</f>
        <v>wearables</v>
      </c>
      <c r="S643" s="9">
        <f t="shared" ref="S643:S706" si="64">(J643/86400)+DATE(1970,1,1)</f>
        <v>42199.57</v>
      </c>
      <c r="T643" s="9">
        <f t="shared" ref="T643:T706" si="65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41838.832152777773</v>
      </c>
      <c r="T668" s="9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RIGHT(N707,LEN(N707)-FIND("/",N707))</f>
        <v>wearables</v>
      </c>
      <c r="S707" s="9">
        <f t="shared" ref="S707:S770" si="70">(J707/86400)+DATE(1970,1,1)</f>
        <v>42726.491643518515</v>
      </c>
      <c r="T707" s="9">
        <f t="shared" ref="T707:T770" si="71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41857.854189814811</v>
      </c>
      <c r="T719" s="9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RIGHT(N771,LEN(N771)-FIND("/",N771))</f>
        <v>fiction</v>
      </c>
      <c r="S771" s="9">
        <f t="shared" ref="S771:S834" si="76">(J771/86400)+DATE(1970,1,1)</f>
        <v>41604.996458333335</v>
      </c>
      <c r="T771" s="9">
        <f t="shared" ref="T771:T834" si="77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41403.000856481478</v>
      </c>
      <c r="T783" s="9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41303.593923611115</v>
      </c>
      <c r="T787" s="9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RIGHT(N835,LEN(N835)-FIND("/",N835))</f>
        <v>rock</v>
      </c>
      <c r="S835" s="9">
        <f t="shared" ref="S835:S898" si="82">(J835/86400)+DATE(1970,1,1)</f>
        <v>41718.878182870372</v>
      </c>
      <c r="T835" s="9">
        <f t="shared" ref="T835:T898" si="83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41923.838692129633</v>
      </c>
      <c r="T843" s="9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41597.788888888885</v>
      </c>
      <c r="T879" s="9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</v>
      </c>
      <c r="T896" s="9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RIGHT(N899,LEN(N899)-FIND("/",N899))</f>
        <v>indie rock</v>
      </c>
      <c r="S899" s="9">
        <f t="shared" ref="S899:S962" si="88">(J899/86400)+DATE(1970,1,1)</f>
        <v>41211.688750000001</v>
      </c>
      <c r="T899" s="9">
        <f t="shared" ref="T899:T962" si="8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40847.171018518522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41711.169085648144</v>
      </c>
      <c r="T935" s="9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RIGHT(N963,LEN(N963)-FIND("/",N963))</f>
        <v>wearables</v>
      </c>
      <c r="S963" s="9">
        <f t="shared" ref="S963:S1026" si="94">(J963/86400)+DATE(1970,1,1)</f>
        <v>42740.693692129629</v>
      </c>
      <c r="T963" s="9">
        <f t="shared" ref="T963:T1026" si="95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(J1027/86400)+DATE(1970,1,1)</f>
        <v>42049.833761574075</v>
      </c>
      <c r="T1027" s="9">
        <f t="shared" ref="T1027:T1090" si="101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(J1091/86400)+DATE(1970,1,1)</f>
        <v>42151.189525462964</v>
      </c>
      <c r="T1091" s="9">
        <f t="shared" ref="T1091:T1154" si="107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42224.102581018524</v>
      </c>
      <c r="T1153" s="9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(J1155/86400)+DATE(1970,1,1)</f>
        <v>42143.714178240742</v>
      </c>
      <c r="T1155" s="9">
        <f t="shared" ref="T1155:T1218" si="113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41841.682314814811</v>
      </c>
      <c r="T1174" s="9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(J1219/86400)+DATE(1970,1,1)</f>
        <v>42535.809490740736</v>
      </c>
      <c r="T1219" s="9">
        <f t="shared" ref="T1219:T1282" si="11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42633.461956018524</v>
      </c>
      <c r="T1221" s="9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41355.825497685189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RIGHT(N1283,LEN(N1283)-FIND("/",N1283))</f>
        <v>rock</v>
      </c>
      <c r="S1283" s="9">
        <f t="shared" ref="S1283:S1346" si="124">(J1283/86400)+DATE(1970,1,1)</f>
        <v>41463.743472222224</v>
      </c>
      <c r="T1283" s="9">
        <f t="shared" ref="T1283:T1346" si="125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42387.503229166672</v>
      </c>
      <c r="T1309" s="9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(J1347/86400)+DATE(1970,1,1)</f>
        <v>41799.814340277779</v>
      </c>
      <c r="T1347" s="9">
        <f t="shared" ref="T1347:T1410" si="131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41430.038888888885</v>
      </c>
      <c r="T1358" s="9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42130.491620370369</v>
      </c>
      <c r="T1381" s="9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42087.803310185191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(J1411/86400)+DATE(1970,1,1)</f>
        <v>41945.133506944447</v>
      </c>
      <c r="T1411" s="9">
        <f t="shared" ref="T1411:T1474" si="137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42074.060671296298</v>
      </c>
      <c r="T1431" s="9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41961.813518518524</v>
      </c>
      <c r="T1432" s="9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42040.829872685186</v>
      </c>
      <c r="T1441" s="9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(J1475/86400)+DATE(1970,1,1)</f>
        <v>40939.979618055557</v>
      </c>
      <c r="T1475" s="9">
        <f t="shared" ref="T1475:T1538" si="143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40254.450335648144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42221.674328703702</v>
      </c>
      <c r="T1536" s="9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(J1539/86400)+DATE(1970,1,1)</f>
        <v>42552.315127314811</v>
      </c>
      <c r="T1539" s="9">
        <f t="shared" ref="T1539:T1602" si="14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41799.524259259255</v>
      </c>
      <c r="T1577" s="9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41054.847777777773</v>
      </c>
      <c r="T1579" s="9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41791.057314814811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RIGHT(N1603,LEN(N1603)-FIND("/",N1603))</f>
        <v>rock</v>
      </c>
      <c r="S1603" s="9">
        <f t="shared" ref="S1603:S1666" si="154">(J1603/86400)+DATE(1970,1,1)</f>
        <v>40638.092974537038</v>
      </c>
      <c r="T1603" s="9">
        <f t="shared" ref="T1603:T1666" si="155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41950.294837962967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41521.617361111115</v>
      </c>
      <c r="T1647" s="9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RIGHT(N1667,LEN(N1667)-FIND("/",N1667))</f>
        <v>pop</v>
      </c>
      <c r="S1667" s="9">
        <f t="shared" ref="S1667:S1730" si="160">(J1667/86400)+DATE(1970,1,1)</f>
        <v>40564.649456018517</v>
      </c>
      <c r="T1667" s="9">
        <f t="shared" ref="T1667:T1730" si="161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40313.930543981478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42341.591296296298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42460.981921296298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(J1731/86400)+DATE(1970,1,1)</f>
        <v>42471.052152777775</v>
      </c>
      <c r="T1731" s="9">
        <f t="shared" ref="T1731:T1794" si="167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42272.087766203702</v>
      </c>
      <c r="T1732" s="9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41891.976388888885</v>
      </c>
      <c r="T1777" s="9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(J1795/86400)+DATE(1970,1,1)</f>
        <v>41940.891666666663</v>
      </c>
      <c r="T1795" s="9">
        <f t="shared" ref="T1795:T1858" si="173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RIGHT(N1859,LEN(N1859)-FIND("/",N1859))</f>
        <v>rock</v>
      </c>
      <c r="S1859" s="9">
        <f t="shared" ref="S1859:S1922" si="178">(J1859/86400)+DATE(1970,1,1)</f>
        <v>41864.76866898148</v>
      </c>
      <c r="T1859" s="9">
        <f t="shared" ref="T1859:T1922" si="17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42755.492754629631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42113.875567129631</v>
      </c>
      <c r="T1921" s="9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(J1923/86400)+DATE(1970,1,1)</f>
        <v>41074.221562500003</v>
      </c>
      <c r="T1923" s="9">
        <f t="shared" ref="T1923:T1986" si="185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40911.809872685189</v>
      </c>
      <c r="T1934" s="9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42157.251828703702</v>
      </c>
      <c r="T1947" s="9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41689.150011574078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(J1987/86400)+DATE(1970,1,1)</f>
        <v>42555.698738425926</v>
      </c>
      <c r="T1987" s="9">
        <f t="shared" ref="T1987:T2050" si="191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42329.588391203702</v>
      </c>
      <c r="T1995" s="9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41312.880775462967</v>
      </c>
      <c r="T2018" s="9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41737.097500000003</v>
      </c>
      <c r="T2022" s="9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42048.813877314809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(J2051/86400)+DATE(1970,1,1)</f>
        <v>41575.527349537035</v>
      </c>
      <c r="T2051" s="9">
        <f t="shared" ref="T2051:T2114" si="197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40395.714722222227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(J2115/86400)+DATE(1970,1,1)</f>
        <v>41870.86546296296</v>
      </c>
      <c r="T2115" s="9">
        <f t="shared" ref="T2115:T2178" si="203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42045.505358796298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42520.847384259258</v>
      </c>
      <c r="T2153" s="9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RIGHT(N2179,LEN(N2179)-FIND("/",N2179))</f>
        <v>rock</v>
      </c>
      <c r="S2179" s="9">
        <f t="shared" ref="S2179:S2242" si="208">(J2179/86400)+DATE(1970,1,1)</f>
        <v>42502.250775462962</v>
      </c>
      <c r="T2179" s="9">
        <f t="shared" ref="T2179:T2242" si="20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41319.349988425922</v>
      </c>
      <c r="T2187" s="9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(J2243/86400)+DATE(1970,1,1)</f>
        <v>42766.827546296292</v>
      </c>
      <c r="T2243" s="9">
        <f t="shared" ref="T2243:T2306" si="215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41336.703298611115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42315.699490740742</v>
      </c>
      <c r="T2274" s="9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42338.709108796298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(J2307/86400)+DATE(1970,1,1)</f>
        <v>41834.695277777777</v>
      </c>
      <c r="T2307" s="9">
        <f t="shared" ref="T2307:T2370" si="221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42096.918240740742</v>
      </c>
      <c r="T2357" s="9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(J2371/86400)+DATE(1970,1,1)</f>
        <v>42380.812627314815</v>
      </c>
      <c r="T2371" s="9">
        <f t="shared" ref="T2371:T2434" si="227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42215.662314814814</v>
      </c>
      <c r="T2375" s="9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42164.170046296298</v>
      </c>
      <c r="T2428" s="9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(J2435/86400)+DATE(1970,1,1)</f>
        <v>42397.89980324074</v>
      </c>
      <c r="T2435" s="9">
        <f t="shared" ref="T2435:T2498" si="233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42252.277615740742</v>
      </c>
      <c r="T2437" s="9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42383.899456018524</v>
      </c>
      <c r="T2442" s="9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(J2499/86400)+DATE(1970,1,1)</f>
        <v>40730.878912037035</v>
      </c>
      <c r="T2499" s="9">
        <f t="shared" ref="T2499:T2562" si="23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42244.776666666672</v>
      </c>
      <c r="T2503" s="9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41058.844571759255</v>
      </c>
      <c r="T2527" s="9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40127.700370370367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42027.138171296298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41524.858553240745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587" si="243">RIGHT(N2563,LEN(N2563)-FIND("/",N2563))</f>
        <v>food trucks</v>
      </c>
      <c r="S2563" s="9">
        <f t="shared" ref="S2563:S2626" si="244">(J2563/86400)+DATE(1970,1,1)</f>
        <v>42260.528807870374</v>
      </c>
      <c r="T2563" s="9">
        <f t="shared" ref="T2563:T2626" si="245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42140.173252314809</v>
      </c>
      <c r="T2586" s="9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>RIGHT(N2588,LEN(N2588)-FIND("/",N2588))</f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ref="R2589:R2652" si="246">RIGHT(N2589,LEN(N2589)-FIND("/",N2589))</f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6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6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6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6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6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6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6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6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6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6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6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6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6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6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6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6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6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6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6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6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6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6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6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6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6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6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6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6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6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6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6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6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6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6"/>
        <v>space exploration</v>
      </c>
      <c r="S2623" s="9">
        <f t="shared" si="244"/>
        <v>42115.747546296298</v>
      </c>
      <c r="T2623" s="9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6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6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6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247">E2627/D2627</f>
        <v>9.56</v>
      </c>
      <c r="P2627">
        <f t="shared" ref="P2627:P2690" si="248">E2627/L2627</f>
        <v>27.576923076923077</v>
      </c>
      <c r="Q2627" t="str">
        <f t="shared" ref="Q2627:Q2690" si="249">LEFT(N2627,SEARCH("/",N2627)-1)</f>
        <v>technology</v>
      </c>
      <c r="R2627" t="str">
        <f t="shared" si="246"/>
        <v>space exploration</v>
      </c>
      <c r="S2627" s="9">
        <f t="shared" ref="S2627:S2690" si="250">(J2627/86400)+DATE(1970,1,1)</f>
        <v>42658.810277777782</v>
      </c>
      <c r="T2627" s="9">
        <f t="shared" ref="T2627:T2690" si="251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247"/>
        <v>1.1200000000000001</v>
      </c>
      <c r="P2628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247"/>
        <v>6.4666666666666668</v>
      </c>
      <c r="P2629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247"/>
        <v>1.1036948748510131</v>
      </c>
      <c r="P2630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247"/>
        <v>1.2774000000000001</v>
      </c>
      <c r="P2631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247"/>
        <v>1.579</v>
      </c>
      <c r="P2632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247"/>
        <v>1.1466525000000001</v>
      </c>
      <c r="P2633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247"/>
        <v>1.3700934579439252</v>
      </c>
      <c r="P2634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247"/>
        <v>3.5461999999999998</v>
      </c>
      <c r="P2635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247"/>
        <v>1.0602150537634409</v>
      </c>
      <c r="P2636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247"/>
        <v>1</v>
      </c>
      <c r="P2637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247"/>
        <v>1.873</v>
      </c>
      <c r="P2638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247"/>
        <v>1.6619999999999999</v>
      </c>
      <c r="P2639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247"/>
        <v>1.0172910662824208</v>
      </c>
      <c r="P2640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247"/>
        <v>1.64</v>
      </c>
      <c r="P2641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247"/>
        <v>1.0566666666666666</v>
      </c>
      <c r="P2642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247"/>
        <v>0.01</v>
      </c>
      <c r="P2643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247"/>
        <v>0</v>
      </c>
      <c r="P2644" t="e">
        <f t="shared" si="248"/>
        <v>#DIV/0!</v>
      </c>
      <c r="Q2644" t="str">
        <f t="shared" si="249"/>
        <v>technology</v>
      </c>
      <c r="R2644" t="str">
        <f t="shared" si="246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247"/>
        <v>0.33559730999999998</v>
      </c>
      <c r="P2645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247"/>
        <v>2.053E-2</v>
      </c>
      <c r="P2646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247"/>
        <v>0.105</v>
      </c>
      <c r="P2647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247"/>
        <v>8.4172839999999999E-2</v>
      </c>
      <c r="P2648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247"/>
        <v>1.44E-2</v>
      </c>
      <c r="P2649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247"/>
        <v>8.8333333333333337E-3</v>
      </c>
      <c r="P2650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247"/>
        <v>9.9200000000000004E-4</v>
      </c>
      <c r="P2651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247"/>
        <v>5.966666666666667E-3</v>
      </c>
      <c r="P2652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247"/>
        <v>1.8689285714285714E-2</v>
      </c>
      <c r="P2653">
        <f t="shared" si="248"/>
        <v>307.8235294117647</v>
      </c>
      <c r="Q2653" t="str">
        <f t="shared" si="249"/>
        <v>technology</v>
      </c>
      <c r="R2653" t="str">
        <f t="shared" ref="R2653:R2716" si="252">RIGHT(N2653,LEN(N2653)-FIND("/",N2653))</f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247"/>
        <v>8.8500000000000002E-3</v>
      </c>
      <c r="P2654">
        <f t="shared" si="248"/>
        <v>80.454545454545453</v>
      </c>
      <c r="Q2654" t="str">
        <f t="shared" si="249"/>
        <v>technology</v>
      </c>
      <c r="R2654" t="str">
        <f t="shared" si="252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247"/>
        <v>0.1152156862745098</v>
      </c>
      <c r="P2655">
        <f t="shared" si="248"/>
        <v>83.942857142857136</v>
      </c>
      <c r="Q2655" t="str">
        <f t="shared" si="249"/>
        <v>technology</v>
      </c>
      <c r="R2655" t="str">
        <f t="shared" si="252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247"/>
        <v>5.1000000000000004E-4</v>
      </c>
      <c r="P2656">
        <f t="shared" si="248"/>
        <v>8.5</v>
      </c>
      <c r="Q2656" t="str">
        <f t="shared" si="249"/>
        <v>technology</v>
      </c>
      <c r="R2656" t="str">
        <f t="shared" si="252"/>
        <v>space exploration</v>
      </c>
      <c r="S2656" s="9">
        <f t="shared" si="250"/>
        <v>42055.600995370369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247"/>
        <v>0.21033333333333334</v>
      </c>
      <c r="P2657">
        <f t="shared" si="248"/>
        <v>73.372093023255815</v>
      </c>
      <c r="Q2657" t="str">
        <f t="shared" si="249"/>
        <v>technology</v>
      </c>
      <c r="R2657" t="str">
        <f t="shared" si="252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247"/>
        <v>0.11436666666666667</v>
      </c>
      <c r="P2658">
        <f t="shared" si="248"/>
        <v>112.86184210526316</v>
      </c>
      <c r="Q2658" t="str">
        <f t="shared" si="249"/>
        <v>technology</v>
      </c>
      <c r="R2658" t="str">
        <f t="shared" si="252"/>
        <v>space exploration</v>
      </c>
      <c r="S2658" s="9">
        <f t="shared" si="250"/>
        <v>42767.688518518524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247"/>
        <v>0.18737933333333334</v>
      </c>
      <c r="P2659">
        <f t="shared" si="248"/>
        <v>95.277627118644077</v>
      </c>
      <c r="Q2659" t="str">
        <f t="shared" si="249"/>
        <v>technology</v>
      </c>
      <c r="R2659" t="str">
        <f t="shared" si="252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247"/>
        <v>9.2857142857142856E-4</v>
      </c>
      <c r="P2660">
        <f t="shared" si="248"/>
        <v>22.75</v>
      </c>
      <c r="Q2660" t="str">
        <f t="shared" si="249"/>
        <v>technology</v>
      </c>
      <c r="R2660" t="str">
        <f t="shared" si="252"/>
        <v>space exploration</v>
      </c>
      <c r="S2660" s="9">
        <f t="shared" si="250"/>
        <v>42551.884189814809</v>
      </c>
      <c r="T2660" s="9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247"/>
        <v>2.720408163265306E-2</v>
      </c>
      <c r="P2661">
        <f t="shared" si="248"/>
        <v>133.30000000000001</v>
      </c>
      <c r="Q2661" t="str">
        <f t="shared" si="249"/>
        <v>technology</v>
      </c>
      <c r="R2661" t="str">
        <f t="shared" si="252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247"/>
        <v>9.5E-4</v>
      </c>
      <c r="P2662">
        <f t="shared" si="248"/>
        <v>3.8</v>
      </c>
      <c r="Q2662" t="str">
        <f t="shared" si="249"/>
        <v>technology</v>
      </c>
      <c r="R2662" t="str">
        <f t="shared" si="252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247"/>
        <v>1.0289999999999999</v>
      </c>
      <c r="P2663">
        <f t="shared" si="248"/>
        <v>85.75</v>
      </c>
      <c r="Q2663" t="str">
        <f t="shared" si="249"/>
        <v>technology</v>
      </c>
      <c r="R2663" t="str">
        <f t="shared" si="252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247"/>
        <v>1.0680000000000001</v>
      </c>
      <c r="P2664">
        <f t="shared" si="248"/>
        <v>267</v>
      </c>
      <c r="Q2664" t="str">
        <f t="shared" si="249"/>
        <v>technology</v>
      </c>
      <c r="R2664" t="str">
        <f t="shared" si="252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247"/>
        <v>1.0459624999999999</v>
      </c>
      <c r="P2665">
        <f t="shared" si="248"/>
        <v>373.55803571428572</v>
      </c>
      <c r="Q2665" t="str">
        <f t="shared" si="249"/>
        <v>technology</v>
      </c>
      <c r="R2665" t="str">
        <f t="shared" si="252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247"/>
        <v>1.0342857142857143</v>
      </c>
      <c r="P2666">
        <f t="shared" si="248"/>
        <v>174.03846153846155</v>
      </c>
      <c r="Q2666" t="str">
        <f t="shared" si="249"/>
        <v>technology</v>
      </c>
      <c r="R2666" t="str">
        <f t="shared" si="252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247"/>
        <v>1.2314285714285715</v>
      </c>
      <c r="P2667">
        <f t="shared" si="248"/>
        <v>93.695652173913047</v>
      </c>
      <c r="Q2667" t="str">
        <f t="shared" si="249"/>
        <v>technology</v>
      </c>
      <c r="R2667" t="str">
        <f t="shared" si="252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247"/>
        <v>1.592951</v>
      </c>
      <c r="P2668">
        <f t="shared" si="248"/>
        <v>77.327718446601949</v>
      </c>
      <c r="Q2668" t="str">
        <f t="shared" si="249"/>
        <v>technology</v>
      </c>
      <c r="R2668" t="str">
        <f t="shared" si="252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247"/>
        <v>1.1066666666666667</v>
      </c>
      <c r="P2669">
        <f t="shared" si="248"/>
        <v>92.222222222222229</v>
      </c>
      <c r="Q2669" t="str">
        <f t="shared" si="249"/>
        <v>technology</v>
      </c>
      <c r="R2669" t="str">
        <f t="shared" si="252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247"/>
        <v>1.7070000000000001</v>
      </c>
      <c r="P2670">
        <f t="shared" si="248"/>
        <v>60.964285714285715</v>
      </c>
      <c r="Q2670" t="str">
        <f t="shared" si="249"/>
        <v>technology</v>
      </c>
      <c r="R2670" t="str">
        <f t="shared" si="252"/>
        <v>makerspaces</v>
      </c>
      <c r="S2670" s="9">
        <f t="shared" si="250"/>
        <v>42275.58871527778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247"/>
        <v>1.25125</v>
      </c>
      <c r="P2671">
        <f t="shared" si="248"/>
        <v>91</v>
      </c>
      <c r="Q2671" t="str">
        <f t="shared" si="249"/>
        <v>technology</v>
      </c>
      <c r="R2671" t="str">
        <f t="shared" si="252"/>
        <v>makerspaces</v>
      </c>
      <c r="S2671" s="9">
        <f t="shared" si="250"/>
        <v>42319.035833333328</v>
      </c>
      <c r="T2671" s="9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247"/>
        <v>6.4158609339642042E-2</v>
      </c>
      <c r="P2672">
        <f t="shared" si="248"/>
        <v>41.583333333333336</v>
      </c>
      <c r="Q2672" t="str">
        <f t="shared" si="249"/>
        <v>technology</v>
      </c>
      <c r="R2672" t="str">
        <f t="shared" si="252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247"/>
        <v>0.11344</v>
      </c>
      <c r="P2673">
        <f t="shared" si="248"/>
        <v>33.761904761904759</v>
      </c>
      <c r="Q2673" t="str">
        <f t="shared" si="249"/>
        <v>technology</v>
      </c>
      <c r="R2673" t="str">
        <f t="shared" si="252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247"/>
        <v>0.33189999999999997</v>
      </c>
      <c r="P2674">
        <f t="shared" si="248"/>
        <v>70.61702127659575</v>
      </c>
      <c r="Q2674" t="str">
        <f t="shared" si="249"/>
        <v>technology</v>
      </c>
      <c r="R2674" t="str">
        <f t="shared" si="252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247"/>
        <v>0.27579999999999999</v>
      </c>
      <c r="P2675">
        <f t="shared" si="248"/>
        <v>167.15151515151516</v>
      </c>
      <c r="Q2675" t="str">
        <f t="shared" si="249"/>
        <v>technology</v>
      </c>
      <c r="R2675" t="str">
        <f t="shared" si="252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247"/>
        <v>0.62839999999999996</v>
      </c>
      <c r="P2676">
        <f t="shared" si="248"/>
        <v>128.61988304093566</v>
      </c>
      <c r="Q2676" t="str">
        <f t="shared" si="249"/>
        <v>technology</v>
      </c>
      <c r="R2676" t="str">
        <f t="shared" si="252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247"/>
        <v>7.5880000000000003E-2</v>
      </c>
      <c r="P2677">
        <f t="shared" si="248"/>
        <v>65.41379310344827</v>
      </c>
      <c r="Q2677" t="str">
        <f t="shared" si="249"/>
        <v>technology</v>
      </c>
      <c r="R2677" t="str">
        <f t="shared" si="252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247"/>
        <v>0.50380952380952382</v>
      </c>
      <c r="P2678">
        <f t="shared" si="248"/>
        <v>117.55555555555556</v>
      </c>
      <c r="Q2678" t="str">
        <f t="shared" si="249"/>
        <v>technology</v>
      </c>
      <c r="R2678" t="str">
        <f t="shared" si="252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247"/>
        <v>0.17512820512820512</v>
      </c>
      <c r="P2679">
        <f t="shared" si="248"/>
        <v>126.48148148148148</v>
      </c>
      <c r="Q2679" t="str">
        <f t="shared" si="249"/>
        <v>technology</v>
      </c>
      <c r="R2679" t="str">
        <f t="shared" si="252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247"/>
        <v>1.3750000000000001E-4</v>
      </c>
      <c r="P2680">
        <f t="shared" si="248"/>
        <v>550</v>
      </c>
      <c r="Q2680" t="str">
        <f t="shared" si="249"/>
        <v>technology</v>
      </c>
      <c r="R2680" t="str">
        <f t="shared" si="252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247"/>
        <v>3.3E-3</v>
      </c>
      <c r="P2681">
        <f t="shared" si="248"/>
        <v>44</v>
      </c>
      <c r="Q2681" t="str">
        <f t="shared" si="249"/>
        <v>technology</v>
      </c>
      <c r="R2681" t="str">
        <f t="shared" si="252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247"/>
        <v>8.6250000000000007E-3</v>
      </c>
      <c r="P2682">
        <f t="shared" si="248"/>
        <v>69</v>
      </c>
      <c r="Q2682" t="str">
        <f t="shared" si="249"/>
        <v>technology</v>
      </c>
      <c r="R2682" t="str">
        <f t="shared" si="252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247"/>
        <v>6.875E-3</v>
      </c>
      <c r="P2683">
        <f t="shared" si="248"/>
        <v>27.5</v>
      </c>
      <c r="Q2683" t="str">
        <f t="shared" si="249"/>
        <v>food</v>
      </c>
      <c r="R2683" t="str">
        <f t="shared" si="252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247"/>
        <v>0.28299999999999997</v>
      </c>
      <c r="P2684">
        <f t="shared" si="248"/>
        <v>84.9</v>
      </c>
      <c r="Q2684" t="str">
        <f t="shared" si="249"/>
        <v>food</v>
      </c>
      <c r="R2684" t="str">
        <f t="shared" si="252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247"/>
        <v>2.3999999999999998E-3</v>
      </c>
      <c r="P2685">
        <f t="shared" si="248"/>
        <v>12</v>
      </c>
      <c r="Q2685" t="str">
        <f t="shared" si="249"/>
        <v>food</v>
      </c>
      <c r="R2685" t="str">
        <f t="shared" si="252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247"/>
        <v>1.1428571428571429E-2</v>
      </c>
      <c r="P2686">
        <f t="shared" si="248"/>
        <v>200</v>
      </c>
      <c r="Q2686" t="str">
        <f t="shared" si="249"/>
        <v>food</v>
      </c>
      <c r="R2686" t="str">
        <f t="shared" si="252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247"/>
        <v>2.0000000000000001E-4</v>
      </c>
      <c r="P2687">
        <f t="shared" si="248"/>
        <v>10</v>
      </c>
      <c r="Q2687" t="str">
        <f t="shared" si="249"/>
        <v>food</v>
      </c>
      <c r="R2687" t="str">
        <f t="shared" si="252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247"/>
        <v>0</v>
      </c>
      <c r="P2688" t="e">
        <f t="shared" si="248"/>
        <v>#DIV/0!</v>
      </c>
      <c r="Q2688" t="str">
        <f t="shared" si="249"/>
        <v>food</v>
      </c>
      <c r="R2688" t="str">
        <f t="shared" si="252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247"/>
        <v>0</v>
      </c>
      <c r="P2689" t="e">
        <f t="shared" si="248"/>
        <v>#DIV/0!</v>
      </c>
      <c r="Q2689" t="str">
        <f t="shared" si="249"/>
        <v>food</v>
      </c>
      <c r="R2689" t="str">
        <f t="shared" si="252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247"/>
        <v>1.48E-3</v>
      </c>
      <c r="P2690">
        <f t="shared" si="248"/>
        <v>5.2857142857142856</v>
      </c>
      <c r="Q2690" t="str">
        <f t="shared" si="249"/>
        <v>food</v>
      </c>
      <c r="R2690" t="str">
        <f t="shared" si="252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253">E2691/D2691</f>
        <v>2.8571428571428571E-5</v>
      </c>
      <c r="P2691">
        <f t="shared" ref="P2691:P2754" si="254">E2691/L2691</f>
        <v>1</v>
      </c>
      <c r="Q2691" t="str">
        <f t="shared" ref="Q2691:Q2754" si="255">LEFT(N2691,SEARCH("/",N2691)-1)</f>
        <v>food</v>
      </c>
      <c r="R2691" t="str">
        <f t="shared" si="252"/>
        <v>food trucks</v>
      </c>
      <c r="S2691" s="9">
        <f t="shared" ref="S2691:S2754" si="256">(J2691/86400)+DATE(1970,1,1)</f>
        <v>42551.961689814816</v>
      </c>
      <c r="T2691" s="9">
        <f t="shared" ref="T2691:T2754" si="257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253"/>
        <v>0.107325</v>
      </c>
      <c r="P2692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253"/>
        <v>5.3846153846153844E-4</v>
      </c>
      <c r="P2693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253"/>
        <v>7.1428571428571426E-3</v>
      </c>
      <c r="P2694">
        <f t="shared" si="254"/>
        <v>25</v>
      </c>
      <c r="Q2694" t="str">
        <f t="shared" si="255"/>
        <v>food</v>
      </c>
      <c r="R2694" t="str">
        <f t="shared" si="252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253"/>
        <v>8.0000000000000002E-3</v>
      </c>
      <c r="P2695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253"/>
        <v>3.3333333333333335E-5</v>
      </c>
      <c r="P2696">
        <f t="shared" si="254"/>
        <v>1</v>
      </c>
      <c r="Q2696" t="str">
        <f t="shared" si="255"/>
        <v>food</v>
      </c>
      <c r="R2696" t="str">
        <f t="shared" si="252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253"/>
        <v>4.7333333333333333E-3</v>
      </c>
      <c r="P2697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253"/>
        <v>5.6500000000000002E-2</v>
      </c>
      <c r="P2698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253"/>
        <v>0.26352173913043481</v>
      </c>
      <c r="P2699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253"/>
        <v>3.2512500000000002E-3</v>
      </c>
      <c r="P2700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253"/>
        <v>0</v>
      </c>
      <c r="P2701" t="e">
        <f t="shared" si="254"/>
        <v>#DIV/0!</v>
      </c>
      <c r="Q2701" t="str">
        <f t="shared" si="255"/>
        <v>food</v>
      </c>
      <c r="R2701" t="str">
        <f t="shared" si="252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253"/>
        <v>7.0007000700070005E-3</v>
      </c>
      <c r="P2702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253"/>
        <v>0.46176470588235297</v>
      </c>
      <c r="P2703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253"/>
        <v>0.34410000000000002</v>
      </c>
      <c r="P2704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253"/>
        <v>1.0375000000000001</v>
      </c>
      <c r="P2705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253"/>
        <v>6.0263157894736845E-2</v>
      </c>
      <c r="P2706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253"/>
        <v>0.10539393939393939</v>
      </c>
      <c r="P2707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253"/>
        <v>1.1229714285714285</v>
      </c>
      <c r="P2708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253"/>
        <v>3.50844625</v>
      </c>
      <c r="P2709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253"/>
        <v>2.3321535</v>
      </c>
      <c r="P2710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253"/>
        <v>1.01606</v>
      </c>
      <c r="P2711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253"/>
        <v>1.5390035000000002</v>
      </c>
      <c r="P2712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253"/>
        <v>1.007161125319693</v>
      </c>
      <c r="P2713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253"/>
        <v>1.3138181818181818</v>
      </c>
      <c r="P2714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253"/>
        <v>1.0224133333333334</v>
      </c>
      <c r="P2715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253"/>
        <v>1.1635599999999999</v>
      </c>
      <c r="P2716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253"/>
        <v>2.6462241666666664</v>
      </c>
      <c r="P2717">
        <f t="shared" si="254"/>
        <v>57.631016333938291</v>
      </c>
      <c r="Q2717" t="str">
        <f t="shared" si="255"/>
        <v>theater</v>
      </c>
      <c r="R2717" t="str">
        <f t="shared" ref="R2717:R2780" si="258">RIGHT(N2717,LEN(N2717)-FIND("/",N2717))</f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253"/>
        <v>1.1998010000000001</v>
      </c>
      <c r="P2718">
        <f t="shared" si="254"/>
        <v>64.160481283422456</v>
      </c>
      <c r="Q2718" t="str">
        <f t="shared" si="255"/>
        <v>theater</v>
      </c>
      <c r="R2718" t="str">
        <f t="shared" si="258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253"/>
        <v>1.2010400000000001</v>
      </c>
      <c r="P2719">
        <f t="shared" si="254"/>
        <v>92.387692307692305</v>
      </c>
      <c r="Q2719" t="str">
        <f t="shared" si="255"/>
        <v>theater</v>
      </c>
      <c r="R2719" t="str">
        <f t="shared" si="258"/>
        <v>spaces</v>
      </c>
      <c r="S2719" s="9">
        <f t="shared" si="256"/>
        <v>41934.914918981478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253"/>
        <v>1.0358333333333334</v>
      </c>
      <c r="P2720">
        <f t="shared" si="254"/>
        <v>125.97972972972973</v>
      </c>
      <c r="Q2720" t="str">
        <f t="shared" si="255"/>
        <v>theater</v>
      </c>
      <c r="R2720" t="str">
        <f t="shared" si="258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253"/>
        <v>1.0883333333333334</v>
      </c>
      <c r="P2721">
        <f t="shared" si="254"/>
        <v>94.637681159420296</v>
      </c>
      <c r="Q2721" t="str">
        <f t="shared" si="255"/>
        <v>theater</v>
      </c>
      <c r="R2721" t="str">
        <f t="shared" si="258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253"/>
        <v>1.1812400000000001</v>
      </c>
      <c r="P2722">
        <f t="shared" si="254"/>
        <v>170.69942196531792</v>
      </c>
      <c r="Q2722" t="str">
        <f t="shared" si="255"/>
        <v>theater</v>
      </c>
      <c r="R2722" t="str">
        <f t="shared" si="258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253"/>
        <v>14.62</v>
      </c>
      <c r="P2723">
        <f t="shared" si="254"/>
        <v>40.762081784386616</v>
      </c>
      <c r="Q2723" t="str">
        <f t="shared" si="255"/>
        <v>technology</v>
      </c>
      <c r="R2723" t="str">
        <f t="shared" si="258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253"/>
        <v>2.5253999999999999</v>
      </c>
      <c r="P2724">
        <f t="shared" si="254"/>
        <v>68.254054054054052</v>
      </c>
      <c r="Q2724" t="str">
        <f t="shared" si="255"/>
        <v>technology</v>
      </c>
      <c r="R2724" t="str">
        <f t="shared" si="258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253"/>
        <v>1.4005000000000001</v>
      </c>
      <c r="P2725">
        <f t="shared" si="254"/>
        <v>95.48863636363636</v>
      </c>
      <c r="Q2725" t="str">
        <f t="shared" si="255"/>
        <v>technology</v>
      </c>
      <c r="R2725" t="str">
        <f t="shared" si="258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253"/>
        <v>2.9687520259319289</v>
      </c>
      <c r="P2726">
        <f t="shared" si="254"/>
        <v>7.1902649656526005</v>
      </c>
      <c r="Q2726" t="str">
        <f t="shared" si="255"/>
        <v>technology</v>
      </c>
      <c r="R2726" t="str">
        <f t="shared" si="258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253"/>
        <v>1.445425</v>
      </c>
      <c r="P2727">
        <f t="shared" si="254"/>
        <v>511.65486725663715</v>
      </c>
      <c r="Q2727" t="str">
        <f t="shared" si="255"/>
        <v>technology</v>
      </c>
      <c r="R2727" t="str">
        <f t="shared" si="258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253"/>
        <v>1.05745</v>
      </c>
      <c r="P2728">
        <f t="shared" si="254"/>
        <v>261.74504950495049</v>
      </c>
      <c r="Q2728" t="str">
        <f t="shared" si="255"/>
        <v>technology</v>
      </c>
      <c r="R2728" t="str">
        <f t="shared" si="258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253"/>
        <v>4.9321000000000002</v>
      </c>
      <c r="P2729">
        <f t="shared" si="254"/>
        <v>69.760961810466767</v>
      </c>
      <c r="Q2729" t="str">
        <f t="shared" si="255"/>
        <v>technology</v>
      </c>
      <c r="R2729" t="str">
        <f t="shared" si="258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253"/>
        <v>2.0182666666666669</v>
      </c>
      <c r="P2730">
        <f t="shared" si="254"/>
        <v>77.229591836734699</v>
      </c>
      <c r="Q2730" t="str">
        <f t="shared" si="255"/>
        <v>technology</v>
      </c>
      <c r="R2730" t="str">
        <f t="shared" si="258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253"/>
        <v>1.0444</v>
      </c>
      <c r="P2731">
        <f t="shared" si="254"/>
        <v>340.56521739130437</v>
      </c>
      <c r="Q2731" t="str">
        <f t="shared" si="255"/>
        <v>technology</v>
      </c>
      <c r="R2731" t="str">
        <f t="shared" si="258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253"/>
        <v>1.7029262962962963</v>
      </c>
      <c r="P2732">
        <f t="shared" si="254"/>
        <v>67.417903225806455</v>
      </c>
      <c r="Q2732" t="str">
        <f t="shared" si="255"/>
        <v>technology</v>
      </c>
      <c r="R2732" t="str">
        <f t="shared" si="258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253"/>
        <v>1.0430333333333333</v>
      </c>
      <c r="P2733">
        <f t="shared" si="254"/>
        <v>845.70270270270271</v>
      </c>
      <c r="Q2733" t="str">
        <f t="shared" si="255"/>
        <v>technology</v>
      </c>
      <c r="R2733" t="str">
        <f t="shared" si="258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253"/>
        <v>1.1825000000000001</v>
      </c>
      <c r="P2734">
        <f t="shared" si="254"/>
        <v>97.191780821917803</v>
      </c>
      <c r="Q2734" t="str">
        <f t="shared" si="255"/>
        <v>technology</v>
      </c>
      <c r="R2734" t="str">
        <f t="shared" si="258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253"/>
        <v>1.07538</v>
      </c>
      <c r="P2735">
        <f t="shared" si="254"/>
        <v>451.84033613445376</v>
      </c>
      <c r="Q2735" t="str">
        <f t="shared" si="255"/>
        <v>technology</v>
      </c>
      <c r="R2735" t="str">
        <f t="shared" si="258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253"/>
        <v>22603</v>
      </c>
      <c r="P2736">
        <f t="shared" si="254"/>
        <v>138.66871165644173</v>
      </c>
      <c r="Q2736" t="str">
        <f t="shared" si="255"/>
        <v>technology</v>
      </c>
      <c r="R2736" t="str">
        <f t="shared" si="258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253"/>
        <v>9.7813466666666677</v>
      </c>
      <c r="P2737">
        <f t="shared" si="254"/>
        <v>21.640147492625371</v>
      </c>
      <c r="Q2737" t="str">
        <f t="shared" si="255"/>
        <v>technology</v>
      </c>
      <c r="R2737" t="str">
        <f t="shared" si="258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253"/>
        <v>1.2290000000000001</v>
      </c>
      <c r="P2738">
        <f t="shared" si="254"/>
        <v>169.51724137931035</v>
      </c>
      <c r="Q2738" t="str">
        <f t="shared" si="255"/>
        <v>technology</v>
      </c>
      <c r="R2738" t="str">
        <f t="shared" si="258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253"/>
        <v>2.4606080000000001</v>
      </c>
      <c r="P2739">
        <f t="shared" si="254"/>
        <v>161.88210526315791</v>
      </c>
      <c r="Q2739" t="str">
        <f t="shared" si="255"/>
        <v>technology</v>
      </c>
      <c r="R2739" t="str">
        <f t="shared" si="258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253"/>
        <v>1.4794</v>
      </c>
      <c r="P2740">
        <f t="shared" si="254"/>
        <v>493.13333333333333</v>
      </c>
      <c r="Q2740" t="str">
        <f t="shared" si="255"/>
        <v>technology</v>
      </c>
      <c r="R2740" t="str">
        <f t="shared" si="258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253"/>
        <v>3.8409090909090908</v>
      </c>
      <c r="P2741">
        <f t="shared" si="254"/>
        <v>22.120418848167539</v>
      </c>
      <c r="Q2741" t="str">
        <f t="shared" si="255"/>
        <v>technology</v>
      </c>
      <c r="R2741" t="str">
        <f t="shared" si="258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253"/>
        <v>1.0333333333333334</v>
      </c>
      <c r="P2742">
        <f t="shared" si="254"/>
        <v>18.235294117647058</v>
      </c>
      <c r="Q2742" t="str">
        <f t="shared" si="255"/>
        <v>technology</v>
      </c>
      <c r="R2742" t="str">
        <f t="shared" si="258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253"/>
        <v>4.3750000000000004E-3</v>
      </c>
      <c r="P2743">
        <f t="shared" si="254"/>
        <v>8.75</v>
      </c>
      <c r="Q2743" t="str">
        <f t="shared" si="255"/>
        <v>publishing</v>
      </c>
      <c r="R2743" t="str">
        <f t="shared" si="258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253"/>
        <v>0.29239999999999999</v>
      </c>
      <c r="P2744">
        <f t="shared" si="254"/>
        <v>40.611111111111114</v>
      </c>
      <c r="Q2744" t="str">
        <f t="shared" si="255"/>
        <v>publishing</v>
      </c>
      <c r="R2744" t="str">
        <f t="shared" si="258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253"/>
        <v>0</v>
      </c>
      <c r="P2745" t="e">
        <f t="shared" si="254"/>
        <v>#DIV/0!</v>
      </c>
      <c r="Q2745" t="str">
        <f t="shared" si="255"/>
        <v>publishing</v>
      </c>
      <c r="R2745" t="str">
        <f t="shared" si="258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253"/>
        <v>5.2187499999999998E-2</v>
      </c>
      <c r="P2746">
        <f t="shared" si="254"/>
        <v>37.954545454545453</v>
      </c>
      <c r="Q2746" t="str">
        <f t="shared" si="255"/>
        <v>publishing</v>
      </c>
      <c r="R2746" t="str">
        <f t="shared" si="258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253"/>
        <v>0.21887499999999999</v>
      </c>
      <c r="P2747">
        <f t="shared" si="254"/>
        <v>35.734693877551024</v>
      </c>
      <c r="Q2747" t="str">
        <f t="shared" si="255"/>
        <v>publishing</v>
      </c>
      <c r="R2747" t="str">
        <f t="shared" si="258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253"/>
        <v>0.26700000000000002</v>
      </c>
      <c r="P2748">
        <f t="shared" si="254"/>
        <v>42.157894736842103</v>
      </c>
      <c r="Q2748" t="str">
        <f t="shared" si="255"/>
        <v>publishing</v>
      </c>
      <c r="R2748" t="str">
        <f t="shared" si="258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253"/>
        <v>0.28000000000000003</v>
      </c>
      <c r="P2749">
        <f t="shared" si="254"/>
        <v>35</v>
      </c>
      <c r="Q2749" t="str">
        <f t="shared" si="255"/>
        <v>publishing</v>
      </c>
      <c r="R2749" t="str">
        <f t="shared" si="258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253"/>
        <v>1.06E-2</v>
      </c>
      <c r="P2750">
        <f t="shared" si="254"/>
        <v>13.25</v>
      </c>
      <c r="Q2750" t="str">
        <f t="shared" si="255"/>
        <v>publishing</v>
      </c>
      <c r="R2750" t="str">
        <f t="shared" si="258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253"/>
        <v>1.0999999999999999E-2</v>
      </c>
      <c r="P2751">
        <f t="shared" si="254"/>
        <v>55</v>
      </c>
      <c r="Q2751" t="str">
        <f t="shared" si="255"/>
        <v>publishing</v>
      </c>
      <c r="R2751" t="str">
        <f t="shared" si="258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253"/>
        <v>0</v>
      </c>
      <c r="P2752" t="e">
        <f t="shared" si="254"/>
        <v>#DIV/0!</v>
      </c>
      <c r="Q2752" t="str">
        <f t="shared" si="255"/>
        <v>publishing</v>
      </c>
      <c r="R2752" t="str">
        <f t="shared" si="258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253"/>
        <v>0</v>
      </c>
      <c r="P2753" t="e">
        <f t="shared" si="254"/>
        <v>#DIV/0!</v>
      </c>
      <c r="Q2753" t="str">
        <f t="shared" si="255"/>
        <v>publishing</v>
      </c>
      <c r="R2753" t="str">
        <f t="shared" si="258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253"/>
        <v>0.11458333333333333</v>
      </c>
      <c r="P2754">
        <f t="shared" si="254"/>
        <v>39.285714285714285</v>
      </c>
      <c r="Q2754" t="str">
        <f t="shared" si="255"/>
        <v>publishing</v>
      </c>
      <c r="R2754" t="str">
        <f t="shared" si="258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259">E2755/D2755</f>
        <v>0.19</v>
      </c>
      <c r="P2755">
        <f t="shared" ref="P2755:P2818" si="260">E2755/L2755</f>
        <v>47.5</v>
      </c>
      <c r="Q2755" t="str">
        <f t="shared" ref="Q2755:Q2818" si="261">LEFT(N2755,SEARCH("/",N2755)-1)</f>
        <v>publishing</v>
      </c>
      <c r="R2755" t="str">
        <f t="shared" si="258"/>
        <v>children's books</v>
      </c>
      <c r="S2755" s="9">
        <f t="shared" ref="S2755:S2818" si="262">(J2755/86400)+DATE(1970,1,1)</f>
        <v>41117.900729166664</v>
      </c>
      <c r="T2755" s="9">
        <f t="shared" ref="T2755:T2818" si="263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259"/>
        <v>0</v>
      </c>
      <c r="P2756" t="e">
        <f t="shared" si="260"/>
        <v>#DIV/0!</v>
      </c>
      <c r="Q2756" t="str">
        <f t="shared" si="261"/>
        <v>publishing</v>
      </c>
      <c r="R2756" t="str">
        <f t="shared" si="258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259"/>
        <v>0.52</v>
      </c>
      <c r="P2757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259"/>
        <v>0.1048</v>
      </c>
      <c r="P2758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9">
        <f t="shared" si="262"/>
        <v>41620.900474537033</v>
      </c>
      <c r="T2758" s="9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259"/>
        <v>6.6666666666666671E-3</v>
      </c>
      <c r="P2759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259"/>
        <v>0.11700000000000001</v>
      </c>
      <c r="P2760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259"/>
        <v>0.105</v>
      </c>
      <c r="P2761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259"/>
        <v>0</v>
      </c>
      <c r="P2762" t="e">
        <f t="shared" si="260"/>
        <v>#DIV/0!</v>
      </c>
      <c r="Q2762" t="str">
        <f t="shared" si="261"/>
        <v>publishing</v>
      </c>
      <c r="R2762" t="str">
        <f t="shared" si="258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259"/>
        <v>7.1999999999999998E-3</v>
      </c>
      <c r="P2763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259"/>
        <v>7.6923076923076927E-3</v>
      </c>
      <c r="P2764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259"/>
        <v>2.2842639593908631E-3</v>
      </c>
      <c r="P2765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259"/>
        <v>1.125E-2</v>
      </c>
      <c r="P2766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259"/>
        <v>0</v>
      </c>
      <c r="P2767" t="e">
        <f t="shared" si="260"/>
        <v>#DIV/0!</v>
      </c>
      <c r="Q2767" t="str">
        <f t="shared" si="261"/>
        <v>publishing</v>
      </c>
      <c r="R2767" t="str">
        <f t="shared" si="258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259"/>
        <v>0.02</v>
      </c>
      <c r="P2768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259"/>
        <v>8.5000000000000006E-3</v>
      </c>
      <c r="P2769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259"/>
        <v>0.14314285714285716</v>
      </c>
      <c r="P2770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259"/>
        <v>2.5000000000000001E-3</v>
      </c>
      <c r="P2771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259"/>
        <v>0.1041125</v>
      </c>
      <c r="P2772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259"/>
        <v>0</v>
      </c>
      <c r="P2773" t="e">
        <f t="shared" si="260"/>
        <v>#DIV/0!</v>
      </c>
      <c r="Q2773" t="str">
        <f t="shared" si="261"/>
        <v>publishing</v>
      </c>
      <c r="R2773" t="str">
        <f t="shared" si="258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259"/>
        <v>0</v>
      </c>
      <c r="P2774" t="e">
        <f t="shared" si="260"/>
        <v>#DIV/0!</v>
      </c>
      <c r="Q2774" t="str">
        <f t="shared" si="261"/>
        <v>publishing</v>
      </c>
      <c r="R2774" t="str">
        <f t="shared" si="258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259"/>
        <v>1.8867924528301887E-3</v>
      </c>
      <c r="P2775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259"/>
        <v>0.14249999999999999</v>
      </c>
      <c r="P2776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259"/>
        <v>0.03</v>
      </c>
      <c r="P2777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259"/>
        <v>7.8809523809523815E-2</v>
      </c>
      <c r="P2778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259"/>
        <v>3.3333333333333335E-3</v>
      </c>
      <c r="P2779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259"/>
        <v>0.25545454545454543</v>
      </c>
      <c r="P2780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259"/>
        <v>2.12E-2</v>
      </c>
      <c r="P2781">
        <f t="shared" si="260"/>
        <v>53</v>
      </c>
      <c r="Q2781" t="str">
        <f t="shared" si="261"/>
        <v>publishing</v>
      </c>
      <c r="R2781" t="str">
        <f t="shared" ref="R2781:R2844" si="264">RIGHT(N2781,LEN(N2781)-FIND("/",N2781))</f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259"/>
        <v>0</v>
      </c>
      <c r="P2782" t="e">
        <f t="shared" si="260"/>
        <v>#DIV/0!</v>
      </c>
      <c r="Q2782" t="str">
        <f t="shared" si="261"/>
        <v>publishing</v>
      </c>
      <c r="R2782" t="str">
        <f t="shared" si="264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259"/>
        <v>1.0528</v>
      </c>
      <c r="P2783">
        <f t="shared" si="260"/>
        <v>47</v>
      </c>
      <c r="Q2783" t="str">
        <f t="shared" si="261"/>
        <v>theater</v>
      </c>
      <c r="R2783" t="str">
        <f t="shared" si="264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259"/>
        <v>1.2</v>
      </c>
      <c r="P2784">
        <f t="shared" si="260"/>
        <v>66.666666666666671</v>
      </c>
      <c r="Q2784" t="str">
        <f t="shared" si="261"/>
        <v>theater</v>
      </c>
      <c r="R2784" t="str">
        <f t="shared" si="264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259"/>
        <v>1.145</v>
      </c>
      <c r="P2785">
        <f t="shared" si="260"/>
        <v>18.770491803278688</v>
      </c>
      <c r="Q2785" t="str">
        <f t="shared" si="261"/>
        <v>theater</v>
      </c>
      <c r="R2785" t="str">
        <f t="shared" si="264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259"/>
        <v>1.19</v>
      </c>
      <c r="P2786">
        <f t="shared" si="260"/>
        <v>66.111111111111114</v>
      </c>
      <c r="Q2786" t="str">
        <f t="shared" si="261"/>
        <v>theater</v>
      </c>
      <c r="R2786" t="str">
        <f t="shared" si="264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259"/>
        <v>1.0468</v>
      </c>
      <c r="P2787">
        <f t="shared" si="260"/>
        <v>36.859154929577464</v>
      </c>
      <c r="Q2787" t="str">
        <f t="shared" si="261"/>
        <v>theater</v>
      </c>
      <c r="R2787" t="str">
        <f t="shared" si="264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259"/>
        <v>1.1783999999999999</v>
      </c>
      <c r="P2788">
        <f t="shared" si="260"/>
        <v>39.810810810810814</v>
      </c>
      <c r="Q2788" t="str">
        <f t="shared" si="261"/>
        <v>theater</v>
      </c>
      <c r="R2788" t="str">
        <f t="shared" si="264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259"/>
        <v>1.1970000000000001</v>
      </c>
      <c r="P2789">
        <f t="shared" si="260"/>
        <v>31.5</v>
      </c>
      <c r="Q2789" t="str">
        <f t="shared" si="261"/>
        <v>theater</v>
      </c>
      <c r="R2789" t="str">
        <f t="shared" si="264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259"/>
        <v>1.0249999999999999</v>
      </c>
      <c r="P2790">
        <f t="shared" si="260"/>
        <v>102.5</v>
      </c>
      <c r="Q2790" t="str">
        <f t="shared" si="261"/>
        <v>theater</v>
      </c>
      <c r="R2790" t="str">
        <f t="shared" si="264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59"/>
        <v>1.0116666666666667</v>
      </c>
      <c r="P2791">
        <f t="shared" si="260"/>
        <v>126.45833333333333</v>
      </c>
      <c r="Q2791" t="str">
        <f t="shared" si="261"/>
        <v>theater</v>
      </c>
      <c r="R2791" t="str">
        <f t="shared" si="264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259"/>
        <v>1.0533333333333332</v>
      </c>
      <c r="P2792">
        <f t="shared" si="260"/>
        <v>47.878787878787875</v>
      </c>
      <c r="Q2792" t="str">
        <f t="shared" si="261"/>
        <v>theater</v>
      </c>
      <c r="R2792" t="str">
        <f t="shared" si="264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259"/>
        <v>1.0249999999999999</v>
      </c>
      <c r="P2793">
        <f t="shared" si="260"/>
        <v>73.214285714285708</v>
      </c>
      <c r="Q2793" t="str">
        <f t="shared" si="261"/>
        <v>theater</v>
      </c>
      <c r="R2793" t="str">
        <f t="shared" si="264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259"/>
        <v>1.0760000000000001</v>
      </c>
      <c r="P2794">
        <f t="shared" si="260"/>
        <v>89.666666666666671</v>
      </c>
      <c r="Q2794" t="str">
        <f t="shared" si="261"/>
        <v>theater</v>
      </c>
      <c r="R2794" t="str">
        <f t="shared" si="264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259"/>
        <v>1.105675</v>
      </c>
      <c r="P2795">
        <f t="shared" si="260"/>
        <v>151.4623287671233</v>
      </c>
      <c r="Q2795" t="str">
        <f t="shared" si="261"/>
        <v>theater</v>
      </c>
      <c r="R2795" t="str">
        <f t="shared" si="264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259"/>
        <v>1.5</v>
      </c>
      <c r="P2796">
        <f t="shared" si="260"/>
        <v>25</v>
      </c>
      <c r="Q2796" t="str">
        <f t="shared" si="261"/>
        <v>theater</v>
      </c>
      <c r="R2796" t="str">
        <f t="shared" si="264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259"/>
        <v>1.0428571428571429</v>
      </c>
      <c r="P2797">
        <f t="shared" si="260"/>
        <v>36.5</v>
      </c>
      <c r="Q2797" t="str">
        <f t="shared" si="261"/>
        <v>theater</v>
      </c>
      <c r="R2797" t="str">
        <f t="shared" si="264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259"/>
        <v>1.155</v>
      </c>
      <c r="P2798">
        <f t="shared" si="260"/>
        <v>44</v>
      </c>
      <c r="Q2798" t="str">
        <f t="shared" si="261"/>
        <v>theater</v>
      </c>
      <c r="R2798" t="str">
        <f t="shared" si="264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259"/>
        <v>1.02645125</v>
      </c>
      <c r="P2799">
        <f t="shared" si="260"/>
        <v>87.357553191489373</v>
      </c>
      <c r="Q2799" t="str">
        <f t="shared" si="261"/>
        <v>theater</v>
      </c>
      <c r="R2799" t="str">
        <f t="shared" si="264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59"/>
        <v>1.014</v>
      </c>
      <c r="P2800">
        <f t="shared" si="260"/>
        <v>36.474820143884891</v>
      </c>
      <c r="Q2800" t="str">
        <f t="shared" si="261"/>
        <v>theater</v>
      </c>
      <c r="R2800" t="str">
        <f t="shared" si="264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259"/>
        <v>1.1663479999999999</v>
      </c>
      <c r="P2801">
        <f t="shared" si="260"/>
        <v>44.859538461538463</v>
      </c>
      <c r="Q2801" t="str">
        <f t="shared" si="261"/>
        <v>theater</v>
      </c>
      <c r="R2801" t="str">
        <f t="shared" si="264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259"/>
        <v>1.33</v>
      </c>
      <c r="P2802">
        <f t="shared" si="260"/>
        <v>42.903225806451616</v>
      </c>
      <c r="Q2802" t="str">
        <f t="shared" si="261"/>
        <v>theater</v>
      </c>
      <c r="R2802" t="str">
        <f t="shared" si="264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259"/>
        <v>1.3320000000000001</v>
      </c>
      <c r="P2803">
        <f t="shared" si="260"/>
        <v>51.230769230769234</v>
      </c>
      <c r="Q2803" t="str">
        <f t="shared" si="261"/>
        <v>theater</v>
      </c>
      <c r="R2803" t="str">
        <f t="shared" si="264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59"/>
        <v>1.0183333333333333</v>
      </c>
      <c r="P2804">
        <f t="shared" si="260"/>
        <v>33.944444444444443</v>
      </c>
      <c r="Q2804" t="str">
        <f t="shared" si="261"/>
        <v>theater</v>
      </c>
      <c r="R2804" t="str">
        <f t="shared" si="264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259"/>
        <v>1.2795000000000001</v>
      </c>
      <c r="P2805">
        <f t="shared" si="260"/>
        <v>90.744680851063833</v>
      </c>
      <c r="Q2805" t="str">
        <f t="shared" si="261"/>
        <v>theater</v>
      </c>
      <c r="R2805" t="str">
        <f t="shared" si="264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259"/>
        <v>1.1499999999999999</v>
      </c>
      <c r="P2806">
        <f t="shared" si="260"/>
        <v>50</v>
      </c>
      <c r="Q2806" t="str">
        <f t="shared" si="261"/>
        <v>theater</v>
      </c>
      <c r="R2806" t="str">
        <f t="shared" si="264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259"/>
        <v>1.1000000000000001</v>
      </c>
      <c r="P2807">
        <f t="shared" si="260"/>
        <v>24.444444444444443</v>
      </c>
      <c r="Q2807" t="str">
        <f t="shared" si="261"/>
        <v>theater</v>
      </c>
      <c r="R2807" t="str">
        <f t="shared" si="264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259"/>
        <v>1.121</v>
      </c>
      <c r="P2808">
        <f t="shared" si="260"/>
        <v>44.25</v>
      </c>
      <c r="Q2808" t="str">
        <f t="shared" si="261"/>
        <v>theater</v>
      </c>
      <c r="R2808" t="str">
        <f t="shared" si="264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259"/>
        <v>1.26</v>
      </c>
      <c r="P2809">
        <f t="shared" si="260"/>
        <v>67.741935483870961</v>
      </c>
      <c r="Q2809" t="str">
        <f t="shared" si="261"/>
        <v>theater</v>
      </c>
      <c r="R2809" t="str">
        <f t="shared" si="264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259"/>
        <v>1.0024444444444445</v>
      </c>
      <c r="P2810">
        <f t="shared" si="260"/>
        <v>65.376811594202906</v>
      </c>
      <c r="Q2810" t="str">
        <f t="shared" si="261"/>
        <v>theater</v>
      </c>
      <c r="R2810" t="str">
        <f t="shared" si="264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259"/>
        <v>1.024</v>
      </c>
      <c r="P2811">
        <f t="shared" si="260"/>
        <v>121.9047619047619</v>
      </c>
      <c r="Q2811" t="str">
        <f t="shared" si="261"/>
        <v>theater</v>
      </c>
      <c r="R2811" t="str">
        <f t="shared" si="264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259"/>
        <v>1.0820000000000001</v>
      </c>
      <c r="P2812">
        <f t="shared" si="260"/>
        <v>47.456140350877192</v>
      </c>
      <c r="Q2812" t="str">
        <f t="shared" si="261"/>
        <v>theater</v>
      </c>
      <c r="R2812" t="str">
        <f t="shared" si="264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259"/>
        <v>1.0026999999999999</v>
      </c>
      <c r="P2813">
        <f t="shared" si="260"/>
        <v>92.842592592592595</v>
      </c>
      <c r="Q2813" t="str">
        <f t="shared" si="261"/>
        <v>theater</v>
      </c>
      <c r="R2813" t="str">
        <f t="shared" si="264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259"/>
        <v>1.133</v>
      </c>
      <c r="P2814">
        <f t="shared" si="260"/>
        <v>68.253012048192772</v>
      </c>
      <c r="Q2814" t="str">
        <f t="shared" si="261"/>
        <v>theater</v>
      </c>
      <c r="R2814" t="str">
        <f t="shared" si="264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259"/>
        <v>1.2757571428571428</v>
      </c>
      <c r="P2815">
        <f t="shared" si="260"/>
        <v>37.209583333333335</v>
      </c>
      <c r="Q2815" t="str">
        <f t="shared" si="261"/>
        <v>theater</v>
      </c>
      <c r="R2815" t="str">
        <f t="shared" si="264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259"/>
        <v>1.0773333333333333</v>
      </c>
      <c r="P2816">
        <f t="shared" si="260"/>
        <v>25.25</v>
      </c>
      <c r="Q2816" t="str">
        <f t="shared" si="261"/>
        <v>theater</v>
      </c>
      <c r="R2816" t="str">
        <f t="shared" si="264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259"/>
        <v>2.42</v>
      </c>
      <c r="P2817">
        <f t="shared" si="260"/>
        <v>43.214285714285715</v>
      </c>
      <c r="Q2817" t="str">
        <f t="shared" si="261"/>
        <v>theater</v>
      </c>
      <c r="R2817" t="str">
        <f t="shared" si="264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259"/>
        <v>1.4156666666666666</v>
      </c>
      <c r="P2818">
        <f t="shared" si="260"/>
        <v>25.130177514792898</v>
      </c>
      <c r="Q2818" t="str">
        <f t="shared" si="261"/>
        <v>theater</v>
      </c>
      <c r="R2818" t="str">
        <f t="shared" si="264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265">E2819/D2819</f>
        <v>1.3</v>
      </c>
      <c r="P2819">
        <f t="shared" ref="P2819:P2882" si="266">E2819/L2819</f>
        <v>23.636363636363637</v>
      </c>
      <c r="Q2819" t="str">
        <f t="shared" ref="Q2819:Q2882" si="267">LEFT(N2819,SEARCH("/",N2819)-1)</f>
        <v>theater</v>
      </c>
      <c r="R2819" t="str">
        <f t="shared" si="264"/>
        <v>plays</v>
      </c>
      <c r="S2819" s="9">
        <f t="shared" ref="S2819:S2882" si="268">(J2819/86400)+DATE(1970,1,1)</f>
        <v>42023.634976851856</v>
      </c>
      <c r="T2819" s="9">
        <f t="shared" ref="T2819:T2882" si="26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265"/>
        <v>1.0603</v>
      </c>
      <c r="P2820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265"/>
        <v>1.048</v>
      </c>
      <c r="P2821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265"/>
        <v>1.36</v>
      </c>
      <c r="P2822">
        <f t="shared" si="266"/>
        <v>13.6</v>
      </c>
      <c r="Q2822" t="str">
        <f t="shared" si="267"/>
        <v>theater</v>
      </c>
      <c r="R2822" t="str">
        <f t="shared" si="264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265"/>
        <v>1</v>
      </c>
      <c r="P2823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265"/>
        <v>1</v>
      </c>
      <c r="P2824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265"/>
        <v>1.24</v>
      </c>
      <c r="P2825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265"/>
        <v>1.1692307692307693</v>
      </c>
      <c r="P2826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265"/>
        <v>1.0333333333333334</v>
      </c>
      <c r="P2827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265"/>
        <v>1.0774999999999999</v>
      </c>
      <c r="P2828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265"/>
        <v>1.2024999999999999</v>
      </c>
      <c r="P2829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265"/>
        <v>1.0037894736842106</v>
      </c>
      <c r="P2830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265"/>
        <v>1.0651999999999999</v>
      </c>
      <c r="P2831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265"/>
        <v>1</v>
      </c>
      <c r="P2832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265"/>
        <v>1.1066666666666667</v>
      </c>
      <c r="P2833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265"/>
        <v>1.1471959999999999</v>
      </c>
      <c r="P2834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265"/>
        <v>1.0825925925925926</v>
      </c>
      <c r="P2835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265"/>
        <v>1.7</v>
      </c>
      <c r="P2836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265"/>
        <v>1.8709899999999999</v>
      </c>
      <c r="P2837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265"/>
        <v>1.0777777777777777</v>
      </c>
      <c r="P2838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265"/>
        <v>1</v>
      </c>
      <c r="P2839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265"/>
        <v>1.2024999999999999</v>
      </c>
      <c r="P2840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265"/>
        <v>1.1142857142857143</v>
      </c>
      <c r="P2841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265"/>
        <v>1.04</v>
      </c>
      <c r="P2842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265"/>
        <v>0.01</v>
      </c>
      <c r="P2843">
        <f t="shared" si="266"/>
        <v>10</v>
      </c>
      <c r="Q2843" t="str">
        <f t="shared" si="267"/>
        <v>theater</v>
      </c>
      <c r="R2843" t="str">
        <f t="shared" si="264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65"/>
        <v>0</v>
      </c>
      <c r="P2844" t="e">
        <f t="shared" si="266"/>
        <v>#DIV/0!</v>
      </c>
      <c r="Q2844" t="str">
        <f t="shared" si="267"/>
        <v>theater</v>
      </c>
      <c r="R2844" t="str">
        <f t="shared" si="264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65"/>
        <v>0</v>
      </c>
      <c r="P2845" t="e">
        <f t="shared" si="266"/>
        <v>#DIV/0!</v>
      </c>
      <c r="Q2845" t="str">
        <f t="shared" si="267"/>
        <v>theater</v>
      </c>
      <c r="R2845" t="str">
        <f t="shared" ref="R2845:R2908" si="270">RIGHT(N2845,LEN(N2845)-FIND("/",N2845))</f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265"/>
        <v>5.4545454545454543E-2</v>
      </c>
      <c r="P2846">
        <f t="shared" si="266"/>
        <v>30</v>
      </c>
      <c r="Q2846" t="str">
        <f t="shared" si="267"/>
        <v>theater</v>
      </c>
      <c r="R2846" t="str">
        <f t="shared" si="270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265"/>
        <v>0.31546666666666667</v>
      </c>
      <c r="P2847">
        <f t="shared" si="266"/>
        <v>60.666666666666664</v>
      </c>
      <c r="Q2847" t="str">
        <f t="shared" si="267"/>
        <v>theater</v>
      </c>
      <c r="R2847" t="str">
        <f t="shared" si="270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65"/>
        <v>0</v>
      </c>
      <c r="P2848" t="e">
        <f t="shared" si="266"/>
        <v>#DIV/0!</v>
      </c>
      <c r="Q2848" t="str">
        <f t="shared" si="267"/>
        <v>theater</v>
      </c>
      <c r="R2848" t="str">
        <f t="shared" si="270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65"/>
        <v>0</v>
      </c>
      <c r="P2849" t="e">
        <f t="shared" si="266"/>
        <v>#DIV/0!</v>
      </c>
      <c r="Q2849" t="str">
        <f t="shared" si="267"/>
        <v>theater</v>
      </c>
      <c r="R2849" t="str">
        <f t="shared" si="270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265"/>
        <v>2E-3</v>
      </c>
      <c r="P2850">
        <f t="shared" si="266"/>
        <v>23.333333333333332</v>
      </c>
      <c r="Q2850" t="str">
        <f t="shared" si="267"/>
        <v>theater</v>
      </c>
      <c r="R2850" t="str">
        <f t="shared" si="270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265"/>
        <v>0.01</v>
      </c>
      <c r="P2851">
        <f t="shared" si="266"/>
        <v>5</v>
      </c>
      <c r="Q2851" t="str">
        <f t="shared" si="267"/>
        <v>theater</v>
      </c>
      <c r="R2851" t="str">
        <f t="shared" si="270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265"/>
        <v>3.8875E-2</v>
      </c>
      <c r="P2852">
        <f t="shared" si="266"/>
        <v>23.923076923076923</v>
      </c>
      <c r="Q2852" t="str">
        <f t="shared" si="267"/>
        <v>theater</v>
      </c>
      <c r="R2852" t="str">
        <f t="shared" si="270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65"/>
        <v>0</v>
      </c>
      <c r="P2853" t="e">
        <f t="shared" si="266"/>
        <v>#DIV/0!</v>
      </c>
      <c r="Q2853" t="str">
        <f t="shared" si="267"/>
        <v>theater</v>
      </c>
      <c r="R2853" t="str">
        <f t="shared" si="270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265"/>
        <v>1.9E-2</v>
      </c>
      <c r="P2854">
        <f t="shared" si="266"/>
        <v>15.833333333333334</v>
      </c>
      <c r="Q2854" t="str">
        <f t="shared" si="267"/>
        <v>theater</v>
      </c>
      <c r="R2854" t="str">
        <f t="shared" si="270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65"/>
        <v>0</v>
      </c>
      <c r="P2855" t="e">
        <f t="shared" si="266"/>
        <v>#DIV/0!</v>
      </c>
      <c r="Q2855" t="str">
        <f t="shared" si="267"/>
        <v>theater</v>
      </c>
      <c r="R2855" t="str">
        <f t="shared" si="270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265"/>
        <v>0.41699999999999998</v>
      </c>
      <c r="P2856">
        <f t="shared" si="266"/>
        <v>29.785714285714285</v>
      </c>
      <c r="Q2856" t="str">
        <f t="shared" si="267"/>
        <v>theater</v>
      </c>
      <c r="R2856" t="str">
        <f t="shared" si="270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265"/>
        <v>0.5</v>
      </c>
      <c r="P2857">
        <f t="shared" si="266"/>
        <v>60</v>
      </c>
      <c r="Q2857" t="str">
        <f t="shared" si="267"/>
        <v>theater</v>
      </c>
      <c r="R2857" t="str">
        <f t="shared" si="270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265"/>
        <v>4.8666666666666664E-2</v>
      </c>
      <c r="P2858">
        <f t="shared" si="266"/>
        <v>24.333333333333332</v>
      </c>
      <c r="Q2858" t="str">
        <f t="shared" si="267"/>
        <v>theater</v>
      </c>
      <c r="R2858" t="str">
        <f t="shared" si="270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65"/>
        <v>0.19736842105263158</v>
      </c>
      <c r="P2859">
        <f t="shared" si="266"/>
        <v>500</v>
      </c>
      <c r="Q2859" t="str">
        <f t="shared" si="267"/>
        <v>theater</v>
      </c>
      <c r="R2859" t="str">
        <f t="shared" si="270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65"/>
        <v>0</v>
      </c>
      <c r="P2860" t="e">
        <f t="shared" si="266"/>
        <v>#DIV/0!</v>
      </c>
      <c r="Q2860" t="str">
        <f t="shared" si="267"/>
        <v>theater</v>
      </c>
      <c r="R2860" t="str">
        <f t="shared" si="270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265"/>
        <v>1.7500000000000002E-2</v>
      </c>
      <c r="P2861">
        <f t="shared" si="266"/>
        <v>35</v>
      </c>
      <c r="Q2861" t="str">
        <f t="shared" si="267"/>
        <v>theater</v>
      </c>
      <c r="R2861" t="str">
        <f t="shared" si="270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265"/>
        <v>6.6500000000000004E-2</v>
      </c>
      <c r="P2862">
        <f t="shared" si="266"/>
        <v>29.555555555555557</v>
      </c>
      <c r="Q2862" t="str">
        <f t="shared" si="267"/>
        <v>theater</v>
      </c>
      <c r="R2862" t="str">
        <f t="shared" si="270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265"/>
        <v>0.32</v>
      </c>
      <c r="P2863">
        <f t="shared" si="266"/>
        <v>26.666666666666668</v>
      </c>
      <c r="Q2863" t="str">
        <f t="shared" si="267"/>
        <v>theater</v>
      </c>
      <c r="R2863" t="str">
        <f t="shared" si="270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265"/>
        <v>4.3307086614173228E-3</v>
      </c>
      <c r="P2864">
        <f t="shared" si="266"/>
        <v>18.333333333333332</v>
      </c>
      <c r="Q2864" t="str">
        <f t="shared" si="267"/>
        <v>theater</v>
      </c>
      <c r="R2864" t="str">
        <f t="shared" si="270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265"/>
        <v>4.0000000000000002E-4</v>
      </c>
      <c r="P2865">
        <f t="shared" si="266"/>
        <v>20</v>
      </c>
      <c r="Q2865" t="str">
        <f t="shared" si="267"/>
        <v>theater</v>
      </c>
      <c r="R2865" t="str">
        <f t="shared" si="270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265"/>
        <v>1.6E-2</v>
      </c>
      <c r="P2866">
        <f t="shared" si="266"/>
        <v>13.333333333333334</v>
      </c>
      <c r="Q2866" t="str">
        <f t="shared" si="267"/>
        <v>theater</v>
      </c>
      <c r="R2866" t="str">
        <f t="shared" si="270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65"/>
        <v>0</v>
      </c>
      <c r="P2867" t="e">
        <f t="shared" si="266"/>
        <v>#DIV/0!</v>
      </c>
      <c r="Q2867" t="str">
        <f t="shared" si="267"/>
        <v>theater</v>
      </c>
      <c r="R2867" t="str">
        <f t="shared" si="270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265"/>
        <v>8.9999999999999993E-3</v>
      </c>
      <c r="P2868">
        <f t="shared" si="266"/>
        <v>22.5</v>
      </c>
      <c r="Q2868" t="str">
        <f t="shared" si="267"/>
        <v>theater</v>
      </c>
      <c r="R2868" t="str">
        <f t="shared" si="270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65"/>
        <v>0.2016</v>
      </c>
      <c r="P2869">
        <f t="shared" si="266"/>
        <v>50.4</v>
      </c>
      <c r="Q2869" t="str">
        <f t="shared" si="267"/>
        <v>theater</v>
      </c>
      <c r="R2869" t="str">
        <f t="shared" si="270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265"/>
        <v>0.42011733333333334</v>
      </c>
      <c r="P2870">
        <f t="shared" si="266"/>
        <v>105.02933333333334</v>
      </c>
      <c r="Q2870" t="str">
        <f t="shared" si="267"/>
        <v>theater</v>
      </c>
      <c r="R2870" t="str">
        <f t="shared" si="270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265"/>
        <v>8.8500000000000002E-3</v>
      </c>
      <c r="P2871">
        <f t="shared" si="266"/>
        <v>35.4</v>
      </c>
      <c r="Q2871" t="str">
        <f t="shared" si="267"/>
        <v>theater</v>
      </c>
      <c r="R2871" t="str">
        <f t="shared" si="270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65"/>
        <v>0.15</v>
      </c>
      <c r="P2872">
        <f t="shared" si="266"/>
        <v>83.333333333333329</v>
      </c>
      <c r="Q2872" t="str">
        <f t="shared" si="267"/>
        <v>theater</v>
      </c>
      <c r="R2872" t="str">
        <f t="shared" si="270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265"/>
        <v>4.6699999999999998E-2</v>
      </c>
      <c r="P2873">
        <f t="shared" si="266"/>
        <v>35.92307692307692</v>
      </c>
      <c r="Q2873" t="str">
        <f t="shared" si="267"/>
        <v>theater</v>
      </c>
      <c r="R2873" t="str">
        <f t="shared" si="270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65"/>
        <v>0</v>
      </c>
      <c r="P2874" t="e">
        <f t="shared" si="266"/>
        <v>#DIV/0!</v>
      </c>
      <c r="Q2874" t="str">
        <f t="shared" si="267"/>
        <v>theater</v>
      </c>
      <c r="R2874" t="str">
        <f t="shared" si="270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265"/>
        <v>0.38119999999999998</v>
      </c>
      <c r="P2875">
        <f t="shared" si="266"/>
        <v>119.125</v>
      </c>
      <c r="Q2875" t="str">
        <f t="shared" si="267"/>
        <v>theater</v>
      </c>
      <c r="R2875" t="str">
        <f t="shared" si="270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265"/>
        <v>5.4199999999999998E-2</v>
      </c>
      <c r="P2876">
        <f t="shared" si="266"/>
        <v>90.333333333333329</v>
      </c>
      <c r="Q2876" t="str">
        <f t="shared" si="267"/>
        <v>theater</v>
      </c>
      <c r="R2876" t="str">
        <f t="shared" si="270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265"/>
        <v>3.5E-4</v>
      </c>
      <c r="P2877">
        <f t="shared" si="266"/>
        <v>2.3333333333333335</v>
      </c>
      <c r="Q2877" t="str">
        <f t="shared" si="267"/>
        <v>theater</v>
      </c>
      <c r="R2877" t="str">
        <f t="shared" si="270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65"/>
        <v>0</v>
      </c>
      <c r="P2878" t="e">
        <f t="shared" si="266"/>
        <v>#DIV/0!</v>
      </c>
      <c r="Q2878" t="str">
        <f t="shared" si="267"/>
        <v>theater</v>
      </c>
      <c r="R2878" t="str">
        <f t="shared" si="270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65"/>
        <v>0.10833333333333334</v>
      </c>
      <c r="P2879">
        <f t="shared" si="266"/>
        <v>108.33333333333333</v>
      </c>
      <c r="Q2879" t="str">
        <f t="shared" si="267"/>
        <v>theater</v>
      </c>
      <c r="R2879" t="str">
        <f t="shared" si="270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265"/>
        <v>2.1000000000000001E-2</v>
      </c>
      <c r="P2880">
        <f t="shared" si="266"/>
        <v>15.75</v>
      </c>
      <c r="Q2880" t="str">
        <f t="shared" si="267"/>
        <v>theater</v>
      </c>
      <c r="R2880" t="str">
        <f t="shared" si="270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265"/>
        <v>2.5892857142857141E-3</v>
      </c>
      <c r="P2881">
        <f t="shared" si="266"/>
        <v>29</v>
      </c>
      <c r="Q2881" t="str">
        <f t="shared" si="267"/>
        <v>theater</v>
      </c>
      <c r="R2881" t="str">
        <f t="shared" si="270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265"/>
        <v>0.23333333333333334</v>
      </c>
      <c r="P2882">
        <f t="shared" si="266"/>
        <v>96.551724137931032</v>
      </c>
      <c r="Q2882" t="str">
        <f t="shared" si="267"/>
        <v>theater</v>
      </c>
      <c r="R2882" t="str">
        <f t="shared" si="270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271">E2883/D2883</f>
        <v>0</v>
      </c>
      <c r="P2883" t="e">
        <f t="shared" ref="P2883:P2946" si="272">E2883/L2883</f>
        <v>#DIV/0!</v>
      </c>
      <c r="Q2883" t="str">
        <f t="shared" ref="Q2883:Q2946" si="273">LEFT(N2883,SEARCH("/",N2883)-1)</f>
        <v>theater</v>
      </c>
      <c r="R2883" t="str">
        <f t="shared" si="270"/>
        <v>plays</v>
      </c>
      <c r="S2883" s="9">
        <f t="shared" ref="S2883:S2946" si="274">(J2883/86400)+DATE(1970,1,1)</f>
        <v>41916.597638888888</v>
      </c>
      <c r="T2883" s="9">
        <f t="shared" ref="T2883:T2946" si="275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271"/>
        <v>0.33600000000000002</v>
      </c>
      <c r="P2884">
        <f t="shared" si="272"/>
        <v>63</v>
      </c>
      <c r="Q2884" t="str">
        <f t="shared" si="273"/>
        <v>theater</v>
      </c>
      <c r="R2884" t="str">
        <f t="shared" si="270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71"/>
        <v>0.1908</v>
      </c>
      <c r="P2885">
        <f t="shared" si="272"/>
        <v>381.6</v>
      </c>
      <c r="Q2885" t="str">
        <f t="shared" si="273"/>
        <v>theater</v>
      </c>
      <c r="R2885" t="str">
        <f t="shared" si="270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271"/>
        <v>4.1111111111111114E-3</v>
      </c>
      <c r="P2886">
        <f t="shared" si="272"/>
        <v>46.25</v>
      </c>
      <c r="Q2886" t="str">
        <f t="shared" si="273"/>
        <v>theater</v>
      </c>
      <c r="R2886" t="str">
        <f t="shared" si="270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271"/>
        <v>0.32500000000000001</v>
      </c>
      <c r="P2887">
        <f t="shared" si="272"/>
        <v>26</v>
      </c>
      <c r="Q2887" t="str">
        <f t="shared" si="273"/>
        <v>theater</v>
      </c>
      <c r="R2887" t="str">
        <f t="shared" si="270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271"/>
        <v>0.05</v>
      </c>
      <c r="P2888">
        <f t="shared" si="272"/>
        <v>10</v>
      </c>
      <c r="Q2888" t="str">
        <f t="shared" si="273"/>
        <v>theater</v>
      </c>
      <c r="R2888" t="str">
        <f t="shared" si="270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271"/>
        <v>1.6666666666666668E-3</v>
      </c>
      <c r="P2889">
        <f t="shared" si="272"/>
        <v>5</v>
      </c>
      <c r="Q2889" t="str">
        <f t="shared" si="273"/>
        <v>theater</v>
      </c>
      <c r="R2889" t="str">
        <f t="shared" si="270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71"/>
        <v>0</v>
      </c>
      <c r="P2890" t="e">
        <f t="shared" si="272"/>
        <v>#DIV/0!</v>
      </c>
      <c r="Q2890" t="str">
        <f t="shared" si="273"/>
        <v>theater</v>
      </c>
      <c r="R2890" t="str">
        <f t="shared" si="270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271"/>
        <v>0.38066666666666665</v>
      </c>
      <c r="P2891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271"/>
        <v>1.0500000000000001E-2</v>
      </c>
      <c r="P2892">
        <f t="shared" si="272"/>
        <v>7</v>
      </c>
      <c r="Q2892" t="str">
        <f t="shared" si="273"/>
        <v>theater</v>
      </c>
      <c r="R2892" t="str">
        <f t="shared" si="270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271"/>
        <v>2.7300000000000001E-2</v>
      </c>
      <c r="P2893">
        <f t="shared" si="272"/>
        <v>27.3</v>
      </c>
      <c r="Q2893" t="str">
        <f t="shared" si="273"/>
        <v>theater</v>
      </c>
      <c r="R2893" t="str">
        <f t="shared" si="270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271"/>
        <v>9.0909090909090912E-2</v>
      </c>
      <c r="P2894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271"/>
        <v>5.0000000000000001E-3</v>
      </c>
      <c r="P2895">
        <f t="shared" si="272"/>
        <v>12.5</v>
      </c>
      <c r="Q2895" t="str">
        <f t="shared" si="273"/>
        <v>theater</v>
      </c>
      <c r="R2895" t="str">
        <f t="shared" si="270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71"/>
        <v>0</v>
      </c>
      <c r="P2896" t="e">
        <f t="shared" si="272"/>
        <v>#DIV/0!</v>
      </c>
      <c r="Q2896" t="str">
        <f t="shared" si="273"/>
        <v>theater</v>
      </c>
      <c r="R2896" t="str">
        <f t="shared" si="270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271"/>
        <v>4.5999999999999999E-2</v>
      </c>
      <c r="P2897">
        <f t="shared" si="272"/>
        <v>5.75</v>
      </c>
      <c r="Q2897" t="str">
        <f t="shared" si="273"/>
        <v>theater</v>
      </c>
      <c r="R2897" t="str">
        <f t="shared" si="270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71"/>
        <v>0.20833333333333334</v>
      </c>
      <c r="P2898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271"/>
        <v>4.583333333333333E-2</v>
      </c>
      <c r="P2899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271"/>
        <v>4.2133333333333335E-2</v>
      </c>
      <c r="P2900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71"/>
        <v>0</v>
      </c>
      <c r="P2901" t="e">
        <f t="shared" si="272"/>
        <v>#DIV/0!</v>
      </c>
      <c r="Q2901" t="str">
        <f t="shared" si="273"/>
        <v>theater</v>
      </c>
      <c r="R2901" t="str">
        <f t="shared" si="270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271"/>
        <v>0.61909090909090914</v>
      </c>
      <c r="P2902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271"/>
        <v>8.0000000000000002E-3</v>
      </c>
      <c r="P2903">
        <f t="shared" si="272"/>
        <v>3</v>
      </c>
      <c r="Q2903" t="str">
        <f t="shared" si="273"/>
        <v>theater</v>
      </c>
      <c r="R2903" t="str">
        <f t="shared" si="270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271"/>
        <v>1.6666666666666666E-4</v>
      </c>
      <c r="P2904">
        <f t="shared" si="272"/>
        <v>25</v>
      </c>
      <c r="Q2904" t="str">
        <f t="shared" si="273"/>
        <v>theater</v>
      </c>
      <c r="R2904" t="str">
        <f t="shared" si="270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271"/>
        <v>7.7999999999999996E-3</v>
      </c>
      <c r="P2905">
        <f t="shared" si="272"/>
        <v>9.75</v>
      </c>
      <c r="Q2905" t="str">
        <f t="shared" si="273"/>
        <v>theater</v>
      </c>
      <c r="R2905" t="str">
        <f t="shared" si="270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271"/>
        <v>0.05</v>
      </c>
      <c r="P2906">
        <f t="shared" si="272"/>
        <v>18.75</v>
      </c>
      <c r="Q2906" t="str">
        <f t="shared" si="273"/>
        <v>theater</v>
      </c>
      <c r="R2906" t="str">
        <f t="shared" si="270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71"/>
        <v>0.17771428571428571</v>
      </c>
      <c r="P2907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271"/>
        <v>9.4166666666666662E-2</v>
      </c>
      <c r="P2908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271"/>
        <v>8.0000000000000004E-4</v>
      </c>
      <c r="P2909">
        <f t="shared" si="272"/>
        <v>1</v>
      </c>
      <c r="Q2909" t="str">
        <f t="shared" si="273"/>
        <v>theater</v>
      </c>
      <c r="R2909" t="str">
        <f t="shared" ref="R2909:R2972" si="276">RIGHT(N2909,LEN(N2909)-FIND("/",N2909))</f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271"/>
        <v>2.75E-2</v>
      </c>
      <c r="P2910">
        <f t="shared" si="272"/>
        <v>52.8</v>
      </c>
      <c r="Q2910" t="str">
        <f t="shared" si="273"/>
        <v>theater</v>
      </c>
      <c r="R2910" t="str">
        <f t="shared" si="276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271"/>
        <v>1.1111111111111112E-4</v>
      </c>
      <c r="P2911">
        <f t="shared" si="272"/>
        <v>20</v>
      </c>
      <c r="Q2911" t="str">
        <f t="shared" si="273"/>
        <v>theater</v>
      </c>
      <c r="R2911" t="str">
        <f t="shared" si="276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271"/>
        <v>3.3333333333333335E-5</v>
      </c>
      <c r="P2912">
        <f t="shared" si="272"/>
        <v>1</v>
      </c>
      <c r="Q2912" t="str">
        <f t="shared" si="273"/>
        <v>theater</v>
      </c>
      <c r="R2912" t="str">
        <f t="shared" si="276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271"/>
        <v>0.36499999999999999</v>
      </c>
      <c r="P2913">
        <f t="shared" si="272"/>
        <v>46.928571428571431</v>
      </c>
      <c r="Q2913" t="str">
        <f t="shared" si="273"/>
        <v>theater</v>
      </c>
      <c r="R2913" t="str">
        <f t="shared" si="276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71"/>
        <v>0.14058171745152354</v>
      </c>
      <c r="P2914">
        <f t="shared" si="272"/>
        <v>78.07692307692308</v>
      </c>
      <c r="Q2914" t="str">
        <f t="shared" si="273"/>
        <v>theater</v>
      </c>
      <c r="R2914" t="str">
        <f t="shared" si="276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271"/>
        <v>2.0000000000000001E-4</v>
      </c>
      <c r="P2915">
        <f t="shared" si="272"/>
        <v>1</v>
      </c>
      <c r="Q2915" t="str">
        <f t="shared" si="273"/>
        <v>theater</v>
      </c>
      <c r="R2915" t="str">
        <f t="shared" si="276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271"/>
        <v>4.0000000000000003E-5</v>
      </c>
      <c r="P2916">
        <f t="shared" si="272"/>
        <v>1</v>
      </c>
      <c r="Q2916" t="str">
        <f t="shared" si="273"/>
        <v>theater</v>
      </c>
      <c r="R2916" t="str">
        <f t="shared" si="276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271"/>
        <v>0.61099999999999999</v>
      </c>
      <c r="P2917">
        <f t="shared" si="272"/>
        <v>203.66666666666666</v>
      </c>
      <c r="Q2917" t="str">
        <f t="shared" si="273"/>
        <v>theater</v>
      </c>
      <c r="R2917" t="str">
        <f t="shared" si="276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271"/>
        <v>7.8378378378378383E-2</v>
      </c>
      <c r="P2918">
        <f t="shared" si="272"/>
        <v>20.714285714285715</v>
      </c>
      <c r="Q2918" t="str">
        <f t="shared" si="273"/>
        <v>theater</v>
      </c>
      <c r="R2918" t="str">
        <f t="shared" si="276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71"/>
        <v>0.2185</v>
      </c>
      <c r="P2919">
        <f t="shared" si="272"/>
        <v>48.555555555555557</v>
      </c>
      <c r="Q2919" t="str">
        <f t="shared" si="273"/>
        <v>theater</v>
      </c>
      <c r="R2919" t="str">
        <f t="shared" si="276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271"/>
        <v>0.27239999999999998</v>
      </c>
      <c r="P2920">
        <f t="shared" si="272"/>
        <v>68.099999999999994</v>
      </c>
      <c r="Q2920" t="str">
        <f t="shared" si="273"/>
        <v>theater</v>
      </c>
      <c r="R2920" t="str">
        <f t="shared" si="276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271"/>
        <v>8.5000000000000006E-2</v>
      </c>
      <c r="P2921">
        <f t="shared" si="272"/>
        <v>8.5</v>
      </c>
      <c r="Q2921" t="str">
        <f t="shared" si="273"/>
        <v>theater</v>
      </c>
      <c r="R2921" t="str">
        <f t="shared" si="276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271"/>
        <v>0.26840000000000003</v>
      </c>
      <c r="P2922">
        <f t="shared" si="272"/>
        <v>51.615384615384613</v>
      </c>
      <c r="Q2922" t="str">
        <f t="shared" si="273"/>
        <v>theater</v>
      </c>
      <c r="R2922" t="str">
        <f t="shared" si="276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271"/>
        <v>1.29</v>
      </c>
      <c r="P2923">
        <f t="shared" si="272"/>
        <v>43</v>
      </c>
      <c r="Q2923" t="str">
        <f t="shared" si="273"/>
        <v>theater</v>
      </c>
      <c r="R2923" t="str">
        <f t="shared" si="276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271"/>
        <v>1</v>
      </c>
      <c r="P2924">
        <f t="shared" si="272"/>
        <v>83.333333333333329</v>
      </c>
      <c r="Q2924" t="str">
        <f t="shared" si="273"/>
        <v>theater</v>
      </c>
      <c r="R2924" t="str">
        <f t="shared" si="276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271"/>
        <v>1</v>
      </c>
      <c r="P2925">
        <f t="shared" si="272"/>
        <v>30</v>
      </c>
      <c r="Q2925" t="str">
        <f t="shared" si="273"/>
        <v>theater</v>
      </c>
      <c r="R2925" t="str">
        <f t="shared" si="276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271"/>
        <v>1.032</v>
      </c>
      <c r="P2926">
        <f t="shared" si="272"/>
        <v>175.51020408163265</v>
      </c>
      <c r="Q2926" t="str">
        <f t="shared" si="273"/>
        <v>theater</v>
      </c>
      <c r="R2926" t="str">
        <f t="shared" si="276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271"/>
        <v>1.0244597777777777</v>
      </c>
      <c r="P2927">
        <f t="shared" si="272"/>
        <v>231.66175879396985</v>
      </c>
      <c r="Q2927" t="str">
        <f t="shared" si="273"/>
        <v>theater</v>
      </c>
      <c r="R2927" t="str">
        <f t="shared" si="276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271"/>
        <v>1.25</v>
      </c>
      <c r="P2928">
        <f t="shared" si="272"/>
        <v>75</v>
      </c>
      <c r="Q2928" t="str">
        <f t="shared" si="273"/>
        <v>theater</v>
      </c>
      <c r="R2928" t="str">
        <f t="shared" si="276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271"/>
        <v>1.3083333333333333</v>
      </c>
      <c r="P2929">
        <f t="shared" si="272"/>
        <v>112.14285714285714</v>
      </c>
      <c r="Q2929" t="str">
        <f t="shared" si="273"/>
        <v>theater</v>
      </c>
      <c r="R2929" t="str">
        <f t="shared" si="276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271"/>
        <v>1</v>
      </c>
      <c r="P2930">
        <f t="shared" si="272"/>
        <v>41.666666666666664</v>
      </c>
      <c r="Q2930" t="str">
        <f t="shared" si="273"/>
        <v>theater</v>
      </c>
      <c r="R2930" t="str">
        <f t="shared" si="276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271"/>
        <v>1.02069375</v>
      </c>
      <c r="P2931">
        <f t="shared" si="272"/>
        <v>255.17343750000001</v>
      </c>
      <c r="Q2931" t="str">
        <f t="shared" si="273"/>
        <v>theater</v>
      </c>
      <c r="R2931" t="str">
        <f t="shared" si="276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271"/>
        <v>1.0092000000000001</v>
      </c>
      <c r="P2932">
        <f t="shared" si="272"/>
        <v>162.7741935483871</v>
      </c>
      <c r="Q2932" t="str">
        <f t="shared" si="273"/>
        <v>theater</v>
      </c>
      <c r="R2932" t="str">
        <f t="shared" si="276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271"/>
        <v>1.06</v>
      </c>
      <c r="P2933">
        <f t="shared" si="272"/>
        <v>88.333333333333329</v>
      </c>
      <c r="Q2933" t="str">
        <f t="shared" si="273"/>
        <v>theater</v>
      </c>
      <c r="R2933" t="str">
        <f t="shared" si="276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271"/>
        <v>1.0509677419354839</v>
      </c>
      <c r="P2934">
        <f t="shared" si="272"/>
        <v>85.736842105263165</v>
      </c>
      <c r="Q2934" t="str">
        <f t="shared" si="273"/>
        <v>theater</v>
      </c>
      <c r="R2934" t="str">
        <f t="shared" si="276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271"/>
        <v>1.0276000000000001</v>
      </c>
      <c r="P2935">
        <f t="shared" si="272"/>
        <v>47.574074074074076</v>
      </c>
      <c r="Q2935" t="str">
        <f t="shared" si="273"/>
        <v>theater</v>
      </c>
      <c r="R2935" t="str">
        <f t="shared" si="276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271"/>
        <v>1.08</v>
      </c>
      <c r="P2936">
        <f t="shared" si="272"/>
        <v>72.972972972972968</v>
      </c>
      <c r="Q2936" t="str">
        <f t="shared" si="273"/>
        <v>theater</v>
      </c>
      <c r="R2936" t="str">
        <f t="shared" si="276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271"/>
        <v>1.0088571428571429</v>
      </c>
      <c r="P2937">
        <f t="shared" si="272"/>
        <v>90.538461538461533</v>
      </c>
      <c r="Q2937" t="str">
        <f t="shared" si="273"/>
        <v>theater</v>
      </c>
      <c r="R2937" t="str">
        <f t="shared" si="276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271"/>
        <v>1.28</v>
      </c>
      <c r="P2938">
        <f t="shared" si="272"/>
        <v>37.647058823529413</v>
      </c>
      <c r="Q2938" t="str">
        <f t="shared" si="273"/>
        <v>theater</v>
      </c>
      <c r="R2938" t="str">
        <f t="shared" si="276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271"/>
        <v>1.3333333333333333</v>
      </c>
      <c r="P2939">
        <f t="shared" si="272"/>
        <v>36.363636363636367</v>
      </c>
      <c r="Q2939" t="str">
        <f t="shared" si="273"/>
        <v>theater</v>
      </c>
      <c r="R2939" t="str">
        <f t="shared" si="276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271"/>
        <v>1.0137499999999999</v>
      </c>
      <c r="P2940">
        <f t="shared" si="272"/>
        <v>126.71875</v>
      </c>
      <c r="Q2940" t="str">
        <f t="shared" si="273"/>
        <v>theater</v>
      </c>
      <c r="R2940" t="str">
        <f t="shared" si="276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271"/>
        <v>1.0287500000000001</v>
      </c>
      <c r="P2941">
        <f t="shared" si="272"/>
        <v>329.2</v>
      </c>
      <c r="Q2941" t="str">
        <f t="shared" si="273"/>
        <v>theater</v>
      </c>
      <c r="R2941" t="str">
        <f t="shared" si="276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271"/>
        <v>1.0724</v>
      </c>
      <c r="P2942">
        <f t="shared" si="272"/>
        <v>81.242424242424249</v>
      </c>
      <c r="Q2942" t="str">
        <f t="shared" si="273"/>
        <v>theater</v>
      </c>
      <c r="R2942" t="str">
        <f t="shared" si="276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271"/>
        <v>4.0000000000000003E-5</v>
      </c>
      <c r="P2943">
        <f t="shared" si="272"/>
        <v>1</v>
      </c>
      <c r="Q2943" t="str">
        <f t="shared" si="273"/>
        <v>theater</v>
      </c>
      <c r="R2943" t="str">
        <f t="shared" si="276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271"/>
        <v>0.20424999999999999</v>
      </c>
      <c r="P2944">
        <f t="shared" si="272"/>
        <v>202.22772277227722</v>
      </c>
      <c r="Q2944" t="str">
        <f t="shared" si="273"/>
        <v>theater</v>
      </c>
      <c r="R2944" t="str">
        <f t="shared" si="276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271"/>
        <v>0</v>
      </c>
      <c r="P2945" t="e">
        <f t="shared" si="272"/>
        <v>#DIV/0!</v>
      </c>
      <c r="Q2945" t="str">
        <f t="shared" si="273"/>
        <v>theater</v>
      </c>
      <c r="R2945" t="str">
        <f t="shared" si="276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271"/>
        <v>0.01</v>
      </c>
      <c r="P2946">
        <f t="shared" si="272"/>
        <v>100</v>
      </c>
      <c r="Q2946" t="str">
        <f t="shared" si="273"/>
        <v>theater</v>
      </c>
      <c r="R2946" t="str">
        <f t="shared" si="276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277">E2947/D2947</f>
        <v>0</v>
      </c>
      <c r="P2947" t="e">
        <f t="shared" ref="P2947:P3010" si="278">E2947/L2947</f>
        <v>#DIV/0!</v>
      </c>
      <c r="Q2947" t="str">
        <f t="shared" ref="Q2947:Q3010" si="279">LEFT(N2947,SEARCH("/",N2947)-1)</f>
        <v>theater</v>
      </c>
      <c r="R2947" t="str">
        <f t="shared" si="276"/>
        <v>spaces</v>
      </c>
      <c r="S2947" s="9">
        <f t="shared" ref="S2947:S3010" si="280">(J2947/86400)+DATE(1970,1,1)</f>
        <v>42118.139583333337</v>
      </c>
      <c r="T2947" s="9">
        <f t="shared" ref="T2947:T3010" si="281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277"/>
        <v>1E-3</v>
      </c>
      <c r="P2948">
        <f t="shared" si="278"/>
        <v>1</v>
      </c>
      <c r="Q2948" t="str">
        <f t="shared" si="279"/>
        <v>theater</v>
      </c>
      <c r="R2948" t="str">
        <f t="shared" si="276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277"/>
        <v>4.2880000000000001E-2</v>
      </c>
      <c r="P2949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9">
        <f t="shared" si="280"/>
        <v>42649.562118055561</v>
      </c>
      <c r="T2949" s="9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77"/>
        <v>4.8000000000000001E-5</v>
      </c>
      <c r="P2950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277"/>
        <v>2.5000000000000001E-2</v>
      </c>
      <c r="P2951">
        <f t="shared" si="278"/>
        <v>12.5</v>
      </c>
      <c r="Q2951" t="str">
        <f t="shared" si="279"/>
        <v>theater</v>
      </c>
      <c r="R2951" t="str">
        <f t="shared" si="276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277"/>
        <v>0</v>
      </c>
      <c r="P2952" t="e">
        <f t="shared" si="278"/>
        <v>#DIV/0!</v>
      </c>
      <c r="Q2952" t="str">
        <f t="shared" si="279"/>
        <v>theater</v>
      </c>
      <c r="R2952" t="str">
        <f t="shared" si="276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277"/>
        <v>2.1919999999999999E-2</v>
      </c>
      <c r="P2953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277"/>
        <v>8.0250000000000002E-2</v>
      </c>
      <c r="P2954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277"/>
        <v>1.5125E-3</v>
      </c>
      <c r="P2955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277"/>
        <v>0</v>
      </c>
      <c r="P2956" t="e">
        <f t="shared" si="278"/>
        <v>#DIV/0!</v>
      </c>
      <c r="Q2956" t="str">
        <f t="shared" si="279"/>
        <v>theater</v>
      </c>
      <c r="R2956" t="str">
        <f t="shared" si="276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277"/>
        <v>0.59583333333333333</v>
      </c>
      <c r="P2957">
        <f t="shared" si="278"/>
        <v>65</v>
      </c>
      <c r="Q2957" t="str">
        <f t="shared" si="279"/>
        <v>theater</v>
      </c>
      <c r="R2957" t="str">
        <f t="shared" si="276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277"/>
        <v>0.16734177215189874</v>
      </c>
      <c r="P2958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277"/>
        <v>1.8666666666666668E-2</v>
      </c>
      <c r="P2959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277"/>
        <v>0</v>
      </c>
      <c r="P2960" t="e">
        <f t="shared" si="278"/>
        <v>#DIV/0!</v>
      </c>
      <c r="Q2960" t="str">
        <f t="shared" si="279"/>
        <v>theater</v>
      </c>
      <c r="R2960" t="str">
        <f t="shared" si="276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277"/>
        <v>0</v>
      </c>
      <c r="P2961" t="e">
        <f t="shared" si="278"/>
        <v>#DIV/0!</v>
      </c>
      <c r="Q2961" t="str">
        <f t="shared" si="279"/>
        <v>theater</v>
      </c>
      <c r="R2961" t="str">
        <f t="shared" si="276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277"/>
        <v>0</v>
      </c>
      <c r="P2962" t="e">
        <f t="shared" si="278"/>
        <v>#DIV/0!</v>
      </c>
      <c r="Q2962" t="str">
        <f t="shared" si="279"/>
        <v>theater</v>
      </c>
      <c r="R2962" t="str">
        <f t="shared" si="276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277"/>
        <v>1.0962000000000001</v>
      </c>
      <c r="P2963">
        <f t="shared" si="278"/>
        <v>50.75</v>
      </c>
      <c r="Q2963" t="str">
        <f t="shared" si="279"/>
        <v>theater</v>
      </c>
      <c r="R2963" t="str">
        <f t="shared" si="276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277"/>
        <v>1.218</v>
      </c>
      <c r="P2964">
        <f t="shared" si="278"/>
        <v>60.9</v>
      </c>
      <c r="Q2964" t="str">
        <f t="shared" si="279"/>
        <v>theater</v>
      </c>
      <c r="R2964" t="str">
        <f t="shared" si="276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277"/>
        <v>1.0685</v>
      </c>
      <c r="P2965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277"/>
        <v>1.0071379999999999</v>
      </c>
      <c r="P2966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277"/>
        <v>1.0900000000000001</v>
      </c>
      <c r="P2967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277"/>
        <v>1.1363000000000001</v>
      </c>
      <c r="P2968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277"/>
        <v>1.1392</v>
      </c>
      <c r="P2969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277"/>
        <v>1.06</v>
      </c>
      <c r="P2970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277"/>
        <v>1.625</v>
      </c>
      <c r="P2971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277"/>
        <v>1.06</v>
      </c>
      <c r="P2972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277"/>
        <v>1.0015624999999999</v>
      </c>
      <c r="P2973">
        <f t="shared" si="278"/>
        <v>74.534883720930239</v>
      </c>
      <c r="Q2973" t="str">
        <f t="shared" si="279"/>
        <v>theater</v>
      </c>
      <c r="R2973" t="str">
        <f t="shared" ref="R2973:R3036" si="282">RIGHT(N2973,LEN(N2973)-FIND("/",N2973))</f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277"/>
        <v>1.0535000000000001</v>
      </c>
      <c r="P2974">
        <f t="shared" si="278"/>
        <v>123.94117647058823</v>
      </c>
      <c r="Q2974" t="str">
        <f t="shared" si="279"/>
        <v>theater</v>
      </c>
      <c r="R2974" t="str">
        <f t="shared" si="282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277"/>
        <v>1.748</v>
      </c>
      <c r="P2975">
        <f t="shared" si="278"/>
        <v>264.84848484848487</v>
      </c>
      <c r="Q2975" t="str">
        <f t="shared" si="279"/>
        <v>theater</v>
      </c>
      <c r="R2975" t="str">
        <f t="shared" si="282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277"/>
        <v>1.02</v>
      </c>
      <c r="P2976">
        <f t="shared" si="278"/>
        <v>58.620689655172413</v>
      </c>
      <c r="Q2976" t="str">
        <f t="shared" si="279"/>
        <v>theater</v>
      </c>
      <c r="R2976" t="str">
        <f t="shared" si="282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277"/>
        <v>1.00125</v>
      </c>
      <c r="P2977">
        <f t="shared" si="278"/>
        <v>70.884955752212392</v>
      </c>
      <c r="Q2977" t="str">
        <f t="shared" si="279"/>
        <v>theater</v>
      </c>
      <c r="R2977" t="str">
        <f t="shared" si="282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277"/>
        <v>1.7142857142857142</v>
      </c>
      <c r="P2978">
        <f t="shared" si="278"/>
        <v>8.5714285714285712</v>
      </c>
      <c r="Q2978" t="str">
        <f t="shared" si="279"/>
        <v>theater</v>
      </c>
      <c r="R2978" t="str">
        <f t="shared" si="282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277"/>
        <v>1.1356666666666666</v>
      </c>
      <c r="P2979">
        <f t="shared" si="278"/>
        <v>113.56666666666666</v>
      </c>
      <c r="Q2979" t="str">
        <f t="shared" si="279"/>
        <v>theater</v>
      </c>
      <c r="R2979" t="str">
        <f t="shared" si="282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277"/>
        <v>1.2946666666666666</v>
      </c>
      <c r="P2980">
        <f t="shared" si="278"/>
        <v>60.6875</v>
      </c>
      <c r="Q2980" t="str">
        <f t="shared" si="279"/>
        <v>theater</v>
      </c>
      <c r="R2980" t="str">
        <f t="shared" si="282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77"/>
        <v>1.014</v>
      </c>
      <c r="P2981">
        <f t="shared" si="278"/>
        <v>110.21739130434783</v>
      </c>
      <c r="Q2981" t="str">
        <f t="shared" si="279"/>
        <v>theater</v>
      </c>
      <c r="R2981" t="str">
        <f t="shared" si="282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277"/>
        <v>1.0916666666666666</v>
      </c>
      <c r="P2982">
        <f t="shared" si="278"/>
        <v>136.45833333333334</v>
      </c>
      <c r="Q2982" t="str">
        <f t="shared" si="279"/>
        <v>theater</v>
      </c>
      <c r="R2982" t="str">
        <f t="shared" si="282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277"/>
        <v>1.28925</v>
      </c>
      <c r="P2983">
        <f t="shared" si="278"/>
        <v>53.164948453608247</v>
      </c>
      <c r="Q2983" t="str">
        <f t="shared" si="279"/>
        <v>theater</v>
      </c>
      <c r="R2983" t="str">
        <f t="shared" si="282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277"/>
        <v>1.0206</v>
      </c>
      <c r="P2984">
        <f t="shared" si="278"/>
        <v>86.491525423728817</v>
      </c>
      <c r="Q2984" t="str">
        <f t="shared" si="279"/>
        <v>theater</v>
      </c>
      <c r="R2984" t="str">
        <f t="shared" si="282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277"/>
        <v>1.465395775862069</v>
      </c>
      <c r="P2985">
        <f t="shared" si="278"/>
        <v>155.23827397260274</v>
      </c>
      <c r="Q2985" t="str">
        <f t="shared" si="279"/>
        <v>theater</v>
      </c>
      <c r="R2985" t="str">
        <f t="shared" si="282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277"/>
        <v>1.00352</v>
      </c>
      <c r="P2986">
        <f t="shared" si="278"/>
        <v>115.08256880733946</v>
      </c>
      <c r="Q2986" t="str">
        <f t="shared" si="279"/>
        <v>theater</v>
      </c>
      <c r="R2986" t="str">
        <f t="shared" si="282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277"/>
        <v>1.2164999999999999</v>
      </c>
      <c r="P2987">
        <f t="shared" si="278"/>
        <v>109.5945945945946</v>
      </c>
      <c r="Q2987" t="str">
        <f t="shared" si="279"/>
        <v>theater</v>
      </c>
      <c r="R2987" t="str">
        <f t="shared" si="282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277"/>
        <v>1.0549999999999999</v>
      </c>
      <c r="P2988">
        <f t="shared" si="278"/>
        <v>45.214285714285715</v>
      </c>
      <c r="Q2988" t="str">
        <f t="shared" si="279"/>
        <v>theater</v>
      </c>
      <c r="R2988" t="str">
        <f t="shared" si="282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277"/>
        <v>1.1040080000000001</v>
      </c>
      <c r="P2989">
        <f t="shared" si="278"/>
        <v>104.15169811320754</v>
      </c>
      <c r="Q2989" t="str">
        <f t="shared" si="279"/>
        <v>theater</v>
      </c>
      <c r="R2989" t="str">
        <f t="shared" si="282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277"/>
        <v>1</v>
      </c>
      <c r="P2990">
        <f t="shared" si="278"/>
        <v>35.714285714285715</v>
      </c>
      <c r="Q2990" t="str">
        <f t="shared" si="279"/>
        <v>theater</v>
      </c>
      <c r="R2990" t="str">
        <f t="shared" si="282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277"/>
        <v>1.76535</v>
      </c>
      <c r="P2991">
        <f t="shared" si="278"/>
        <v>96.997252747252745</v>
      </c>
      <c r="Q2991" t="str">
        <f t="shared" si="279"/>
        <v>theater</v>
      </c>
      <c r="R2991" t="str">
        <f t="shared" si="282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277"/>
        <v>1</v>
      </c>
      <c r="P2992">
        <f t="shared" si="278"/>
        <v>370.37037037037038</v>
      </c>
      <c r="Q2992" t="str">
        <f t="shared" si="279"/>
        <v>theater</v>
      </c>
      <c r="R2992" t="str">
        <f t="shared" si="282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277"/>
        <v>1.0329411764705883</v>
      </c>
      <c r="P2993">
        <f t="shared" si="278"/>
        <v>94.408602150537632</v>
      </c>
      <c r="Q2993" t="str">
        <f t="shared" si="279"/>
        <v>theater</v>
      </c>
      <c r="R2993" t="str">
        <f t="shared" si="282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277"/>
        <v>1.0449999999999999</v>
      </c>
      <c r="P2994">
        <f t="shared" si="278"/>
        <v>48.984375</v>
      </c>
      <c r="Q2994" t="str">
        <f t="shared" si="279"/>
        <v>theater</v>
      </c>
      <c r="R2994" t="str">
        <f t="shared" si="282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277"/>
        <v>1.0029999999999999</v>
      </c>
      <c r="P2995">
        <f t="shared" si="278"/>
        <v>45.590909090909093</v>
      </c>
      <c r="Q2995" t="str">
        <f t="shared" si="279"/>
        <v>theater</v>
      </c>
      <c r="R2995" t="str">
        <f t="shared" si="282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277"/>
        <v>4.577466666666667</v>
      </c>
      <c r="P2996">
        <f t="shared" si="278"/>
        <v>23.275254237288134</v>
      </c>
      <c r="Q2996" t="str">
        <f t="shared" si="279"/>
        <v>theater</v>
      </c>
      <c r="R2996" t="str">
        <f t="shared" si="282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277"/>
        <v>1.0496000000000001</v>
      </c>
      <c r="P2997">
        <f t="shared" si="278"/>
        <v>63.2289156626506</v>
      </c>
      <c r="Q2997" t="str">
        <f t="shared" si="279"/>
        <v>theater</v>
      </c>
      <c r="R2997" t="str">
        <f t="shared" si="282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277"/>
        <v>1.7194285714285715</v>
      </c>
      <c r="P2998">
        <f t="shared" si="278"/>
        <v>153.5204081632653</v>
      </c>
      <c r="Q2998" t="str">
        <f t="shared" si="279"/>
        <v>theater</v>
      </c>
      <c r="R2998" t="str">
        <f t="shared" si="282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277"/>
        <v>1.0373000000000001</v>
      </c>
      <c r="P2999">
        <f t="shared" si="278"/>
        <v>90.2</v>
      </c>
      <c r="Q2999" t="str">
        <f t="shared" si="279"/>
        <v>theater</v>
      </c>
      <c r="R2999" t="str">
        <f t="shared" si="282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277"/>
        <v>1.0302899999999999</v>
      </c>
      <c r="P3000">
        <f t="shared" si="278"/>
        <v>118.97113163972287</v>
      </c>
      <c r="Q3000" t="str">
        <f t="shared" si="279"/>
        <v>theater</v>
      </c>
      <c r="R3000" t="str">
        <f t="shared" si="282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277"/>
        <v>1.1888888888888889</v>
      </c>
      <c r="P3001">
        <f t="shared" si="278"/>
        <v>80.25</v>
      </c>
      <c r="Q3001" t="str">
        <f t="shared" si="279"/>
        <v>theater</v>
      </c>
      <c r="R3001" t="str">
        <f t="shared" si="282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277"/>
        <v>1</v>
      </c>
      <c r="P3002">
        <f t="shared" si="278"/>
        <v>62.5</v>
      </c>
      <c r="Q3002" t="str">
        <f t="shared" si="279"/>
        <v>theater</v>
      </c>
      <c r="R3002" t="str">
        <f t="shared" si="282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277"/>
        <v>3.1869988910451896</v>
      </c>
      <c r="P3003">
        <f t="shared" si="278"/>
        <v>131.37719999999999</v>
      </c>
      <c r="Q3003" t="str">
        <f t="shared" si="279"/>
        <v>theater</v>
      </c>
      <c r="R3003" t="str">
        <f t="shared" si="282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277"/>
        <v>1.0850614285714286</v>
      </c>
      <c r="P3004">
        <f t="shared" si="278"/>
        <v>73.032980769230775</v>
      </c>
      <c r="Q3004" t="str">
        <f t="shared" si="279"/>
        <v>theater</v>
      </c>
      <c r="R3004" t="str">
        <f t="shared" si="282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277"/>
        <v>1.0116666666666667</v>
      </c>
      <c r="P3005">
        <f t="shared" si="278"/>
        <v>178.52941176470588</v>
      </c>
      <c r="Q3005" t="str">
        <f t="shared" si="279"/>
        <v>theater</v>
      </c>
      <c r="R3005" t="str">
        <f t="shared" si="282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277"/>
        <v>1.12815</v>
      </c>
      <c r="P3006">
        <f t="shared" si="278"/>
        <v>162.90974729241879</v>
      </c>
      <c r="Q3006" t="str">
        <f t="shared" si="279"/>
        <v>theater</v>
      </c>
      <c r="R3006" t="str">
        <f t="shared" si="282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277"/>
        <v>1.2049622641509434</v>
      </c>
      <c r="P3007">
        <f t="shared" si="278"/>
        <v>108.24237288135593</v>
      </c>
      <c r="Q3007" t="str">
        <f t="shared" si="279"/>
        <v>theater</v>
      </c>
      <c r="R3007" t="str">
        <f t="shared" si="282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277"/>
        <v>1.0774999999999999</v>
      </c>
      <c r="P3008">
        <f t="shared" si="278"/>
        <v>88.865979381443296</v>
      </c>
      <c r="Q3008" t="str">
        <f t="shared" si="279"/>
        <v>theater</v>
      </c>
      <c r="R3008" t="str">
        <f t="shared" si="282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277"/>
        <v>1.8</v>
      </c>
      <c r="P3009">
        <f t="shared" si="278"/>
        <v>54</v>
      </c>
      <c r="Q3009" t="str">
        <f t="shared" si="279"/>
        <v>theater</v>
      </c>
      <c r="R3009" t="str">
        <f t="shared" si="282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277"/>
        <v>1.0116666666666667</v>
      </c>
      <c r="P3010">
        <f t="shared" si="278"/>
        <v>116.73076923076923</v>
      </c>
      <c r="Q3010" t="str">
        <f t="shared" si="279"/>
        <v>theater</v>
      </c>
      <c r="R3010" t="str">
        <f t="shared" si="282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283">E3011/D3011</f>
        <v>1.19756</v>
      </c>
      <c r="P3011">
        <f t="shared" ref="P3011:P3074" si="284">E3011/L3011</f>
        <v>233.8984375</v>
      </c>
      <c r="Q3011" t="str">
        <f t="shared" ref="Q3011:Q3074" si="285">LEFT(N3011,SEARCH("/",N3011)-1)</f>
        <v>theater</v>
      </c>
      <c r="R3011" t="str">
        <f t="shared" si="282"/>
        <v>spaces</v>
      </c>
      <c r="S3011" s="9">
        <f t="shared" ref="S3011:S3074" si="286">(J3011/86400)+DATE(1970,1,1)</f>
        <v>41939.569907407407</v>
      </c>
      <c r="T3011" s="9">
        <f t="shared" ref="T3011:T3074" si="287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283"/>
        <v>1.58</v>
      </c>
      <c r="P3012">
        <f t="shared" si="284"/>
        <v>158</v>
      </c>
      <c r="Q3012" t="str">
        <f t="shared" si="285"/>
        <v>theater</v>
      </c>
      <c r="R3012" t="str">
        <f t="shared" si="282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283"/>
        <v>1.2366666666666666</v>
      </c>
      <c r="P3013">
        <f t="shared" si="284"/>
        <v>14.84</v>
      </c>
      <c r="Q3013" t="str">
        <f t="shared" si="285"/>
        <v>theater</v>
      </c>
      <c r="R3013" t="str">
        <f t="shared" si="282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283"/>
        <v>1.1712499999999999</v>
      </c>
      <c r="P3014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283"/>
        <v>1.5696000000000001</v>
      </c>
      <c r="P3015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283"/>
        <v>1.13104</v>
      </c>
      <c r="P3016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283"/>
        <v>1.0317647058823529</v>
      </c>
      <c r="P3017">
        <f t="shared" si="284"/>
        <v>87.7</v>
      </c>
      <c r="Q3017" t="str">
        <f t="shared" si="285"/>
        <v>theater</v>
      </c>
      <c r="R3017" t="str">
        <f t="shared" si="282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283"/>
        <v>1.0261176470588236</v>
      </c>
      <c r="P3018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283"/>
        <v>1.0584090909090909</v>
      </c>
      <c r="P3019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283"/>
        <v>1.0071428571428571</v>
      </c>
      <c r="P3020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283"/>
        <v>1.2123333333333333</v>
      </c>
      <c r="P3021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283"/>
        <v>1.0057142857142858</v>
      </c>
      <c r="P3022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283"/>
        <v>1.1602222222222223</v>
      </c>
      <c r="P3023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283"/>
        <v>1.0087999999999999</v>
      </c>
      <c r="P3024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283"/>
        <v>1.03</v>
      </c>
      <c r="P3025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283"/>
        <v>2.4641999999999999</v>
      </c>
      <c r="P3026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283"/>
        <v>3.0219999999999998</v>
      </c>
      <c r="P3027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283"/>
        <v>1.4333333333333333</v>
      </c>
      <c r="P3028">
        <f t="shared" si="284"/>
        <v>51.6</v>
      </c>
      <c r="Q3028" t="str">
        <f t="shared" si="285"/>
        <v>theater</v>
      </c>
      <c r="R3028" t="str">
        <f t="shared" si="282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283"/>
        <v>1.3144</v>
      </c>
      <c r="P3029">
        <f t="shared" si="284"/>
        <v>164.3</v>
      </c>
      <c r="Q3029" t="str">
        <f t="shared" si="285"/>
        <v>theater</v>
      </c>
      <c r="R3029" t="str">
        <f t="shared" si="282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283"/>
        <v>1.6801999999999999</v>
      </c>
      <c r="P3030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283"/>
        <v>1.0967666666666667</v>
      </c>
      <c r="P3031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283"/>
        <v>1.0668571428571429</v>
      </c>
      <c r="P3032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283"/>
        <v>1</v>
      </c>
      <c r="P3033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283"/>
        <v>1.272</v>
      </c>
      <c r="P3034">
        <f t="shared" si="284"/>
        <v>50.88</v>
      </c>
      <c r="Q3034" t="str">
        <f t="shared" si="285"/>
        <v>theater</v>
      </c>
      <c r="R3034" t="str">
        <f t="shared" si="282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283"/>
        <v>1.4653333333333334</v>
      </c>
      <c r="P3035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283"/>
        <v>1.1253599999999999</v>
      </c>
      <c r="P3036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283"/>
        <v>1.0878684000000001</v>
      </c>
      <c r="P3037">
        <f t="shared" si="284"/>
        <v>88.588631921824103</v>
      </c>
      <c r="Q3037" t="str">
        <f t="shared" si="285"/>
        <v>theater</v>
      </c>
      <c r="R3037" t="str">
        <f t="shared" ref="R3037:R3100" si="288">RIGHT(N3037,LEN(N3037)-FIND("/",N3037))</f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283"/>
        <v>1.26732</v>
      </c>
      <c r="P3038">
        <f t="shared" si="284"/>
        <v>96.300911854103347</v>
      </c>
      <c r="Q3038" t="str">
        <f t="shared" si="285"/>
        <v>theater</v>
      </c>
      <c r="R3038" t="str">
        <f t="shared" si="288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283"/>
        <v>2.1320000000000001</v>
      </c>
      <c r="P3039">
        <f t="shared" si="284"/>
        <v>33.3125</v>
      </c>
      <c r="Q3039" t="str">
        <f t="shared" si="285"/>
        <v>theater</v>
      </c>
      <c r="R3039" t="str">
        <f t="shared" si="288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283"/>
        <v>1.0049999999999999</v>
      </c>
      <c r="P3040">
        <f t="shared" si="284"/>
        <v>37.222222222222221</v>
      </c>
      <c r="Q3040" t="str">
        <f t="shared" si="285"/>
        <v>theater</v>
      </c>
      <c r="R3040" t="str">
        <f t="shared" si="288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283"/>
        <v>1.0871389999999999</v>
      </c>
      <c r="P3041">
        <f t="shared" si="284"/>
        <v>92.130423728813554</v>
      </c>
      <c r="Q3041" t="str">
        <f t="shared" si="285"/>
        <v>theater</v>
      </c>
      <c r="R3041" t="str">
        <f t="shared" si="288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283"/>
        <v>1.075</v>
      </c>
      <c r="P3042">
        <f t="shared" si="284"/>
        <v>76.785714285714292</v>
      </c>
      <c r="Q3042" t="str">
        <f t="shared" si="285"/>
        <v>theater</v>
      </c>
      <c r="R3042" t="str">
        <f t="shared" si="288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283"/>
        <v>1.1048192771084338</v>
      </c>
      <c r="P3043">
        <f t="shared" si="284"/>
        <v>96.526315789473685</v>
      </c>
      <c r="Q3043" t="str">
        <f t="shared" si="285"/>
        <v>theater</v>
      </c>
      <c r="R3043" t="str">
        <f t="shared" si="288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283"/>
        <v>1.28</v>
      </c>
      <c r="P3044">
        <f t="shared" si="284"/>
        <v>51.891891891891895</v>
      </c>
      <c r="Q3044" t="str">
        <f t="shared" si="285"/>
        <v>theater</v>
      </c>
      <c r="R3044" t="str">
        <f t="shared" si="288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283"/>
        <v>1.1000666666666667</v>
      </c>
      <c r="P3045">
        <f t="shared" si="284"/>
        <v>128.9140625</v>
      </c>
      <c r="Q3045" t="str">
        <f t="shared" si="285"/>
        <v>theater</v>
      </c>
      <c r="R3045" t="str">
        <f t="shared" si="288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283"/>
        <v>1.0934166666666667</v>
      </c>
      <c r="P3046">
        <f t="shared" si="284"/>
        <v>84.108974358974365</v>
      </c>
      <c r="Q3046" t="str">
        <f t="shared" si="285"/>
        <v>theater</v>
      </c>
      <c r="R3046" t="str">
        <f t="shared" si="288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283"/>
        <v>1.3270650000000002</v>
      </c>
      <c r="P3047">
        <f t="shared" si="284"/>
        <v>82.941562500000003</v>
      </c>
      <c r="Q3047" t="str">
        <f t="shared" si="285"/>
        <v>theater</v>
      </c>
      <c r="R3047" t="str">
        <f t="shared" si="288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283"/>
        <v>1.9084810126582279</v>
      </c>
      <c r="P3048">
        <f t="shared" si="284"/>
        <v>259.94827586206895</v>
      </c>
      <c r="Q3048" t="str">
        <f t="shared" si="285"/>
        <v>theater</v>
      </c>
      <c r="R3048" t="str">
        <f t="shared" si="288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283"/>
        <v>1.49</v>
      </c>
      <c r="P3049">
        <f t="shared" si="284"/>
        <v>37.25</v>
      </c>
      <c r="Q3049" t="str">
        <f t="shared" si="285"/>
        <v>theater</v>
      </c>
      <c r="R3049" t="str">
        <f t="shared" si="288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283"/>
        <v>1.6639999999999999</v>
      </c>
      <c r="P3050">
        <f t="shared" si="284"/>
        <v>177.02127659574469</v>
      </c>
      <c r="Q3050" t="str">
        <f t="shared" si="285"/>
        <v>theater</v>
      </c>
      <c r="R3050" t="str">
        <f t="shared" si="288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283"/>
        <v>1.0666666666666667</v>
      </c>
      <c r="P3051">
        <f t="shared" si="284"/>
        <v>74.074074074074076</v>
      </c>
      <c r="Q3051" t="str">
        <f t="shared" si="285"/>
        <v>theater</v>
      </c>
      <c r="R3051" t="str">
        <f t="shared" si="288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283"/>
        <v>1.06</v>
      </c>
      <c r="P3052">
        <f t="shared" si="284"/>
        <v>70.666666666666671</v>
      </c>
      <c r="Q3052" t="str">
        <f t="shared" si="285"/>
        <v>theater</v>
      </c>
      <c r="R3052" t="str">
        <f t="shared" si="288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283"/>
        <v>0.23628571428571429</v>
      </c>
      <c r="P3053">
        <f t="shared" si="284"/>
        <v>23.62857142857143</v>
      </c>
      <c r="Q3053" t="str">
        <f t="shared" si="285"/>
        <v>theater</v>
      </c>
      <c r="R3053" t="str">
        <f t="shared" si="288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283"/>
        <v>1.5E-3</v>
      </c>
      <c r="P3054">
        <f t="shared" si="284"/>
        <v>37.5</v>
      </c>
      <c r="Q3054" t="str">
        <f t="shared" si="285"/>
        <v>theater</v>
      </c>
      <c r="R3054" t="str">
        <f t="shared" si="288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283"/>
        <v>4.0000000000000001E-3</v>
      </c>
      <c r="P3055">
        <f t="shared" si="284"/>
        <v>13.333333333333334</v>
      </c>
      <c r="Q3055" t="str">
        <f t="shared" si="285"/>
        <v>theater</v>
      </c>
      <c r="R3055" t="str">
        <f t="shared" si="288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283"/>
        <v>0</v>
      </c>
      <c r="P3056" t="e">
        <f t="shared" si="284"/>
        <v>#DIV/0!</v>
      </c>
      <c r="Q3056" t="str">
        <f t="shared" si="285"/>
        <v>theater</v>
      </c>
      <c r="R3056" t="str">
        <f t="shared" si="288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283"/>
        <v>5.0000000000000002E-5</v>
      </c>
      <c r="P3057">
        <f t="shared" si="284"/>
        <v>1</v>
      </c>
      <c r="Q3057" t="str">
        <f t="shared" si="285"/>
        <v>theater</v>
      </c>
      <c r="R3057" t="str">
        <f t="shared" si="288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283"/>
        <v>0</v>
      </c>
      <c r="P3058" t="e">
        <f t="shared" si="284"/>
        <v>#DIV/0!</v>
      </c>
      <c r="Q3058" t="str">
        <f t="shared" si="285"/>
        <v>theater</v>
      </c>
      <c r="R3058" t="str">
        <f t="shared" si="288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283"/>
        <v>0</v>
      </c>
      <c r="P3059" t="e">
        <f t="shared" si="284"/>
        <v>#DIV/0!</v>
      </c>
      <c r="Q3059" t="str">
        <f t="shared" si="285"/>
        <v>theater</v>
      </c>
      <c r="R3059" t="str">
        <f t="shared" si="288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283"/>
        <v>1.6666666666666666E-4</v>
      </c>
      <c r="P3060">
        <f t="shared" si="284"/>
        <v>1</v>
      </c>
      <c r="Q3060" t="str">
        <f t="shared" si="285"/>
        <v>theater</v>
      </c>
      <c r="R3060" t="str">
        <f t="shared" si="288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283"/>
        <v>3.0066666666666665E-2</v>
      </c>
      <c r="P3061">
        <f t="shared" si="284"/>
        <v>41</v>
      </c>
      <c r="Q3061" t="str">
        <f t="shared" si="285"/>
        <v>theater</v>
      </c>
      <c r="R3061" t="str">
        <f t="shared" si="288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283"/>
        <v>1.5227272727272728E-3</v>
      </c>
      <c r="P3062">
        <f t="shared" si="284"/>
        <v>55.833333333333336</v>
      </c>
      <c r="Q3062" t="str">
        <f t="shared" si="285"/>
        <v>theater</v>
      </c>
      <c r="R3062" t="str">
        <f t="shared" si="288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283"/>
        <v>0</v>
      </c>
      <c r="P3063" t="e">
        <f t="shared" si="284"/>
        <v>#DIV/0!</v>
      </c>
      <c r="Q3063" t="str">
        <f t="shared" si="285"/>
        <v>theater</v>
      </c>
      <c r="R3063" t="str">
        <f t="shared" si="288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283"/>
        <v>0.66839999999999999</v>
      </c>
      <c r="P3064">
        <f t="shared" si="284"/>
        <v>99.761194029850742</v>
      </c>
      <c r="Q3064" t="str">
        <f t="shared" si="285"/>
        <v>theater</v>
      </c>
      <c r="R3064" t="str">
        <f t="shared" si="288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283"/>
        <v>0.19566666666666666</v>
      </c>
      <c r="P3065">
        <f t="shared" si="284"/>
        <v>25.521739130434781</v>
      </c>
      <c r="Q3065" t="str">
        <f t="shared" si="285"/>
        <v>theater</v>
      </c>
      <c r="R3065" t="str">
        <f t="shared" si="288"/>
        <v>spaces</v>
      </c>
      <c r="S3065" s="9">
        <f t="shared" si="286"/>
        <v>42630.922893518524</v>
      </c>
      <c r="T3065" s="9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283"/>
        <v>0.11294666666666667</v>
      </c>
      <c r="P3066">
        <f t="shared" si="284"/>
        <v>117.65277777777777</v>
      </c>
      <c r="Q3066" t="str">
        <f t="shared" si="285"/>
        <v>theater</v>
      </c>
      <c r="R3066" t="str">
        <f t="shared" si="288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283"/>
        <v>4.0000000000000002E-4</v>
      </c>
      <c r="P3067">
        <f t="shared" si="284"/>
        <v>5</v>
      </c>
      <c r="Q3067" t="str">
        <f t="shared" si="285"/>
        <v>theater</v>
      </c>
      <c r="R3067" t="str">
        <f t="shared" si="288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283"/>
        <v>0.11985714285714286</v>
      </c>
      <c r="P3068">
        <f t="shared" si="284"/>
        <v>2796.6666666666665</v>
      </c>
      <c r="Q3068" t="str">
        <f t="shared" si="285"/>
        <v>theater</v>
      </c>
      <c r="R3068" t="str">
        <f t="shared" si="288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283"/>
        <v>2.5000000000000001E-2</v>
      </c>
      <c r="P3069">
        <f t="shared" si="284"/>
        <v>200</v>
      </c>
      <c r="Q3069" t="str">
        <f t="shared" si="285"/>
        <v>theater</v>
      </c>
      <c r="R3069" t="str">
        <f t="shared" si="288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283"/>
        <v>6.9999999999999999E-4</v>
      </c>
      <c r="P3070">
        <f t="shared" si="284"/>
        <v>87.5</v>
      </c>
      <c r="Q3070" t="str">
        <f t="shared" si="285"/>
        <v>theater</v>
      </c>
      <c r="R3070" t="str">
        <f t="shared" si="288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283"/>
        <v>0.14099999999999999</v>
      </c>
      <c r="P3071">
        <f t="shared" si="284"/>
        <v>20.142857142857142</v>
      </c>
      <c r="Q3071" t="str">
        <f t="shared" si="285"/>
        <v>theater</v>
      </c>
      <c r="R3071" t="str">
        <f t="shared" si="288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283"/>
        <v>3.3399999999999999E-2</v>
      </c>
      <c r="P3072">
        <f t="shared" si="284"/>
        <v>20.875</v>
      </c>
      <c r="Q3072" t="str">
        <f t="shared" si="285"/>
        <v>theater</v>
      </c>
      <c r="R3072" t="str">
        <f t="shared" si="288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283"/>
        <v>0.59775</v>
      </c>
      <c r="P3073">
        <f t="shared" si="284"/>
        <v>61.307692307692307</v>
      </c>
      <c r="Q3073" t="str">
        <f t="shared" si="285"/>
        <v>theater</v>
      </c>
      <c r="R3073" t="str">
        <f t="shared" si="288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283"/>
        <v>1.6666666666666666E-4</v>
      </c>
      <c r="P3074">
        <f t="shared" si="284"/>
        <v>1</v>
      </c>
      <c r="Q3074" t="str">
        <f t="shared" si="285"/>
        <v>theater</v>
      </c>
      <c r="R3074" t="str">
        <f t="shared" si="288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289">E3075/D3075</f>
        <v>2.3035714285714285E-4</v>
      </c>
      <c r="P3075">
        <f t="shared" ref="P3075:P3138" si="290">E3075/L3075</f>
        <v>92.142857142857139</v>
      </c>
      <c r="Q3075" t="str">
        <f t="shared" ref="Q3075:Q3138" si="291">LEFT(N3075,SEARCH("/",N3075)-1)</f>
        <v>theater</v>
      </c>
      <c r="R3075" t="str">
        <f t="shared" si="288"/>
        <v>spaces</v>
      </c>
      <c r="S3075" s="9">
        <f t="shared" ref="S3075:S3138" si="292">(J3075/86400)+DATE(1970,1,1)</f>
        <v>42111.684027777781</v>
      </c>
      <c r="T3075" s="9">
        <f t="shared" ref="T3075:T3138" si="293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289"/>
        <v>8.8000000000000003E-4</v>
      </c>
      <c r="P3076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289"/>
        <v>8.6400000000000005E-2</v>
      </c>
      <c r="P3077">
        <f t="shared" si="290"/>
        <v>64.8</v>
      </c>
      <c r="Q3077" t="str">
        <f t="shared" si="291"/>
        <v>theater</v>
      </c>
      <c r="R3077" t="str">
        <f t="shared" si="288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289"/>
        <v>0.15060000000000001</v>
      </c>
      <c r="P3078">
        <f t="shared" si="290"/>
        <v>30.12</v>
      </c>
      <c r="Q3078" t="str">
        <f t="shared" si="291"/>
        <v>theater</v>
      </c>
      <c r="R3078" t="str">
        <f t="shared" si="288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289"/>
        <v>4.7727272727272731E-3</v>
      </c>
      <c r="P3079">
        <f t="shared" si="290"/>
        <v>52.5</v>
      </c>
      <c r="Q3079" t="str">
        <f t="shared" si="291"/>
        <v>theater</v>
      </c>
      <c r="R3079" t="str">
        <f t="shared" si="288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289"/>
        <v>1.1833333333333333E-3</v>
      </c>
      <c r="P3080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289"/>
        <v>8.4173998587352451E-3</v>
      </c>
      <c r="P3081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289"/>
        <v>1.8799999999999999E-4</v>
      </c>
      <c r="P3082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289"/>
        <v>2.1029999999999998E-3</v>
      </c>
      <c r="P3083">
        <f t="shared" si="290"/>
        <v>420.6</v>
      </c>
      <c r="Q3083" t="str">
        <f t="shared" si="291"/>
        <v>theater</v>
      </c>
      <c r="R3083" t="str">
        <f t="shared" si="288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289"/>
        <v>0</v>
      </c>
      <c r="P3084" t="e">
        <f t="shared" si="290"/>
        <v>#DIV/0!</v>
      </c>
      <c r="Q3084" t="str">
        <f t="shared" si="291"/>
        <v>theater</v>
      </c>
      <c r="R3084" t="str">
        <f t="shared" si="288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289"/>
        <v>2.8E-3</v>
      </c>
      <c r="P3085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289"/>
        <v>0.11579206701157921</v>
      </c>
      <c r="P3086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289"/>
        <v>2.4400000000000002E-2</v>
      </c>
      <c r="P3087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289"/>
        <v>2.5000000000000001E-3</v>
      </c>
      <c r="P3088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289"/>
        <v>6.2500000000000003E-3</v>
      </c>
      <c r="P3089">
        <f t="shared" si="290"/>
        <v>62.5</v>
      </c>
      <c r="Q3089" t="str">
        <f t="shared" si="291"/>
        <v>theater</v>
      </c>
      <c r="R3089" t="str">
        <f t="shared" si="288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289"/>
        <v>1.9384615384615384E-3</v>
      </c>
      <c r="P3090">
        <f t="shared" si="290"/>
        <v>42</v>
      </c>
      <c r="Q3090" t="str">
        <f t="shared" si="291"/>
        <v>theater</v>
      </c>
      <c r="R3090" t="str">
        <f t="shared" si="288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289"/>
        <v>0.23416000000000001</v>
      </c>
      <c r="P3091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289"/>
        <v>5.080888888888889E-2</v>
      </c>
      <c r="P3092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289"/>
        <v>0.15920000000000001</v>
      </c>
      <c r="P3093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289"/>
        <v>1.1831900000000001E-2</v>
      </c>
      <c r="P3094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289"/>
        <v>0.22750000000000001</v>
      </c>
      <c r="P3095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9">
        <f t="shared" si="292"/>
        <v>41760.909039351856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289"/>
        <v>2.5000000000000001E-4</v>
      </c>
      <c r="P3096">
        <f t="shared" si="290"/>
        <v>25</v>
      </c>
      <c r="Q3096" t="str">
        <f t="shared" si="291"/>
        <v>theater</v>
      </c>
      <c r="R3096" t="str">
        <f t="shared" si="288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289"/>
        <v>3.351206434316354E-3</v>
      </c>
      <c r="P3097">
        <f t="shared" si="290"/>
        <v>50</v>
      </c>
      <c r="Q3097" t="str">
        <f t="shared" si="291"/>
        <v>theater</v>
      </c>
      <c r="R3097" t="str">
        <f t="shared" si="288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289"/>
        <v>3.9750000000000001E-2</v>
      </c>
      <c r="P3098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289"/>
        <v>0.17150000000000001</v>
      </c>
      <c r="P3099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289"/>
        <v>3.608004104669061E-2</v>
      </c>
      <c r="P3100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289"/>
        <v>0.13900000000000001</v>
      </c>
      <c r="P3101">
        <f t="shared" si="290"/>
        <v>55.6</v>
      </c>
      <c r="Q3101" t="str">
        <f t="shared" si="291"/>
        <v>theater</v>
      </c>
      <c r="R3101" t="str">
        <f t="shared" ref="R3101:R3164" si="294">RIGHT(N3101,LEN(N3101)-FIND("/",N3101))</f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289"/>
        <v>0.15225</v>
      </c>
      <c r="P3102">
        <f t="shared" si="290"/>
        <v>140.53846153846155</v>
      </c>
      <c r="Q3102" t="str">
        <f t="shared" si="291"/>
        <v>theater</v>
      </c>
      <c r="R3102" t="str">
        <f t="shared" si="294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289"/>
        <v>0.12</v>
      </c>
      <c r="P3103">
        <f t="shared" si="290"/>
        <v>25</v>
      </c>
      <c r="Q3103" t="str">
        <f t="shared" si="291"/>
        <v>theater</v>
      </c>
      <c r="R3103" t="str">
        <f t="shared" si="294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289"/>
        <v>0.391125</v>
      </c>
      <c r="P3104">
        <f t="shared" si="290"/>
        <v>69.533333333333331</v>
      </c>
      <c r="Q3104" t="str">
        <f t="shared" si="291"/>
        <v>theater</v>
      </c>
      <c r="R3104" t="str">
        <f t="shared" si="294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289"/>
        <v>2.6829268292682929E-3</v>
      </c>
      <c r="P3105">
        <f t="shared" si="290"/>
        <v>5.5</v>
      </c>
      <c r="Q3105" t="str">
        <f t="shared" si="291"/>
        <v>theater</v>
      </c>
      <c r="R3105" t="str">
        <f t="shared" si="294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289"/>
        <v>0.29625000000000001</v>
      </c>
      <c r="P3106">
        <f t="shared" si="290"/>
        <v>237</v>
      </c>
      <c r="Q3106" t="str">
        <f t="shared" si="291"/>
        <v>theater</v>
      </c>
      <c r="R3106" t="str">
        <f t="shared" si="294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289"/>
        <v>0.4236099230111206</v>
      </c>
      <c r="P3107">
        <f t="shared" si="290"/>
        <v>79.870967741935488</v>
      </c>
      <c r="Q3107" t="str">
        <f t="shared" si="291"/>
        <v>theater</v>
      </c>
      <c r="R3107" t="str">
        <f t="shared" si="294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289"/>
        <v>4.1000000000000002E-2</v>
      </c>
      <c r="P3108">
        <f t="shared" si="290"/>
        <v>10.25</v>
      </c>
      <c r="Q3108" t="str">
        <f t="shared" si="291"/>
        <v>theater</v>
      </c>
      <c r="R3108" t="str">
        <f t="shared" si="294"/>
        <v>spaces</v>
      </c>
      <c r="S3108" s="9">
        <f t="shared" si="292"/>
        <v>42241.429120370369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289"/>
        <v>0.197625</v>
      </c>
      <c r="P3109">
        <f t="shared" si="290"/>
        <v>272.58620689655174</v>
      </c>
      <c r="Q3109" t="str">
        <f t="shared" si="291"/>
        <v>theater</v>
      </c>
      <c r="R3109" t="str">
        <f t="shared" si="294"/>
        <v>spaces</v>
      </c>
      <c r="S3109" s="9">
        <f t="shared" si="292"/>
        <v>42128.814247685186</v>
      </c>
      <c r="T3109" s="9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289"/>
        <v>5.1999999999999995E-4</v>
      </c>
      <c r="P3110">
        <f t="shared" si="290"/>
        <v>13</v>
      </c>
      <c r="Q3110" t="str">
        <f t="shared" si="291"/>
        <v>theater</v>
      </c>
      <c r="R3110" t="str">
        <f t="shared" si="294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289"/>
        <v>0.25030188679245285</v>
      </c>
      <c r="P3111">
        <f t="shared" si="290"/>
        <v>58.184210526315788</v>
      </c>
      <c r="Q3111" t="str">
        <f t="shared" si="291"/>
        <v>theater</v>
      </c>
      <c r="R3111" t="str">
        <f t="shared" si="294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289"/>
        <v>4.0000000000000002E-4</v>
      </c>
      <c r="P3112">
        <f t="shared" si="290"/>
        <v>10</v>
      </c>
      <c r="Q3112" t="str">
        <f t="shared" si="291"/>
        <v>theater</v>
      </c>
      <c r="R3112" t="str">
        <f t="shared" si="294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289"/>
        <v>0.26640000000000003</v>
      </c>
      <c r="P3113">
        <f t="shared" si="290"/>
        <v>70.10526315789474</v>
      </c>
      <c r="Q3113" t="str">
        <f t="shared" si="291"/>
        <v>theater</v>
      </c>
      <c r="R3113" t="str">
        <f t="shared" si="294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289"/>
        <v>4.7363636363636365E-2</v>
      </c>
      <c r="P3114">
        <f t="shared" si="290"/>
        <v>57.888888888888886</v>
      </c>
      <c r="Q3114" t="str">
        <f t="shared" si="291"/>
        <v>theater</v>
      </c>
      <c r="R3114" t="str">
        <f t="shared" si="294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289"/>
        <v>4.2435339894712751E-2</v>
      </c>
      <c r="P3115">
        <f t="shared" si="290"/>
        <v>125.27027027027027</v>
      </c>
      <c r="Q3115" t="str">
        <f t="shared" si="291"/>
        <v>theater</v>
      </c>
      <c r="R3115" t="str">
        <f t="shared" si="294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289"/>
        <v>0</v>
      </c>
      <c r="P3116" t="e">
        <f t="shared" si="290"/>
        <v>#DIV/0!</v>
      </c>
      <c r="Q3116" t="str">
        <f t="shared" si="291"/>
        <v>theater</v>
      </c>
      <c r="R3116" t="str">
        <f t="shared" si="294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289"/>
        <v>0.03</v>
      </c>
      <c r="P3117">
        <f t="shared" si="290"/>
        <v>300</v>
      </c>
      <c r="Q3117" t="str">
        <f t="shared" si="291"/>
        <v>theater</v>
      </c>
      <c r="R3117" t="str">
        <f t="shared" si="294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289"/>
        <v>0.57333333333333336</v>
      </c>
      <c r="P3118">
        <f t="shared" si="290"/>
        <v>43</v>
      </c>
      <c r="Q3118" t="str">
        <f t="shared" si="291"/>
        <v>theater</v>
      </c>
      <c r="R3118" t="str">
        <f t="shared" si="294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289"/>
        <v>1E-3</v>
      </c>
      <c r="P3119">
        <f t="shared" si="290"/>
        <v>1</v>
      </c>
      <c r="Q3119" t="str">
        <f t="shared" si="291"/>
        <v>theater</v>
      </c>
      <c r="R3119" t="str">
        <f t="shared" si="294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289"/>
        <v>3.0999999999999999E-3</v>
      </c>
      <c r="P3120">
        <f t="shared" si="290"/>
        <v>775</v>
      </c>
      <c r="Q3120" t="str">
        <f t="shared" si="291"/>
        <v>theater</v>
      </c>
      <c r="R3120" t="str">
        <f t="shared" si="294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289"/>
        <v>5.0000000000000001E-4</v>
      </c>
      <c r="P3121">
        <f t="shared" si="290"/>
        <v>5</v>
      </c>
      <c r="Q3121" t="str">
        <f t="shared" si="291"/>
        <v>theater</v>
      </c>
      <c r="R3121" t="str">
        <f t="shared" si="294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289"/>
        <v>9.8461538461538464E-5</v>
      </c>
      <c r="P3122">
        <f t="shared" si="290"/>
        <v>12.8</v>
      </c>
      <c r="Q3122" t="str">
        <f t="shared" si="291"/>
        <v>theater</v>
      </c>
      <c r="R3122" t="str">
        <f t="shared" si="294"/>
        <v>spaces</v>
      </c>
      <c r="S3122" s="9">
        <f t="shared" si="292"/>
        <v>42435.942083333328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289"/>
        <v>6.6666666666666671E-3</v>
      </c>
      <c r="P3123">
        <f t="shared" si="290"/>
        <v>10</v>
      </c>
      <c r="Q3123" t="str">
        <f t="shared" si="291"/>
        <v>theater</v>
      </c>
      <c r="R3123" t="str">
        <f t="shared" si="294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289"/>
        <v>0.58291457286432158</v>
      </c>
      <c r="P3124">
        <f t="shared" si="290"/>
        <v>58</v>
      </c>
      <c r="Q3124" t="str">
        <f t="shared" si="291"/>
        <v>theater</v>
      </c>
      <c r="R3124" t="str">
        <f t="shared" si="294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289"/>
        <v>0.68153600000000003</v>
      </c>
      <c r="P3125">
        <f t="shared" si="290"/>
        <v>244.80459770114942</v>
      </c>
      <c r="Q3125" t="str">
        <f t="shared" si="291"/>
        <v>theater</v>
      </c>
      <c r="R3125" t="str">
        <f t="shared" si="294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289"/>
        <v>3.2499999999999997E-5</v>
      </c>
      <c r="P3126">
        <f t="shared" si="290"/>
        <v>6.5</v>
      </c>
      <c r="Q3126" t="str">
        <f t="shared" si="291"/>
        <v>theater</v>
      </c>
      <c r="R3126" t="str">
        <f t="shared" si="294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289"/>
        <v>0</v>
      </c>
      <c r="P3127" t="e">
        <f t="shared" si="290"/>
        <v>#DIV/0!</v>
      </c>
      <c r="Q3127" t="str">
        <f t="shared" si="291"/>
        <v>theater</v>
      </c>
      <c r="R3127" t="str">
        <f t="shared" si="294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289"/>
        <v>4.1599999999999998E-2</v>
      </c>
      <c r="P3128">
        <f t="shared" si="290"/>
        <v>61.176470588235297</v>
      </c>
      <c r="Q3128" t="str">
        <f t="shared" si="291"/>
        <v>theater</v>
      </c>
      <c r="R3128" t="str">
        <f t="shared" si="294"/>
        <v>spaces</v>
      </c>
      <c r="S3128" s="9">
        <f t="shared" si="292"/>
        <v>42427.018078703702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289"/>
        <v>0</v>
      </c>
      <c r="P3129" t="e">
        <f t="shared" si="290"/>
        <v>#DIV/0!</v>
      </c>
      <c r="Q3129" t="str">
        <f t="shared" si="291"/>
        <v>theater</v>
      </c>
      <c r="R3129" t="str">
        <f t="shared" si="294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289"/>
        <v>1.0860666666666667</v>
      </c>
      <c r="P3130">
        <f t="shared" si="290"/>
        <v>139.23931623931625</v>
      </c>
      <c r="Q3130" t="str">
        <f t="shared" si="291"/>
        <v>theater</v>
      </c>
      <c r="R3130" t="str">
        <f t="shared" si="294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289"/>
        <v>8.0000000000000002E-3</v>
      </c>
      <c r="P3131">
        <f t="shared" si="290"/>
        <v>10</v>
      </c>
      <c r="Q3131" t="str">
        <f t="shared" si="291"/>
        <v>theater</v>
      </c>
      <c r="R3131" t="str">
        <f t="shared" si="294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289"/>
        <v>3.7499999999999999E-2</v>
      </c>
      <c r="P3132">
        <f t="shared" si="290"/>
        <v>93.75</v>
      </c>
      <c r="Q3132" t="str">
        <f t="shared" si="291"/>
        <v>theater</v>
      </c>
      <c r="R3132" t="str">
        <f t="shared" si="294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89"/>
        <v>0.15731707317073171</v>
      </c>
      <c r="P3133">
        <f t="shared" si="290"/>
        <v>53.75</v>
      </c>
      <c r="Q3133" t="str">
        <f t="shared" si="291"/>
        <v>theater</v>
      </c>
      <c r="R3133" t="str">
        <f t="shared" si="294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289"/>
        <v>3.3333333333333332E-4</v>
      </c>
      <c r="P3134">
        <f t="shared" si="290"/>
        <v>10</v>
      </c>
      <c r="Q3134" t="str">
        <f t="shared" si="291"/>
        <v>theater</v>
      </c>
      <c r="R3134" t="str">
        <f t="shared" si="294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289"/>
        <v>1.08</v>
      </c>
      <c r="P3135">
        <f t="shared" si="290"/>
        <v>33.75</v>
      </c>
      <c r="Q3135" t="str">
        <f t="shared" si="291"/>
        <v>theater</v>
      </c>
      <c r="R3135" t="str">
        <f t="shared" si="294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289"/>
        <v>0.22500000000000001</v>
      </c>
      <c r="P3136">
        <f t="shared" si="290"/>
        <v>18.75</v>
      </c>
      <c r="Q3136" t="str">
        <f t="shared" si="291"/>
        <v>theater</v>
      </c>
      <c r="R3136" t="str">
        <f t="shared" si="294"/>
        <v>plays</v>
      </c>
      <c r="S3136" s="9">
        <f t="shared" si="292"/>
        <v>42800.720127314809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89"/>
        <v>0.20849420849420849</v>
      </c>
      <c r="P3137">
        <f t="shared" si="290"/>
        <v>23.142857142857142</v>
      </c>
      <c r="Q3137" t="str">
        <f t="shared" si="291"/>
        <v>theater</v>
      </c>
      <c r="R3137" t="str">
        <f t="shared" si="294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289"/>
        <v>1.278</v>
      </c>
      <c r="P3138">
        <f t="shared" si="290"/>
        <v>29.045454545454547</v>
      </c>
      <c r="Q3138" t="str">
        <f t="shared" si="291"/>
        <v>theater</v>
      </c>
      <c r="R3138" t="str">
        <f t="shared" si="294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295">E3139/D3139</f>
        <v>3.3333333333333333E-2</v>
      </c>
      <c r="P3139">
        <f t="shared" ref="P3139:P3202" si="296">E3139/L3139</f>
        <v>50</v>
      </c>
      <c r="Q3139" t="str">
        <f t="shared" ref="Q3139:Q3202" si="297">LEFT(N3139,SEARCH("/",N3139)-1)</f>
        <v>theater</v>
      </c>
      <c r="R3139" t="str">
        <f t="shared" si="294"/>
        <v>plays</v>
      </c>
      <c r="S3139" s="9">
        <f t="shared" ref="S3139:S3202" si="298">(J3139/86400)+DATE(1970,1,1)</f>
        <v>42807.885057870371</v>
      </c>
      <c r="T3139" s="9">
        <f t="shared" ref="T3139:T3202" si="2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95"/>
        <v>0</v>
      </c>
      <c r="P3140" t="e">
        <f t="shared" si="296"/>
        <v>#DIV/0!</v>
      </c>
      <c r="Q3140" t="str">
        <f t="shared" si="297"/>
        <v>theater</v>
      </c>
      <c r="R3140" t="str">
        <f t="shared" si="294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295"/>
        <v>5.3999999999999999E-2</v>
      </c>
      <c r="P3141">
        <f t="shared" si="296"/>
        <v>450</v>
      </c>
      <c r="Q3141" t="str">
        <f t="shared" si="297"/>
        <v>theater</v>
      </c>
      <c r="R3141" t="str">
        <f t="shared" si="294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295"/>
        <v>9.5999999999999992E-3</v>
      </c>
      <c r="P3142">
        <f t="shared" si="296"/>
        <v>24</v>
      </c>
      <c r="Q3142" t="str">
        <f t="shared" si="297"/>
        <v>theater</v>
      </c>
      <c r="R3142" t="str">
        <f t="shared" si="294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295"/>
        <v>0.51600000000000001</v>
      </c>
      <c r="P3143">
        <f t="shared" si="296"/>
        <v>32.25</v>
      </c>
      <c r="Q3143" t="str">
        <f t="shared" si="297"/>
        <v>theater</v>
      </c>
      <c r="R3143" t="str">
        <f t="shared" si="294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295"/>
        <v>1.6363636363636365E-2</v>
      </c>
      <c r="P3144">
        <f t="shared" si="296"/>
        <v>15</v>
      </c>
      <c r="Q3144" t="str">
        <f t="shared" si="297"/>
        <v>theater</v>
      </c>
      <c r="R3144" t="str">
        <f t="shared" si="294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95"/>
        <v>0</v>
      </c>
      <c r="P3145" t="e">
        <f t="shared" si="296"/>
        <v>#DIV/0!</v>
      </c>
      <c r="Q3145" t="str">
        <f t="shared" si="297"/>
        <v>theater</v>
      </c>
      <c r="R3145" t="str">
        <f t="shared" si="294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295"/>
        <v>0.754</v>
      </c>
      <c r="P3146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95"/>
        <v>0</v>
      </c>
      <c r="P3147" t="e">
        <f t="shared" si="296"/>
        <v>#DIV/0!</v>
      </c>
      <c r="Q3147" t="str">
        <f t="shared" si="297"/>
        <v>theater</v>
      </c>
      <c r="R3147" t="str">
        <f t="shared" si="294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295"/>
        <v>0.105</v>
      </c>
      <c r="P3148">
        <f t="shared" si="296"/>
        <v>437.5</v>
      </c>
      <c r="Q3148" t="str">
        <f t="shared" si="297"/>
        <v>theater</v>
      </c>
      <c r="R3148" t="str">
        <f t="shared" si="294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295"/>
        <v>1.1752499999999999</v>
      </c>
      <c r="P3149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295"/>
        <v>1.3116666666666668</v>
      </c>
      <c r="P3150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295"/>
        <v>1.04</v>
      </c>
      <c r="P3151">
        <f t="shared" si="296"/>
        <v>52</v>
      </c>
      <c r="Q3151" t="str">
        <f t="shared" si="297"/>
        <v>theater</v>
      </c>
      <c r="R3151" t="str">
        <f t="shared" si="294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95"/>
        <v>1.01</v>
      </c>
      <c r="P3152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295"/>
        <v>1.004</v>
      </c>
      <c r="P3153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295"/>
        <v>1.0595454545454546</v>
      </c>
      <c r="P3154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295"/>
        <v>3.3558333333333334</v>
      </c>
      <c r="P3155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295"/>
        <v>1.1292857142857142</v>
      </c>
      <c r="P3156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295"/>
        <v>1.885046</v>
      </c>
      <c r="P3157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95"/>
        <v>1.0181818181818181</v>
      </c>
      <c r="P3158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95"/>
        <v>1.01</v>
      </c>
      <c r="P3159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295"/>
        <v>1.1399999999999999</v>
      </c>
      <c r="P3160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9">
        <f t="shared" si="298"/>
        <v>41447.839722222227</v>
      </c>
      <c r="T3160" s="9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295"/>
        <v>1.3348133333333334</v>
      </c>
      <c r="P3161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95"/>
        <v>1.0153333333333334</v>
      </c>
      <c r="P3162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295"/>
        <v>1.0509999999999999</v>
      </c>
      <c r="P3163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295"/>
        <v>1.2715000000000001</v>
      </c>
      <c r="P3164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295"/>
        <v>1.1115384615384616</v>
      </c>
      <c r="P3165">
        <f t="shared" si="296"/>
        <v>200.69444444444446</v>
      </c>
      <c r="Q3165" t="str">
        <f t="shared" si="297"/>
        <v>theater</v>
      </c>
      <c r="R3165" t="str">
        <f t="shared" ref="R3165:R3228" si="300">RIGHT(N3165,LEN(N3165)-FIND("/",N3165))</f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295"/>
        <v>1.0676000000000001</v>
      </c>
      <c r="P3166">
        <f t="shared" si="296"/>
        <v>37.591549295774648</v>
      </c>
      <c r="Q3166" t="str">
        <f t="shared" si="297"/>
        <v>theater</v>
      </c>
      <c r="R3166" t="str">
        <f t="shared" si="300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295"/>
        <v>1.6266666666666667</v>
      </c>
      <c r="P3167">
        <f t="shared" si="296"/>
        <v>58.095238095238095</v>
      </c>
      <c r="Q3167" t="str">
        <f t="shared" si="297"/>
        <v>theater</v>
      </c>
      <c r="R3167" t="str">
        <f t="shared" si="300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295"/>
        <v>1.6022808571428573</v>
      </c>
      <c r="P3168">
        <f t="shared" si="296"/>
        <v>60.300892473118282</v>
      </c>
      <c r="Q3168" t="str">
        <f t="shared" si="297"/>
        <v>theater</v>
      </c>
      <c r="R3168" t="str">
        <f t="shared" si="300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295"/>
        <v>1.1616666666666666</v>
      </c>
      <c r="P3169">
        <f t="shared" si="296"/>
        <v>63.363636363636367</v>
      </c>
      <c r="Q3169" t="str">
        <f t="shared" si="297"/>
        <v>theater</v>
      </c>
      <c r="R3169" t="str">
        <f t="shared" si="300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295"/>
        <v>1.242</v>
      </c>
      <c r="P3170">
        <f t="shared" si="296"/>
        <v>50.901639344262293</v>
      </c>
      <c r="Q3170" t="str">
        <f t="shared" si="297"/>
        <v>theater</v>
      </c>
      <c r="R3170" t="str">
        <f t="shared" si="300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295"/>
        <v>1.030125</v>
      </c>
      <c r="P3171">
        <f t="shared" si="296"/>
        <v>100.5</v>
      </c>
      <c r="Q3171" t="str">
        <f t="shared" si="297"/>
        <v>theater</v>
      </c>
      <c r="R3171" t="str">
        <f t="shared" si="300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295"/>
        <v>1.1225000000000001</v>
      </c>
      <c r="P3172">
        <f t="shared" si="296"/>
        <v>31.619718309859156</v>
      </c>
      <c r="Q3172" t="str">
        <f t="shared" si="297"/>
        <v>theater</v>
      </c>
      <c r="R3172" t="str">
        <f t="shared" si="300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295"/>
        <v>1.0881428571428571</v>
      </c>
      <c r="P3173">
        <f t="shared" si="296"/>
        <v>65.102564102564102</v>
      </c>
      <c r="Q3173" t="str">
        <f t="shared" si="297"/>
        <v>theater</v>
      </c>
      <c r="R3173" t="str">
        <f t="shared" si="300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295"/>
        <v>1.1499999999999999</v>
      </c>
      <c r="P3174">
        <f t="shared" si="296"/>
        <v>79.310344827586206</v>
      </c>
      <c r="Q3174" t="str">
        <f t="shared" si="297"/>
        <v>theater</v>
      </c>
      <c r="R3174" t="str">
        <f t="shared" si="300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295"/>
        <v>1.03</v>
      </c>
      <c r="P3175">
        <f t="shared" si="296"/>
        <v>139.18918918918919</v>
      </c>
      <c r="Q3175" t="str">
        <f t="shared" si="297"/>
        <v>theater</v>
      </c>
      <c r="R3175" t="str">
        <f t="shared" si="300"/>
        <v>plays</v>
      </c>
      <c r="S3175" s="9">
        <f t="shared" si="298"/>
        <v>41878.878379629634</v>
      </c>
      <c r="T3175" s="9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95"/>
        <v>1.0113333333333334</v>
      </c>
      <c r="P3176">
        <f t="shared" si="296"/>
        <v>131.91304347826087</v>
      </c>
      <c r="Q3176" t="str">
        <f t="shared" si="297"/>
        <v>theater</v>
      </c>
      <c r="R3176" t="str">
        <f t="shared" si="300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295"/>
        <v>1.0955999999999999</v>
      </c>
      <c r="P3177">
        <f t="shared" si="296"/>
        <v>91.3</v>
      </c>
      <c r="Q3177" t="str">
        <f t="shared" si="297"/>
        <v>theater</v>
      </c>
      <c r="R3177" t="str">
        <f t="shared" si="300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295"/>
        <v>1.148421052631579</v>
      </c>
      <c r="P3178">
        <f t="shared" si="296"/>
        <v>39.672727272727272</v>
      </c>
      <c r="Q3178" t="str">
        <f t="shared" si="297"/>
        <v>theater</v>
      </c>
      <c r="R3178" t="str">
        <f t="shared" si="300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295"/>
        <v>1.1739999999999999</v>
      </c>
      <c r="P3179">
        <f t="shared" si="296"/>
        <v>57.549019607843135</v>
      </c>
      <c r="Q3179" t="str">
        <f t="shared" si="297"/>
        <v>theater</v>
      </c>
      <c r="R3179" t="str">
        <f t="shared" si="300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295"/>
        <v>1.7173333333333334</v>
      </c>
      <c r="P3180">
        <f t="shared" si="296"/>
        <v>33.025641025641029</v>
      </c>
      <c r="Q3180" t="str">
        <f t="shared" si="297"/>
        <v>theater</v>
      </c>
      <c r="R3180" t="str">
        <f t="shared" si="300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295"/>
        <v>1.1416238095238094</v>
      </c>
      <c r="P3181">
        <f t="shared" si="296"/>
        <v>77.335806451612896</v>
      </c>
      <c r="Q3181" t="str">
        <f t="shared" si="297"/>
        <v>theater</v>
      </c>
      <c r="R3181" t="str">
        <f t="shared" si="300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295"/>
        <v>1.1975</v>
      </c>
      <c r="P3182">
        <f t="shared" si="296"/>
        <v>31.933333333333334</v>
      </c>
      <c r="Q3182" t="str">
        <f t="shared" si="297"/>
        <v>theater</v>
      </c>
      <c r="R3182" t="str">
        <f t="shared" si="300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295"/>
        <v>1.0900000000000001</v>
      </c>
      <c r="P3183">
        <f t="shared" si="296"/>
        <v>36.333333333333336</v>
      </c>
      <c r="Q3183" t="str">
        <f t="shared" si="297"/>
        <v>theater</v>
      </c>
      <c r="R3183" t="str">
        <f t="shared" si="300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95"/>
        <v>1.0088571428571429</v>
      </c>
      <c r="P3184">
        <f t="shared" si="296"/>
        <v>46.768211920529801</v>
      </c>
      <c r="Q3184" t="str">
        <f t="shared" si="297"/>
        <v>theater</v>
      </c>
      <c r="R3184" t="str">
        <f t="shared" si="300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295"/>
        <v>1.0900000000000001</v>
      </c>
      <c r="P3185">
        <f t="shared" si="296"/>
        <v>40.073529411764703</v>
      </c>
      <c r="Q3185" t="str">
        <f t="shared" si="297"/>
        <v>theater</v>
      </c>
      <c r="R3185" t="str">
        <f t="shared" si="300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295"/>
        <v>1.0720930232558139</v>
      </c>
      <c r="P3186">
        <f t="shared" si="296"/>
        <v>100.21739130434783</v>
      </c>
      <c r="Q3186" t="str">
        <f t="shared" si="297"/>
        <v>theater</v>
      </c>
      <c r="R3186" t="str">
        <f t="shared" si="300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295"/>
        <v>1</v>
      </c>
      <c r="P3187">
        <f t="shared" si="296"/>
        <v>41.666666666666664</v>
      </c>
      <c r="Q3187" t="str">
        <f t="shared" si="297"/>
        <v>theater</v>
      </c>
      <c r="R3187" t="str">
        <f t="shared" si="300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295"/>
        <v>1.0218750000000001</v>
      </c>
      <c r="P3188">
        <f t="shared" si="296"/>
        <v>46.714285714285715</v>
      </c>
      <c r="Q3188" t="str">
        <f t="shared" si="297"/>
        <v>theater</v>
      </c>
      <c r="R3188" t="str">
        <f t="shared" si="300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295"/>
        <v>1.1629333333333334</v>
      </c>
      <c r="P3189">
        <f t="shared" si="296"/>
        <v>71.491803278688522</v>
      </c>
      <c r="Q3189" t="str">
        <f t="shared" si="297"/>
        <v>theater</v>
      </c>
      <c r="R3189" t="str">
        <f t="shared" si="300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295"/>
        <v>0.65</v>
      </c>
      <c r="P3190">
        <f t="shared" si="296"/>
        <v>14.444444444444445</v>
      </c>
      <c r="Q3190" t="str">
        <f t="shared" si="297"/>
        <v>theater</v>
      </c>
      <c r="R3190" t="str">
        <f t="shared" si="300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295"/>
        <v>0.12327272727272727</v>
      </c>
      <c r="P3191">
        <f t="shared" si="296"/>
        <v>356.84210526315792</v>
      </c>
      <c r="Q3191" t="str">
        <f t="shared" si="297"/>
        <v>theater</v>
      </c>
      <c r="R3191" t="str">
        <f t="shared" si="300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295"/>
        <v>0</v>
      </c>
      <c r="P3192" t="e">
        <f t="shared" si="296"/>
        <v>#DIV/0!</v>
      </c>
      <c r="Q3192" t="str">
        <f t="shared" si="297"/>
        <v>theater</v>
      </c>
      <c r="R3192" t="str">
        <f t="shared" si="300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295"/>
        <v>4.0266666666666666E-2</v>
      </c>
      <c r="P3193">
        <f t="shared" si="296"/>
        <v>37.75</v>
      </c>
      <c r="Q3193" t="str">
        <f t="shared" si="297"/>
        <v>theater</v>
      </c>
      <c r="R3193" t="str">
        <f t="shared" si="300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295"/>
        <v>1.0200000000000001E-2</v>
      </c>
      <c r="P3194">
        <f t="shared" si="296"/>
        <v>12.75</v>
      </c>
      <c r="Q3194" t="str">
        <f t="shared" si="297"/>
        <v>theater</v>
      </c>
      <c r="R3194" t="str">
        <f t="shared" si="300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295"/>
        <v>0.1174</v>
      </c>
      <c r="P3195">
        <f t="shared" si="296"/>
        <v>24.458333333333332</v>
      </c>
      <c r="Q3195" t="str">
        <f t="shared" si="297"/>
        <v>theater</v>
      </c>
      <c r="R3195" t="str">
        <f t="shared" si="300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95"/>
        <v>0</v>
      </c>
      <c r="P3196" t="e">
        <f t="shared" si="296"/>
        <v>#DIV/0!</v>
      </c>
      <c r="Q3196" t="str">
        <f t="shared" si="297"/>
        <v>theater</v>
      </c>
      <c r="R3196" t="str">
        <f t="shared" si="300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95"/>
        <v>0.59142857142857141</v>
      </c>
      <c r="P3197">
        <f t="shared" si="296"/>
        <v>53.07692307692308</v>
      </c>
      <c r="Q3197" t="str">
        <f t="shared" si="297"/>
        <v>theater</v>
      </c>
      <c r="R3197" t="str">
        <f t="shared" si="300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95"/>
        <v>5.9999999999999995E-4</v>
      </c>
      <c r="P3198">
        <f t="shared" si="296"/>
        <v>300</v>
      </c>
      <c r="Q3198" t="str">
        <f t="shared" si="297"/>
        <v>theater</v>
      </c>
      <c r="R3198" t="str">
        <f t="shared" si="300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95"/>
        <v>0.1145</v>
      </c>
      <c r="P3199">
        <f t="shared" si="296"/>
        <v>286.25</v>
      </c>
      <c r="Q3199" t="str">
        <f t="shared" si="297"/>
        <v>theater</v>
      </c>
      <c r="R3199" t="str">
        <f t="shared" si="300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95"/>
        <v>3.6666666666666666E-3</v>
      </c>
      <c r="P3200">
        <f t="shared" si="296"/>
        <v>36.666666666666664</v>
      </c>
      <c r="Q3200" t="str">
        <f t="shared" si="297"/>
        <v>theater</v>
      </c>
      <c r="R3200" t="str">
        <f t="shared" si="300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95"/>
        <v>0.52159999999999995</v>
      </c>
      <c r="P3201">
        <f t="shared" si="296"/>
        <v>49.20754716981132</v>
      </c>
      <c r="Q3201" t="str">
        <f t="shared" si="297"/>
        <v>theater</v>
      </c>
      <c r="R3201" t="str">
        <f t="shared" si="300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295"/>
        <v>2.0000000000000002E-5</v>
      </c>
      <c r="P3202">
        <f t="shared" si="296"/>
        <v>1</v>
      </c>
      <c r="Q3202" t="str">
        <f t="shared" si="297"/>
        <v>theater</v>
      </c>
      <c r="R3202" t="str">
        <f t="shared" si="300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301">E3203/D3203</f>
        <v>1.2500000000000001E-2</v>
      </c>
      <c r="P3203">
        <f t="shared" ref="P3203:P3266" si="302">E3203/L3203</f>
        <v>12.5</v>
      </c>
      <c r="Q3203" t="str">
        <f t="shared" ref="Q3203:Q3266" si="303">LEFT(N3203,SEARCH("/",N3203)-1)</f>
        <v>theater</v>
      </c>
      <c r="R3203" t="str">
        <f t="shared" si="300"/>
        <v>musical</v>
      </c>
      <c r="S3203" s="9">
        <f t="shared" ref="S3203:S3266" si="304">(J3203/86400)+DATE(1970,1,1)</f>
        <v>41861.767094907409</v>
      </c>
      <c r="T3203" s="9">
        <f t="shared" ref="T3203:T3266" si="305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301"/>
        <v>0.54520000000000002</v>
      </c>
      <c r="P3204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301"/>
        <v>0.25</v>
      </c>
      <c r="P3205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301"/>
        <v>0</v>
      </c>
      <c r="P3206" t="e">
        <f t="shared" si="302"/>
        <v>#DIV/0!</v>
      </c>
      <c r="Q3206" t="str">
        <f t="shared" si="303"/>
        <v>theater</v>
      </c>
      <c r="R3206" t="str">
        <f t="shared" si="300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301"/>
        <v>3.4125000000000003E-2</v>
      </c>
      <c r="P3207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301"/>
        <v>0</v>
      </c>
      <c r="P3208" t="e">
        <f t="shared" si="302"/>
        <v>#DIV/0!</v>
      </c>
      <c r="Q3208" t="str">
        <f t="shared" si="303"/>
        <v>theater</v>
      </c>
      <c r="R3208" t="str">
        <f t="shared" si="300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301"/>
        <v>0.46363636363636362</v>
      </c>
      <c r="P3209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301"/>
        <v>1.0349999999999999</v>
      </c>
      <c r="P3210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301"/>
        <v>1.1932315789473684</v>
      </c>
      <c r="P3211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9">
        <f t="shared" si="304"/>
        <v>41778.637245370366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301"/>
        <v>1.2576666666666667</v>
      </c>
      <c r="P3212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301"/>
        <v>1.1974347826086957</v>
      </c>
      <c r="P3213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301"/>
        <v>1.2625</v>
      </c>
      <c r="P3214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301"/>
        <v>1.0011666666666668</v>
      </c>
      <c r="P3215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301"/>
        <v>1.0213333333333334</v>
      </c>
      <c r="P3216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301"/>
        <v>1.0035142857142858</v>
      </c>
      <c r="P3217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301"/>
        <v>1.0004999999999999</v>
      </c>
      <c r="P3218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301"/>
        <v>1.1602222222222223</v>
      </c>
      <c r="P3219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301"/>
        <v>1.0209999999999999</v>
      </c>
      <c r="P3220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301"/>
        <v>1.0011000000000001</v>
      </c>
      <c r="P3221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301"/>
        <v>1.0084</v>
      </c>
      <c r="P3222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301"/>
        <v>1.0342499999999999</v>
      </c>
      <c r="P3223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301"/>
        <v>1.248</v>
      </c>
      <c r="P3224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301"/>
        <v>1.0951612903225807</v>
      </c>
      <c r="P3225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9">
        <f t="shared" si="304"/>
        <v>42206.835370370369</v>
      </c>
      <c r="T3225" s="9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301"/>
        <v>1.0203333333333333</v>
      </c>
      <c r="P3226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301"/>
        <v>1.0235000000000001</v>
      </c>
      <c r="P3227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301"/>
        <v>1.0416666666666667</v>
      </c>
      <c r="P3228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301"/>
        <v>1.25</v>
      </c>
      <c r="P3229">
        <f t="shared" si="302"/>
        <v>50</v>
      </c>
      <c r="Q3229" t="str">
        <f t="shared" si="303"/>
        <v>theater</v>
      </c>
      <c r="R3229" t="str">
        <f t="shared" ref="R3229:R3292" si="306">RIGHT(N3229,LEN(N3229)-FIND("/",N3229))</f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301"/>
        <v>1.0234285714285714</v>
      </c>
      <c r="P3230">
        <f t="shared" si="302"/>
        <v>193.62162162162161</v>
      </c>
      <c r="Q3230" t="str">
        <f t="shared" si="303"/>
        <v>theater</v>
      </c>
      <c r="R3230" t="str">
        <f t="shared" si="306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301"/>
        <v>1.0786500000000001</v>
      </c>
      <c r="P3231">
        <f t="shared" si="302"/>
        <v>106.79702970297029</v>
      </c>
      <c r="Q3231" t="str">
        <f t="shared" si="303"/>
        <v>theater</v>
      </c>
      <c r="R3231" t="str">
        <f t="shared" si="306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301"/>
        <v>1.0988461538461538</v>
      </c>
      <c r="P3232">
        <f t="shared" si="302"/>
        <v>77.21621621621621</v>
      </c>
      <c r="Q3232" t="str">
        <f t="shared" si="303"/>
        <v>theater</v>
      </c>
      <c r="R3232" t="str">
        <f t="shared" si="306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301"/>
        <v>1.61</v>
      </c>
      <c r="P3233">
        <f t="shared" si="302"/>
        <v>57.5</v>
      </c>
      <c r="Q3233" t="str">
        <f t="shared" si="303"/>
        <v>theater</v>
      </c>
      <c r="R3233" t="str">
        <f t="shared" si="306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301"/>
        <v>1.3120000000000001</v>
      </c>
      <c r="P3234">
        <f t="shared" si="302"/>
        <v>50.46153846153846</v>
      </c>
      <c r="Q3234" t="str">
        <f t="shared" si="303"/>
        <v>theater</v>
      </c>
      <c r="R3234" t="str">
        <f t="shared" si="306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301"/>
        <v>1.1879999999999999</v>
      </c>
      <c r="P3235">
        <f t="shared" si="302"/>
        <v>97.377049180327873</v>
      </c>
      <c r="Q3235" t="str">
        <f t="shared" si="303"/>
        <v>theater</v>
      </c>
      <c r="R3235" t="str">
        <f t="shared" si="306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301"/>
        <v>1.0039275000000001</v>
      </c>
      <c r="P3236">
        <f t="shared" si="302"/>
        <v>34.91921739130435</v>
      </c>
      <c r="Q3236" t="str">
        <f t="shared" si="303"/>
        <v>theater</v>
      </c>
      <c r="R3236" t="str">
        <f t="shared" si="306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301"/>
        <v>1.0320666666666667</v>
      </c>
      <c r="P3237">
        <f t="shared" si="302"/>
        <v>85.530386740331494</v>
      </c>
      <c r="Q3237" t="str">
        <f t="shared" si="303"/>
        <v>theater</v>
      </c>
      <c r="R3237" t="str">
        <f t="shared" si="306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301"/>
        <v>1.006</v>
      </c>
      <c r="P3238">
        <f t="shared" si="302"/>
        <v>182.90909090909091</v>
      </c>
      <c r="Q3238" t="str">
        <f t="shared" si="303"/>
        <v>theater</v>
      </c>
      <c r="R3238" t="str">
        <f t="shared" si="306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301"/>
        <v>1.0078754285714286</v>
      </c>
      <c r="P3239">
        <f t="shared" si="302"/>
        <v>131.13620817843866</v>
      </c>
      <c r="Q3239" t="str">
        <f t="shared" si="303"/>
        <v>theater</v>
      </c>
      <c r="R3239" t="str">
        <f t="shared" si="306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301"/>
        <v>1.1232142857142857</v>
      </c>
      <c r="P3240">
        <f t="shared" si="302"/>
        <v>39.810126582278478</v>
      </c>
      <c r="Q3240" t="str">
        <f t="shared" si="303"/>
        <v>theater</v>
      </c>
      <c r="R3240" t="str">
        <f t="shared" si="306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301"/>
        <v>1.0591914022517912</v>
      </c>
      <c r="P3241">
        <f t="shared" si="302"/>
        <v>59.701730769230764</v>
      </c>
      <c r="Q3241" t="str">
        <f t="shared" si="303"/>
        <v>theater</v>
      </c>
      <c r="R3241" t="str">
        <f t="shared" si="306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301"/>
        <v>1.0056666666666667</v>
      </c>
      <c r="P3242">
        <f t="shared" si="302"/>
        <v>88.735294117647058</v>
      </c>
      <c r="Q3242" t="str">
        <f t="shared" si="303"/>
        <v>theater</v>
      </c>
      <c r="R3242" t="str">
        <f t="shared" si="306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301"/>
        <v>1.1530588235294117</v>
      </c>
      <c r="P3243">
        <f t="shared" si="302"/>
        <v>58.688622754491021</v>
      </c>
      <c r="Q3243" t="str">
        <f t="shared" si="303"/>
        <v>theater</v>
      </c>
      <c r="R3243" t="str">
        <f t="shared" si="306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301"/>
        <v>1.273042</v>
      </c>
      <c r="P3244">
        <f t="shared" si="302"/>
        <v>69.56513661202186</v>
      </c>
      <c r="Q3244" t="str">
        <f t="shared" si="303"/>
        <v>theater</v>
      </c>
      <c r="R3244" t="str">
        <f t="shared" si="306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301"/>
        <v>1.028375</v>
      </c>
      <c r="P3245">
        <f t="shared" si="302"/>
        <v>115.87323943661971</v>
      </c>
      <c r="Q3245" t="str">
        <f t="shared" si="303"/>
        <v>theater</v>
      </c>
      <c r="R3245" t="str">
        <f t="shared" si="306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301"/>
        <v>1.0293749999999999</v>
      </c>
      <c r="P3246">
        <f t="shared" si="302"/>
        <v>23.869565217391305</v>
      </c>
      <c r="Q3246" t="str">
        <f t="shared" si="303"/>
        <v>theater</v>
      </c>
      <c r="R3246" t="str">
        <f t="shared" si="306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301"/>
        <v>1.043047619047619</v>
      </c>
      <c r="P3247">
        <f t="shared" si="302"/>
        <v>81.125925925925927</v>
      </c>
      <c r="Q3247" t="str">
        <f t="shared" si="303"/>
        <v>theater</v>
      </c>
      <c r="R3247" t="str">
        <f t="shared" si="306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301"/>
        <v>1.1122000000000001</v>
      </c>
      <c r="P3248">
        <f t="shared" si="302"/>
        <v>57.626943005181346</v>
      </c>
      <c r="Q3248" t="str">
        <f t="shared" si="303"/>
        <v>theater</v>
      </c>
      <c r="R3248" t="str">
        <f t="shared" si="306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301"/>
        <v>1.0586</v>
      </c>
      <c r="P3249">
        <f t="shared" si="302"/>
        <v>46.429824561403507</v>
      </c>
      <c r="Q3249" t="str">
        <f t="shared" si="303"/>
        <v>theater</v>
      </c>
      <c r="R3249" t="str">
        <f t="shared" si="306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301"/>
        <v>1.0079166666666666</v>
      </c>
      <c r="P3250">
        <f t="shared" si="302"/>
        <v>60.475000000000001</v>
      </c>
      <c r="Q3250" t="str">
        <f t="shared" si="303"/>
        <v>theater</v>
      </c>
      <c r="R3250" t="str">
        <f t="shared" si="306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301"/>
        <v>1.0492727272727274</v>
      </c>
      <c r="P3251">
        <f t="shared" si="302"/>
        <v>65.579545454545453</v>
      </c>
      <c r="Q3251" t="str">
        <f t="shared" si="303"/>
        <v>theater</v>
      </c>
      <c r="R3251" t="str">
        <f t="shared" si="306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301"/>
        <v>1.01552</v>
      </c>
      <c r="P3252">
        <f t="shared" si="302"/>
        <v>119.1924882629108</v>
      </c>
      <c r="Q3252" t="str">
        <f t="shared" si="303"/>
        <v>theater</v>
      </c>
      <c r="R3252" t="str">
        <f t="shared" si="306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301"/>
        <v>1.1073333333333333</v>
      </c>
      <c r="P3253">
        <f t="shared" si="302"/>
        <v>83.05</v>
      </c>
      <c r="Q3253" t="str">
        <f t="shared" si="303"/>
        <v>theater</v>
      </c>
      <c r="R3253" t="str">
        <f t="shared" si="306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301"/>
        <v>1.2782222222222221</v>
      </c>
      <c r="P3254">
        <f t="shared" si="302"/>
        <v>57.52</v>
      </c>
      <c r="Q3254" t="str">
        <f t="shared" si="303"/>
        <v>theater</v>
      </c>
      <c r="R3254" t="str">
        <f t="shared" si="306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301"/>
        <v>1.0182500000000001</v>
      </c>
      <c r="P3255">
        <f t="shared" si="302"/>
        <v>177.08695652173913</v>
      </c>
      <c r="Q3255" t="str">
        <f t="shared" si="303"/>
        <v>theater</v>
      </c>
      <c r="R3255" t="str">
        <f t="shared" si="306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301"/>
        <v>1.012576923076923</v>
      </c>
      <c r="P3256">
        <f t="shared" si="302"/>
        <v>70.771505376344081</v>
      </c>
      <c r="Q3256" t="str">
        <f t="shared" si="303"/>
        <v>theater</v>
      </c>
      <c r="R3256" t="str">
        <f t="shared" si="306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301"/>
        <v>1.75</v>
      </c>
      <c r="P3257">
        <f t="shared" si="302"/>
        <v>29.166666666666668</v>
      </c>
      <c r="Q3257" t="str">
        <f t="shared" si="303"/>
        <v>theater</v>
      </c>
      <c r="R3257" t="str">
        <f t="shared" si="306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301"/>
        <v>1.2806</v>
      </c>
      <c r="P3258">
        <f t="shared" si="302"/>
        <v>72.76136363636364</v>
      </c>
      <c r="Q3258" t="str">
        <f t="shared" si="303"/>
        <v>theater</v>
      </c>
      <c r="R3258" t="str">
        <f t="shared" si="306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301"/>
        <v>1.0629949999999999</v>
      </c>
      <c r="P3259">
        <f t="shared" si="302"/>
        <v>51.853414634146333</v>
      </c>
      <c r="Q3259" t="str">
        <f t="shared" si="303"/>
        <v>theater</v>
      </c>
      <c r="R3259" t="str">
        <f t="shared" si="306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301"/>
        <v>1.052142857142857</v>
      </c>
      <c r="P3260">
        <f t="shared" si="302"/>
        <v>98.2</v>
      </c>
      <c r="Q3260" t="str">
        <f t="shared" si="303"/>
        <v>theater</v>
      </c>
      <c r="R3260" t="str">
        <f t="shared" si="306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301"/>
        <v>1.0616782608695652</v>
      </c>
      <c r="P3261">
        <f t="shared" si="302"/>
        <v>251.7381443298969</v>
      </c>
      <c r="Q3261" t="str">
        <f t="shared" si="303"/>
        <v>theater</v>
      </c>
      <c r="R3261" t="str">
        <f t="shared" si="306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301"/>
        <v>1.0924</v>
      </c>
      <c r="P3262">
        <f t="shared" si="302"/>
        <v>74.821917808219183</v>
      </c>
      <c r="Q3262" t="str">
        <f t="shared" si="303"/>
        <v>theater</v>
      </c>
      <c r="R3262" t="str">
        <f t="shared" si="306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301"/>
        <v>1.0045454545454546</v>
      </c>
      <c r="P3263">
        <f t="shared" si="302"/>
        <v>67.65306122448979</v>
      </c>
      <c r="Q3263" t="str">
        <f t="shared" si="303"/>
        <v>theater</v>
      </c>
      <c r="R3263" t="str">
        <f t="shared" si="306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301"/>
        <v>1.0304098360655738</v>
      </c>
      <c r="P3264">
        <f t="shared" si="302"/>
        <v>93.81343283582089</v>
      </c>
      <c r="Q3264" t="str">
        <f t="shared" si="303"/>
        <v>theater</v>
      </c>
      <c r="R3264" t="str">
        <f t="shared" si="306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301"/>
        <v>1.121664</v>
      </c>
      <c r="P3265">
        <f t="shared" si="302"/>
        <v>41.237647058823526</v>
      </c>
      <c r="Q3265" t="str">
        <f t="shared" si="303"/>
        <v>theater</v>
      </c>
      <c r="R3265" t="str">
        <f t="shared" si="306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301"/>
        <v>1.03</v>
      </c>
      <c r="P3266">
        <f t="shared" si="302"/>
        <v>52.551020408163268</v>
      </c>
      <c r="Q3266" t="str">
        <f t="shared" si="303"/>
        <v>theater</v>
      </c>
      <c r="R3266" t="str">
        <f t="shared" si="306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307">E3267/D3267</f>
        <v>1.64</v>
      </c>
      <c r="P3267">
        <f t="shared" ref="P3267:P3330" si="308">E3267/L3267</f>
        <v>70.285714285714292</v>
      </c>
      <c r="Q3267" t="str">
        <f t="shared" ref="Q3267:Q3330" si="309">LEFT(N3267,SEARCH("/",N3267)-1)</f>
        <v>theater</v>
      </c>
      <c r="R3267" t="str">
        <f t="shared" si="306"/>
        <v>plays</v>
      </c>
      <c r="S3267" s="9">
        <f t="shared" ref="S3267:S3330" si="310">(J3267/86400)+DATE(1970,1,1)</f>
        <v>42311.711979166663</v>
      </c>
      <c r="T3267" s="9">
        <f t="shared" ref="T3267:T3330" si="311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307"/>
        <v>1.3128333333333333</v>
      </c>
      <c r="P3268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307"/>
        <v>1.0209999999999999</v>
      </c>
      <c r="P3269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307"/>
        <v>1.28</v>
      </c>
      <c r="P3270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307"/>
        <v>1.0149999999999999</v>
      </c>
      <c r="P3271">
        <f t="shared" si="308"/>
        <v>116</v>
      </c>
      <c r="Q3271" t="str">
        <f t="shared" si="309"/>
        <v>theater</v>
      </c>
      <c r="R3271" t="str">
        <f t="shared" si="306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307"/>
        <v>1.0166666666666666</v>
      </c>
      <c r="P3272">
        <f t="shared" si="308"/>
        <v>61</v>
      </c>
      <c r="Q3272" t="str">
        <f t="shared" si="309"/>
        <v>theater</v>
      </c>
      <c r="R3272" t="str">
        <f t="shared" si="306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307"/>
        <v>1.3</v>
      </c>
      <c r="P3273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307"/>
        <v>1.5443</v>
      </c>
      <c r="P3274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307"/>
        <v>1.0740000000000001</v>
      </c>
      <c r="P3275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307"/>
        <v>1.0132258064516129</v>
      </c>
      <c r="P3276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307"/>
        <v>1.0027777777777778</v>
      </c>
      <c r="P3277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307"/>
        <v>1.1684444444444444</v>
      </c>
      <c r="P3278">
        <f t="shared" si="308"/>
        <v>52.58</v>
      </c>
      <c r="Q3278" t="str">
        <f t="shared" si="309"/>
        <v>theater</v>
      </c>
      <c r="R3278" t="str">
        <f t="shared" si="306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307"/>
        <v>1.0860000000000001</v>
      </c>
      <c r="P3279">
        <f t="shared" si="308"/>
        <v>54.3</v>
      </c>
      <c r="Q3279" t="str">
        <f t="shared" si="309"/>
        <v>theater</v>
      </c>
      <c r="R3279" t="str">
        <f t="shared" si="306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307"/>
        <v>1.034</v>
      </c>
      <c r="P3280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307"/>
        <v>1.1427586206896552</v>
      </c>
      <c r="P3281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307"/>
        <v>1.03</v>
      </c>
      <c r="P3282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307"/>
        <v>1.216</v>
      </c>
      <c r="P3283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307"/>
        <v>1.026467741935484</v>
      </c>
      <c r="P3284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307"/>
        <v>1.0475000000000001</v>
      </c>
      <c r="P3285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307"/>
        <v>1.016</v>
      </c>
      <c r="P3286">
        <f t="shared" si="308"/>
        <v>203.2</v>
      </c>
      <c r="Q3286" t="str">
        <f t="shared" si="309"/>
        <v>theater</v>
      </c>
      <c r="R3286" t="str">
        <f t="shared" si="306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307"/>
        <v>1.1210242048409682</v>
      </c>
      <c r="P3287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307"/>
        <v>1.0176666666666667</v>
      </c>
      <c r="P3288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307"/>
        <v>1</v>
      </c>
      <c r="P3289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307"/>
        <v>1.0026489999999999</v>
      </c>
      <c r="P3290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307"/>
        <v>1.3304200000000002</v>
      </c>
      <c r="P3291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307"/>
        <v>1.212</v>
      </c>
      <c r="P3292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307"/>
        <v>1.1399999999999999</v>
      </c>
      <c r="P3293">
        <f t="shared" si="308"/>
        <v>40.714285714285715</v>
      </c>
      <c r="Q3293" t="str">
        <f t="shared" si="309"/>
        <v>theater</v>
      </c>
      <c r="R3293" t="str">
        <f t="shared" ref="R3293:R3356" si="312">RIGHT(N3293,LEN(N3293)-FIND("/",N3293))</f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307"/>
        <v>2.8613861386138613</v>
      </c>
      <c r="P3294">
        <f t="shared" si="308"/>
        <v>19.266666666666666</v>
      </c>
      <c r="Q3294" t="str">
        <f t="shared" si="309"/>
        <v>theater</v>
      </c>
      <c r="R3294" t="str">
        <f t="shared" si="312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307"/>
        <v>1.7044444444444444</v>
      </c>
      <c r="P3295">
        <f t="shared" si="308"/>
        <v>84.285714285714292</v>
      </c>
      <c r="Q3295" t="str">
        <f t="shared" si="309"/>
        <v>theater</v>
      </c>
      <c r="R3295" t="str">
        <f t="shared" si="312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307"/>
        <v>1.1833333333333333</v>
      </c>
      <c r="P3296">
        <f t="shared" si="308"/>
        <v>29.583333333333332</v>
      </c>
      <c r="Q3296" t="str">
        <f t="shared" si="309"/>
        <v>theater</v>
      </c>
      <c r="R3296" t="str">
        <f t="shared" si="312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307"/>
        <v>1.0285857142857142</v>
      </c>
      <c r="P3297">
        <f t="shared" si="308"/>
        <v>26.667037037037037</v>
      </c>
      <c r="Q3297" t="str">
        <f t="shared" si="309"/>
        <v>theater</v>
      </c>
      <c r="R3297" t="str">
        <f t="shared" si="312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307"/>
        <v>1.4406666666666668</v>
      </c>
      <c r="P3298">
        <f t="shared" si="308"/>
        <v>45.978723404255319</v>
      </c>
      <c r="Q3298" t="str">
        <f t="shared" si="309"/>
        <v>theater</v>
      </c>
      <c r="R3298" t="str">
        <f t="shared" si="312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307"/>
        <v>1.0007272727272727</v>
      </c>
      <c r="P3299">
        <f t="shared" si="308"/>
        <v>125.09090909090909</v>
      </c>
      <c r="Q3299" t="str">
        <f t="shared" si="309"/>
        <v>theater</v>
      </c>
      <c r="R3299" t="str">
        <f t="shared" si="312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307"/>
        <v>1.0173000000000001</v>
      </c>
      <c r="P3300">
        <f t="shared" si="308"/>
        <v>141.29166666666666</v>
      </c>
      <c r="Q3300" t="str">
        <f t="shared" si="309"/>
        <v>theater</v>
      </c>
      <c r="R3300" t="str">
        <f t="shared" si="312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307"/>
        <v>1.1619999999999999</v>
      </c>
      <c r="P3301">
        <f t="shared" si="308"/>
        <v>55.333333333333336</v>
      </c>
      <c r="Q3301" t="str">
        <f t="shared" si="309"/>
        <v>theater</v>
      </c>
      <c r="R3301" t="str">
        <f t="shared" si="312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307"/>
        <v>1.3616666666666666</v>
      </c>
      <c r="P3302">
        <f t="shared" si="308"/>
        <v>46.420454545454547</v>
      </c>
      <c r="Q3302" t="str">
        <f t="shared" si="309"/>
        <v>theater</v>
      </c>
      <c r="R3302" t="str">
        <f t="shared" si="312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307"/>
        <v>1.3346666666666667</v>
      </c>
      <c r="P3303">
        <f t="shared" si="308"/>
        <v>57.2</v>
      </c>
      <c r="Q3303" t="str">
        <f t="shared" si="309"/>
        <v>theater</v>
      </c>
      <c r="R3303" t="str">
        <f t="shared" si="312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307"/>
        <v>1.0339285714285715</v>
      </c>
      <c r="P3304">
        <f t="shared" si="308"/>
        <v>173.7</v>
      </c>
      <c r="Q3304" t="str">
        <f t="shared" si="309"/>
        <v>theater</v>
      </c>
      <c r="R3304" t="str">
        <f t="shared" si="312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307"/>
        <v>1.1588888888888889</v>
      </c>
      <c r="P3305">
        <f t="shared" si="308"/>
        <v>59.6</v>
      </c>
      <c r="Q3305" t="str">
        <f t="shared" si="309"/>
        <v>theater</v>
      </c>
      <c r="R3305" t="str">
        <f t="shared" si="312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307"/>
        <v>1.0451666666666666</v>
      </c>
      <c r="P3306">
        <f t="shared" si="308"/>
        <v>89.585714285714289</v>
      </c>
      <c r="Q3306" t="str">
        <f t="shared" si="309"/>
        <v>theater</v>
      </c>
      <c r="R3306" t="str">
        <f t="shared" si="312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307"/>
        <v>1.0202500000000001</v>
      </c>
      <c r="P3307">
        <f t="shared" si="308"/>
        <v>204.05</v>
      </c>
      <c r="Q3307" t="str">
        <f t="shared" si="309"/>
        <v>theater</v>
      </c>
      <c r="R3307" t="str">
        <f t="shared" si="312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307"/>
        <v>1.7533333333333334</v>
      </c>
      <c r="P3308">
        <f t="shared" si="308"/>
        <v>48.703703703703702</v>
      </c>
      <c r="Q3308" t="str">
        <f t="shared" si="309"/>
        <v>theater</v>
      </c>
      <c r="R3308" t="str">
        <f t="shared" si="312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307"/>
        <v>1.0668</v>
      </c>
      <c r="P3309">
        <f t="shared" si="308"/>
        <v>53.339999999999996</v>
      </c>
      <c r="Q3309" t="str">
        <f t="shared" si="309"/>
        <v>theater</v>
      </c>
      <c r="R3309" t="str">
        <f t="shared" si="312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307"/>
        <v>1.2228571428571429</v>
      </c>
      <c r="P3310">
        <f t="shared" si="308"/>
        <v>75.087719298245617</v>
      </c>
      <c r="Q3310" t="str">
        <f t="shared" si="309"/>
        <v>theater</v>
      </c>
      <c r="R3310" t="str">
        <f t="shared" si="312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307"/>
        <v>1.5942857142857143</v>
      </c>
      <c r="P3311">
        <f t="shared" si="308"/>
        <v>18</v>
      </c>
      <c r="Q3311" t="str">
        <f t="shared" si="309"/>
        <v>theater</v>
      </c>
      <c r="R3311" t="str">
        <f t="shared" si="312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307"/>
        <v>1.0007692307692309</v>
      </c>
      <c r="P3312">
        <f t="shared" si="308"/>
        <v>209.83870967741936</v>
      </c>
      <c r="Q3312" t="str">
        <f t="shared" si="309"/>
        <v>theater</v>
      </c>
      <c r="R3312" t="str">
        <f t="shared" si="312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307"/>
        <v>1.0984</v>
      </c>
      <c r="P3313">
        <f t="shared" si="308"/>
        <v>61.022222222222226</v>
      </c>
      <c r="Q3313" t="str">
        <f t="shared" si="309"/>
        <v>theater</v>
      </c>
      <c r="R3313" t="str">
        <f t="shared" si="312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307"/>
        <v>1.0004</v>
      </c>
      <c r="P3314">
        <f t="shared" si="308"/>
        <v>61</v>
      </c>
      <c r="Q3314" t="str">
        <f t="shared" si="309"/>
        <v>theater</v>
      </c>
      <c r="R3314" t="str">
        <f t="shared" si="312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307"/>
        <v>1.1605000000000001</v>
      </c>
      <c r="P3315">
        <f t="shared" si="308"/>
        <v>80.034482758620683</v>
      </c>
      <c r="Q3315" t="str">
        <f t="shared" si="309"/>
        <v>theater</v>
      </c>
      <c r="R3315" t="str">
        <f t="shared" si="312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307"/>
        <v>2.1074999999999999</v>
      </c>
      <c r="P3316">
        <f t="shared" si="308"/>
        <v>29.068965517241381</v>
      </c>
      <c r="Q3316" t="str">
        <f t="shared" si="309"/>
        <v>theater</v>
      </c>
      <c r="R3316" t="str">
        <f t="shared" si="312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307"/>
        <v>1.1000000000000001</v>
      </c>
      <c r="P3317">
        <f t="shared" si="308"/>
        <v>49.438202247191015</v>
      </c>
      <c r="Q3317" t="str">
        <f t="shared" si="309"/>
        <v>theater</v>
      </c>
      <c r="R3317" t="str">
        <f t="shared" si="312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307"/>
        <v>1.0008673425918038</v>
      </c>
      <c r="P3318">
        <f t="shared" si="308"/>
        <v>93.977440000000001</v>
      </c>
      <c r="Q3318" t="str">
        <f t="shared" si="309"/>
        <v>theater</v>
      </c>
      <c r="R3318" t="str">
        <f t="shared" si="312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307"/>
        <v>1.0619047619047619</v>
      </c>
      <c r="P3319">
        <f t="shared" si="308"/>
        <v>61.944444444444443</v>
      </c>
      <c r="Q3319" t="str">
        <f t="shared" si="309"/>
        <v>theater</v>
      </c>
      <c r="R3319" t="str">
        <f t="shared" si="312"/>
        <v>plays</v>
      </c>
      <c r="S3319" s="9">
        <f t="shared" si="310"/>
        <v>42499.039629629631</v>
      </c>
      <c r="T3319" s="9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307"/>
        <v>1.256</v>
      </c>
      <c r="P3320">
        <f t="shared" si="308"/>
        <v>78.5</v>
      </c>
      <c r="Q3320" t="str">
        <f t="shared" si="309"/>
        <v>theater</v>
      </c>
      <c r="R3320" t="str">
        <f t="shared" si="312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307"/>
        <v>1.08</v>
      </c>
      <c r="P3321">
        <f t="shared" si="308"/>
        <v>33.75</v>
      </c>
      <c r="Q3321" t="str">
        <f t="shared" si="309"/>
        <v>theater</v>
      </c>
      <c r="R3321" t="str">
        <f t="shared" si="312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307"/>
        <v>1.01</v>
      </c>
      <c r="P3322">
        <f t="shared" si="308"/>
        <v>66.44736842105263</v>
      </c>
      <c r="Q3322" t="str">
        <f t="shared" si="309"/>
        <v>theater</v>
      </c>
      <c r="R3322" t="str">
        <f t="shared" si="312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307"/>
        <v>1.0740000000000001</v>
      </c>
      <c r="P3323">
        <f t="shared" si="308"/>
        <v>35.799999999999997</v>
      </c>
      <c r="Q3323" t="str">
        <f t="shared" si="309"/>
        <v>theater</v>
      </c>
      <c r="R3323" t="str">
        <f t="shared" si="312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307"/>
        <v>1.0151515151515151</v>
      </c>
      <c r="P3324">
        <f t="shared" si="308"/>
        <v>145.65217391304347</v>
      </c>
      <c r="Q3324" t="str">
        <f t="shared" si="309"/>
        <v>theater</v>
      </c>
      <c r="R3324" t="str">
        <f t="shared" si="312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307"/>
        <v>1.2589999999999999</v>
      </c>
      <c r="P3325">
        <f t="shared" si="308"/>
        <v>25.693877551020407</v>
      </c>
      <c r="Q3325" t="str">
        <f t="shared" si="309"/>
        <v>theater</v>
      </c>
      <c r="R3325" t="str">
        <f t="shared" si="312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307"/>
        <v>1.0166666666666666</v>
      </c>
      <c r="P3326">
        <f t="shared" si="308"/>
        <v>152.5</v>
      </c>
      <c r="Q3326" t="str">
        <f t="shared" si="309"/>
        <v>theater</v>
      </c>
      <c r="R3326" t="str">
        <f t="shared" si="312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307"/>
        <v>1.125</v>
      </c>
      <c r="P3327">
        <f t="shared" si="308"/>
        <v>30</v>
      </c>
      <c r="Q3327" t="str">
        <f t="shared" si="309"/>
        <v>theater</v>
      </c>
      <c r="R3327" t="str">
        <f t="shared" si="312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307"/>
        <v>1.0137499999999999</v>
      </c>
      <c r="P3328">
        <f t="shared" si="308"/>
        <v>142.28070175438597</v>
      </c>
      <c r="Q3328" t="str">
        <f t="shared" si="309"/>
        <v>theater</v>
      </c>
      <c r="R3328" t="str">
        <f t="shared" si="312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307"/>
        <v>1.0125</v>
      </c>
      <c r="P3329">
        <f t="shared" si="308"/>
        <v>24.545454545454547</v>
      </c>
      <c r="Q3329" t="str">
        <f t="shared" si="309"/>
        <v>theater</v>
      </c>
      <c r="R3329" t="str">
        <f t="shared" si="312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307"/>
        <v>1.4638888888888888</v>
      </c>
      <c r="P3330">
        <f t="shared" si="308"/>
        <v>292.77777777777777</v>
      </c>
      <c r="Q3330" t="str">
        <f t="shared" si="309"/>
        <v>theater</v>
      </c>
      <c r="R3330" t="str">
        <f t="shared" si="312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313">E3331/D3331</f>
        <v>1.1679999999999999</v>
      </c>
      <c r="P3331">
        <f t="shared" ref="P3331:P3394" si="314">E3331/L3331</f>
        <v>44.92307692307692</v>
      </c>
      <c r="Q3331" t="str">
        <f t="shared" ref="Q3331:Q3394" si="315">LEFT(N3331,SEARCH("/",N3331)-1)</f>
        <v>theater</v>
      </c>
      <c r="R3331" t="str">
        <f t="shared" si="312"/>
        <v>plays</v>
      </c>
      <c r="S3331" s="9">
        <f t="shared" ref="S3331:S3394" si="316">(J3331/86400)+DATE(1970,1,1)</f>
        <v>41837.323009259257</v>
      </c>
      <c r="T3331" s="9">
        <f t="shared" ref="T3331:T3394" si="317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313"/>
        <v>1.0626666666666666</v>
      </c>
      <c r="P3332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313"/>
        <v>1.0451999999999999</v>
      </c>
      <c r="P3333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313"/>
        <v>1</v>
      </c>
      <c r="P3334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313"/>
        <v>1.0457142857142858</v>
      </c>
      <c r="P3335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313"/>
        <v>1.3862051149573753</v>
      </c>
      <c r="P3336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313"/>
        <v>1.0032000000000001</v>
      </c>
      <c r="P3337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313"/>
        <v>1</v>
      </c>
      <c r="P3338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313"/>
        <v>1.1020000000000001</v>
      </c>
      <c r="P3339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313"/>
        <v>1.0218</v>
      </c>
      <c r="P3340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313"/>
        <v>1.0435000000000001</v>
      </c>
      <c r="P3341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313"/>
        <v>1.3816666666666666</v>
      </c>
      <c r="P3342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313"/>
        <v>1</v>
      </c>
      <c r="P3343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313"/>
        <v>1.0166666666666666</v>
      </c>
      <c r="P3344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313"/>
        <v>1.7142857142857142</v>
      </c>
      <c r="P3345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313"/>
        <v>1.0144444444444445</v>
      </c>
      <c r="P3346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313"/>
        <v>1.3</v>
      </c>
      <c r="P3347">
        <f t="shared" si="314"/>
        <v>50</v>
      </c>
      <c r="Q3347" t="str">
        <f t="shared" si="315"/>
        <v>theater</v>
      </c>
      <c r="R3347" t="str">
        <f t="shared" si="312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313"/>
        <v>1.1000000000000001</v>
      </c>
      <c r="P3348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313"/>
        <v>1.1944999999999999</v>
      </c>
      <c r="P3349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313"/>
        <v>1.002909090909091</v>
      </c>
      <c r="P3350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313"/>
        <v>1.534</v>
      </c>
      <c r="P3351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313"/>
        <v>1.0442857142857143</v>
      </c>
      <c r="P3352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313"/>
        <v>1.0109999999999999</v>
      </c>
      <c r="P3353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313"/>
        <v>1.0751999999999999</v>
      </c>
      <c r="P3354">
        <f t="shared" si="314"/>
        <v>76.8</v>
      </c>
      <c r="Q3354" t="str">
        <f t="shared" si="315"/>
        <v>theater</v>
      </c>
      <c r="R3354" t="str">
        <f t="shared" si="312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313"/>
        <v>3.15</v>
      </c>
      <c r="P3355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313"/>
        <v>1.0193333333333334</v>
      </c>
      <c r="P3356">
        <f t="shared" si="314"/>
        <v>55.6</v>
      </c>
      <c r="Q3356" t="str">
        <f t="shared" si="315"/>
        <v>theater</v>
      </c>
      <c r="R3356" t="str">
        <f t="shared" si="312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313"/>
        <v>1.2628571428571429</v>
      </c>
      <c r="P3357">
        <f t="shared" si="314"/>
        <v>147.33333333333334</v>
      </c>
      <c r="Q3357" t="str">
        <f t="shared" si="315"/>
        <v>theater</v>
      </c>
      <c r="R3357" t="str">
        <f t="shared" ref="R3357:R3420" si="318">RIGHT(N3357,LEN(N3357)-FIND("/",N3357))</f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313"/>
        <v>1.014</v>
      </c>
      <c r="P3358">
        <f t="shared" si="314"/>
        <v>56.333333333333336</v>
      </c>
      <c r="Q3358" t="str">
        <f t="shared" si="315"/>
        <v>theater</v>
      </c>
      <c r="R3358" t="str">
        <f t="shared" si="318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313"/>
        <v>1.01</v>
      </c>
      <c r="P3359">
        <f t="shared" si="314"/>
        <v>96.19047619047619</v>
      </c>
      <c r="Q3359" t="str">
        <f t="shared" si="315"/>
        <v>theater</v>
      </c>
      <c r="R3359" t="str">
        <f t="shared" si="318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313"/>
        <v>1.0299</v>
      </c>
      <c r="P3360">
        <f t="shared" si="314"/>
        <v>63.574074074074076</v>
      </c>
      <c r="Q3360" t="str">
        <f t="shared" si="315"/>
        <v>theater</v>
      </c>
      <c r="R3360" t="str">
        <f t="shared" si="318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313"/>
        <v>1.0625</v>
      </c>
      <c r="P3361">
        <f t="shared" si="314"/>
        <v>184.78260869565219</v>
      </c>
      <c r="Q3361" t="str">
        <f t="shared" si="315"/>
        <v>theater</v>
      </c>
      <c r="R3361" t="str">
        <f t="shared" si="318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313"/>
        <v>1.0137777777777779</v>
      </c>
      <c r="P3362">
        <f t="shared" si="314"/>
        <v>126.72222222222223</v>
      </c>
      <c r="Q3362" t="str">
        <f t="shared" si="315"/>
        <v>theater</v>
      </c>
      <c r="R3362" t="str">
        <f t="shared" si="318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313"/>
        <v>1.1346000000000001</v>
      </c>
      <c r="P3363">
        <f t="shared" si="314"/>
        <v>83.42647058823529</v>
      </c>
      <c r="Q3363" t="str">
        <f t="shared" si="315"/>
        <v>theater</v>
      </c>
      <c r="R3363" t="str">
        <f t="shared" si="318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313"/>
        <v>2.1800000000000002</v>
      </c>
      <c r="P3364">
        <f t="shared" si="314"/>
        <v>54.5</v>
      </c>
      <c r="Q3364" t="str">
        <f t="shared" si="315"/>
        <v>theater</v>
      </c>
      <c r="R3364" t="str">
        <f t="shared" si="318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313"/>
        <v>1.0141935483870967</v>
      </c>
      <c r="P3365">
        <f t="shared" si="314"/>
        <v>302.30769230769232</v>
      </c>
      <c r="Q3365" t="str">
        <f t="shared" si="315"/>
        <v>theater</v>
      </c>
      <c r="R3365" t="str">
        <f t="shared" si="318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313"/>
        <v>1.0593333333333332</v>
      </c>
      <c r="P3366">
        <f t="shared" si="314"/>
        <v>44.138888888888886</v>
      </c>
      <c r="Q3366" t="str">
        <f t="shared" si="315"/>
        <v>theater</v>
      </c>
      <c r="R3366" t="str">
        <f t="shared" si="318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313"/>
        <v>1.04</v>
      </c>
      <c r="P3367">
        <f t="shared" si="314"/>
        <v>866.66666666666663</v>
      </c>
      <c r="Q3367" t="str">
        <f t="shared" si="315"/>
        <v>theater</v>
      </c>
      <c r="R3367" t="str">
        <f t="shared" si="318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313"/>
        <v>2.21</v>
      </c>
      <c r="P3368">
        <f t="shared" si="314"/>
        <v>61.388888888888886</v>
      </c>
      <c r="Q3368" t="str">
        <f t="shared" si="315"/>
        <v>theater</v>
      </c>
      <c r="R3368" t="str">
        <f t="shared" si="318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313"/>
        <v>1.1866666666666668</v>
      </c>
      <c r="P3369">
        <f t="shared" si="314"/>
        <v>29.666666666666668</v>
      </c>
      <c r="Q3369" t="str">
        <f t="shared" si="315"/>
        <v>theater</v>
      </c>
      <c r="R3369" t="str">
        <f t="shared" si="318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313"/>
        <v>1.046</v>
      </c>
      <c r="P3370">
        <f t="shared" si="314"/>
        <v>45.478260869565219</v>
      </c>
      <c r="Q3370" t="str">
        <f t="shared" si="315"/>
        <v>theater</v>
      </c>
      <c r="R3370" t="str">
        <f t="shared" si="318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313"/>
        <v>1.0389999999999999</v>
      </c>
      <c r="P3371">
        <f t="shared" si="314"/>
        <v>96.203703703703709</v>
      </c>
      <c r="Q3371" t="str">
        <f t="shared" si="315"/>
        <v>theater</v>
      </c>
      <c r="R3371" t="str">
        <f t="shared" si="318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313"/>
        <v>1.1773333333333333</v>
      </c>
      <c r="P3372">
        <f t="shared" si="314"/>
        <v>67.92307692307692</v>
      </c>
      <c r="Q3372" t="str">
        <f t="shared" si="315"/>
        <v>theater</v>
      </c>
      <c r="R3372" t="str">
        <f t="shared" si="318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313"/>
        <v>1.385</v>
      </c>
      <c r="P3373">
        <f t="shared" si="314"/>
        <v>30.777777777777779</v>
      </c>
      <c r="Q3373" t="str">
        <f t="shared" si="315"/>
        <v>theater</v>
      </c>
      <c r="R3373" t="str">
        <f t="shared" si="318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313"/>
        <v>1.0349999999999999</v>
      </c>
      <c r="P3374">
        <f t="shared" si="314"/>
        <v>38.333333333333336</v>
      </c>
      <c r="Q3374" t="str">
        <f t="shared" si="315"/>
        <v>theater</v>
      </c>
      <c r="R3374" t="str">
        <f t="shared" si="318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313"/>
        <v>1.0024999999999999</v>
      </c>
      <c r="P3375">
        <f t="shared" si="314"/>
        <v>66.833333333333329</v>
      </c>
      <c r="Q3375" t="str">
        <f t="shared" si="315"/>
        <v>theater</v>
      </c>
      <c r="R3375" t="str">
        <f t="shared" si="318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313"/>
        <v>1.0657142857142856</v>
      </c>
      <c r="P3376">
        <f t="shared" si="314"/>
        <v>71.730769230769226</v>
      </c>
      <c r="Q3376" t="str">
        <f t="shared" si="315"/>
        <v>theater</v>
      </c>
      <c r="R3376" t="str">
        <f t="shared" si="318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313"/>
        <v>1</v>
      </c>
      <c r="P3377">
        <f t="shared" si="314"/>
        <v>176.47058823529412</v>
      </c>
      <c r="Q3377" t="str">
        <f t="shared" si="315"/>
        <v>theater</v>
      </c>
      <c r="R3377" t="str">
        <f t="shared" si="318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313"/>
        <v>1.0001249999999999</v>
      </c>
      <c r="P3378">
        <f t="shared" si="314"/>
        <v>421.10526315789474</v>
      </c>
      <c r="Q3378" t="str">
        <f t="shared" si="315"/>
        <v>theater</v>
      </c>
      <c r="R3378" t="str">
        <f t="shared" si="318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313"/>
        <v>1.0105</v>
      </c>
      <c r="P3379">
        <f t="shared" si="314"/>
        <v>104.98701298701299</v>
      </c>
      <c r="Q3379" t="str">
        <f t="shared" si="315"/>
        <v>theater</v>
      </c>
      <c r="R3379" t="str">
        <f t="shared" si="318"/>
        <v>plays</v>
      </c>
      <c r="S3379" s="9">
        <f t="shared" si="316"/>
        <v>42053.732627314814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313"/>
        <v>1.0763636363636364</v>
      </c>
      <c r="P3380">
        <f t="shared" si="314"/>
        <v>28.19047619047619</v>
      </c>
      <c r="Q3380" t="str">
        <f t="shared" si="315"/>
        <v>theater</v>
      </c>
      <c r="R3380" t="str">
        <f t="shared" si="318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313"/>
        <v>1.0365</v>
      </c>
      <c r="P3381">
        <f t="shared" si="314"/>
        <v>54.55263157894737</v>
      </c>
      <c r="Q3381" t="str">
        <f t="shared" si="315"/>
        <v>theater</v>
      </c>
      <c r="R3381" t="str">
        <f t="shared" si="318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313"/>
        <v>1.0443333333333333</v>
      </c>
      <c r="P3382">
        <f t="shared" si="314"/>
        <v>111.89285714285714</v>
      </c>
      <c r="Q3382" t="str">
        <f t="shared" si="315"/>
        <v>theater</v>
      </c>
      <c r="R3382" t="str">
        <f t="shared" si="318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313"/>
        <v>1.0225</v>
      </c>
      <c r="P3383">
        <f t="shared" si="314"/>
        <v>85.208333333333329</v>
      </c>
      <c r="Q3383" t="str">
        <f t="shared" si="315"/>
        <v>theater</v>
      </c>
      <c r="R3383" t="str">
        <f t="shared" si="318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313"/>
        <v>1.0074285714285713</v>
      </c>
      <c r="P3384">
        <f t="shared" si="314"/>
        <v>76.652173913043484</v>
      </c>
      <c r="Q3384" t="str">
        <f t="shared" si="315"/>
        <v>theater</v>
      </c>
      <c r="R3384" t="str">
        <f t="shared" si="318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313"/>
        <v>1.1171428571428572</v>
      </c>
      <c r="P3385">
        <f t="shared" si="314"/>
        <v>65.166666666666671</v>
      </c>
      <c r="Q3385" t="str">
        <f t="shared" si="315"/>
        <v>theater</v>
      </c>
      <c r="R3385" t="str">
        <f t="shared" si="318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313"/>
        <v>1.0001100000000001</v>
      </c>
      <c r="P3386">
        <f t="shared" si="314"/>
        <v>93.760312499999998</v>
      </c>
      <c r="Q3386" t="str">
        <f t="shared" si="315"/>
        <v>theater</v>
      </c>
      <c r="R3386" t="str">
        <f t="shared" si="318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313"/>
        <v>1</v>
      </c>
      <c r="P3387">
        <f t="shared" si="314"/>
        <v>133.33333333333334</v>
      </c>
      <c r="Q3387" t="str">
        <f t="shared" si="315"/>
        <v>theater</v>
      </c>
      <c r="R3387" t="str">
        <f t="shared" si="318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313"/>
        <v>1.05</v>
      </c>
      <c r="P3388">
        <f t="shared" si="314"/>
        <v>51.219512195121951</v>
      </c>
      <c r="Q3388" t="str">
        <f t="shared" si="315"/>
        <v>theater</v>
      </c>
      <c r="R3388" t="str">
        <f t="shared" si="318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313"/>
        <v>1.1686666666666667</v>
      </c>
      <c r="P3389">
        <f t="shared" si="314"/>
        <v>100.17142857142858</v>
      </c>
      <c r="Q3389" t="str">
        <f t="shared" si="315"/>
        <v>theater</v>
      </c>
      <c r="R3389" t="str">
        <f t="shared" si="318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313"/>
        <v>1.038</v>
      </c>
      <c r="P3390">
        <f t="shared" si="314"/>
        <v>34.6</v>
      </c>
      <c r="Q3390" t="str">
        <f t="shared" si="315"/>
        <v>theater</v>
      </c>
      <c r="R3390" t="str">
        <f t="shared" si="318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313"/>
        <v>1.145</v>
      </c>
      <c r="P3391">
        <f t="shared" si="314"/>
        <v>184.67741935483872</v>
      </c>
      <c r="Q3391" t="str">
        <f t="shared" si="315"/>
        <v>theater</v>
      </c>
      <c r="R3391" t="str">
        <f t="shared" si="318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313"/>
        <v>1.024</v>
      </c>
      <c r="P3392">
        <f t="shared" si="314"/>
        <v>69.818181818181813</v>
      </c>
      <c r="Q3392" t="str">
        <f t="shared" si="315"/>
        <v>theater</v>
      </c>
      <c r="R3392" t="str">
        <f t="shared" si="318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313"/>
        <v>2.23</v>
      </c>
      <c r="P3393">
        <f t="shared" si="314"/>
        <v>61.944444444444443</v>
      </c>
      <c r="Q3393" t="str">
        <f t="shared" si="315"/>
        <v>theater</v>
      </c>
      <c r="R3393" t="str">
        <f t="shared" si="318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313"/>
        <v>1</v>
      </c>
      <c r="P3394">
        <f t="shared" si="314"/>
        <v>41.666666666666664</v>
      </c>
      <c r="Q3394" t="str">
        <f t="shared" si="315"/>
        <v>theater</v>
      </c>
      <c r="R3394" t="str">
        <f t="shared" si="318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319">E3395/D3395</f>
        <v>1.0580000000000001</v>
      </c>
      <c r="P3395">
        <f t="shared" ref="P3395:P3458" si="320">E3395/L3395</f>
        <v>36.06818181818182</v>
      </c>
      <c r="Q3395" t="str">
        <f t="shared" ref="Q3395:Q3458" si="321">LEFT(N3395,SEARCH("/",N3395)-1)</f>
        <v>theater</v>
      </c>
      <c r="R3395" t="str">
        <f t="shared" si="318"/>
        <v>plays</v>
      </c>
      <c r="S3395" s="9">
        <f t="shared" ref="S3395:S3458" si="322">(J3395/86400)+DATE(1970,1,1)</f>
        <v>41923.921643518523</v>
      </c>
      <c r="T3395" s="9">
        <f t="shared" ref="T3395:T3458" si="323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319"/>
        <v>1.4236363636363636</v>
      </c>
      <c r="P3396">
        <f t="shared" si="320"/>
        <v>29</v>
      </c>
      <c r="Q3396" t="str">
        <f t="shared" si="321"/>
        <v>theater</v>
      </c>
      <c r="R3396" t="str">
        <f t="shared" si="318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319"/>
        <v>1.84</v>
      </c>
      <c r="P3397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9">
        <f t="shared" si="322"/>
        <v>42140.712314814809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319"/>
        <v>1.0433333333333332</v>
      </c>
      <c r="P3398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319"/>
        <v>1.1200000000000001</v>
      </c>
      <c r="P3399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319"/>
        <v>1.1107499999999999</v>
      </c>
      <c r="P3400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9">
        <f t="shared" si="322"/>
        <v>41941.752037037033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319"/>
        <v>1.0375000000000001</v>
      </c>
      <c r="P3401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319"/>
        <v>1.0041</v>
      </c>
      <c r="P3402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319"/>
        <v>1.0186206896551724</v>
      </c>
      <c r="P3403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319"/>
        <v>1.0976666666666666</v>
      </c>
      <c r="P3404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319"/>
        <v>1</v>
      </c>
      <c r="P3405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319"/>
        <v>1.22</v>
      </c>
      <c r="P3406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319"/>
        <v>1.3757142857142857</v>
      </c>
      <c r="P3407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319"/>
        <v>1.0031000000000001</v>
      </c>
      <c r="P3408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319"/>
        <v>1.071</v>
      </c>
      <c r="P3409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319"/>
        <v>2.11</v>
      </c>
      <c r="P3410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319"/>
        <v>1.236</v>
      </c>
      <c r="P3411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9">
        <f t="shared" si="322"/>
        <v>42544.814328703702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319"/>
        <v>1.085</v>
      </c>
      <c r="P3412">
        <f t="shared" si="320"/>
        <v>81.375</v>
      </c>
      <c r="Q3412" t="str">
        <f t="shared" si="321"/>
        <v>theater</v>
      </c>
      <c r="R3412" t="str">
        <f t="shared" si="318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319"/>
        <v>1.0356666666666667</v>
      </c>
      <c r="P3413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319"/>
        <v>1</v>
      </c>
      <c r="P3414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319"/>
        <v>1.3</v>
      </c>
      <c r="P3415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319"/>
        <v>1.0349999999999999</v>
      </c>
      <c r="P3416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319"/>
        <v>1</v>
      </c>
      <c r="P3417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319"/>
        <v>1.196</v>
      </c>
      <c r="P3418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319"/>
        <v>1.0000058823529412</v>
      </c>
      <c r="P3419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319"/>
        <v>1.00875</v>
      </c>
      <c r="P3420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319"/>
        <v>1.0654545454545454</v>
      </c>
      <c r="P3421">
        <f t="shared" si="320"/>
        <v>63.695652173913047</v>
      </c>
      <c r="Q3421" t="str">
        <f t="shared" si="321"/>
        <v>theater</v>
      </c>
      <c r="R3421" t="str">
        <f t="shared" ref="R3421:R3484" si="324">RIGHT(N3421,LEN(N3421)-FIND("/",N3421))</f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319"/>
        <v>1.38</v>
      </c>
      <c r="P3422">
        <f t="shared" si="320"/>
        <v>28.411764705882351</v>
      </c>
      <c r="Q3422" t="str">
        <f t="shared" si="321"/>
        <v>theater</v>
      </c>
      <c r="R3422" t="str">
        <f t="shared" si="324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319"/>
        <v>1.0115000000000001</v>
      </c>
      <c r="P3423">
        <f t="shared" si="320"/>
        <v>103.21428571428571</v>
      </c>
      <c r="Q3423" t="str">
        <f t="shared" si="321"/>
        <v>theater</v>
      </c>
      <c r="R3423" t="str">
        <f t="shared" si="324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319"/>
        <v>1.091</v>
      </c>
      <c r="P3424">
        <f t="shared" si="320"/>
        <v>71.152173913043484</v>
      </c>
      <c r="Q3424" t="str">
        <f t="shared" si="321"/>
        <v>theater</v>
      </c>
      <c r="R3424" t="str">
        <f t="shared" si="324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319"/>
        <v>1.4</v>
      </c>
      <c r="P3425">
        <f t="shared" si="320"/>
        <v>35</v>
      </c>
      <c r="Q3425" t="str">
        <f t="shared" si="321"/>
        <v>theater</v>
      </c>
      <c r="R3425" t="str">
        <f t="shared" si="324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319"/>
        <v>1.0358333333333334</v>
      </c>
      <c r="P3426">
        <f t="shared" si="320"/>
        <v>81.776315789473685</v>
      </c>
      <c r="Q3426" t="str">
        <f t="shared" si="321"/>
        <v>theater</v>
      </c>
      <c r="R3426" t="str">
        <f t="shared" si="324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319"/>
        <v>1.0297033333333332</v>
      </c>
      <c r="P3427">
        <f t="shared" si="320"/>
        <v>297.02980769230766</v>
      </c>
      <c r="Q3427" t="str">
        <f t="shared" si="321"/>
        <v>theater</v>
      </c>
      <c r="R3427" t="str">
        <f t="shared" si="324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319"/>
        <v>1.0813333333333333</v>
      </c>
      <c r="P3428">
        <f t="shared" si="320"/>
        <v>46.609195402298852</v>
      </c>
      <c r="Q3428" t="str">
        <f t="shared" si="321"/>
        <v>theater</v>
      </c>
      <c r="R3428" t="str">
        <f t="shared" si="324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319"/>
        <v>1</v>
      </c>
      <c r="P3429">
        <f t="shared" si="320"/>
        <v>51.724137931034484</v>
      </c>
      <c r="Q3429" t="str">
        <f t="shared" si="321"/>
        <v>theater</v>
      </c>
      <c r="R3429" t="str">
        <f t="shared" si="324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319"/>
        <v>1.0275000000000001</v>
      </c>
      <c r="P3430">
        <f t="shared" si="320"/>
        <v>40.294117647058826</v>
      </c>
      <c r="Q3430" t="str">
        <f t="shared" si="321"/>
        <v>theater</v>
      </c>
      <c r="R3430" t="str">
        <f t="shared" si="324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319"/>
        <v>1.3</v>
      </c>
      <c r="P3431">
        <f t="shared" si="320"/>
        <v>16.25</v>
      </c>
      <c r="Q3431" t="str">
        <f t="shared" si="321"/>
        <v>theater</v>
      </c>
      <c r="R3431" t="str">
        <f t="shared" si="324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319"/>
        <v>1.0854949999999999</v>
      </c>
      <c r="P3432">
        <f t="shared" si="320"/>
        <v>30.152638888888887</v>
      </c>
      <c r="Q3432" t="str">
        <f t="shared" si="321"/>
        <v>theater</v>
      </c>
      <c r="R3432" t="str">
        <f t="shared" si="324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319"/>
        <v>1</v>
      </c>
      <c r="P3433">
        <f t="shared" si="320"/>
        <v>95.238095238095241</v>
      </c>
      <c r="Q3433" t="str">
        <f t="shared" si="321"/>
        <v>theater</v>
      </c>
      <c r="R3433" t="str">
        <f t="shared" si="324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319"/>
        <v>1.0965</v>
      </c>
      <c r="P3434">
        <f t="shared" si="320"/>
        <v>52.214285714285715</v>
      </c>
      <c r="Q3434" t="str">
        <f t="shared" si="321"/>
        <v>theater</v>
      </c>
      <c r="R3434" t="str">
        <f t="shared" si="324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319"/>
        <v>1.0026315789473683</v>
      </c>
      <c r="P3435">
        <f t="shared" si="320"/>
        <v>134.1549295774648</v>
      </c>
      <c r="Q3435" t="str">
        <f t="shared" si="321"/>
        <v>theater</v>
      </c>
      <c r="R3435" t="str">
        <f t="shared" si="324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319"/>
        <v>1.0555000000000001</v>
      </c>
      <c r="P3436">
        <f t="shared" si="320"/>
        <v>62.827380952380949</v>
      </c>
      <c r="Q3436" t="str">
        <f t="shared" si="321"/>
        <v>theater</v>
      </c>
      <c r="R3436" t="str">
        <f t="shared" si="324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319"/>
        <v>1.1200000000000001</v>
      </c>
      <c r="P3437">
        <f t="shared" si="320"/>
        <v>58.94736842105263</v>
      </c>
      <c r="Q3437" t="str">
        <f t="shared" si="321"/>
        <v>theater</v>
      </c>
      <c r="R3437" t="str">
        <f t="shared" si="324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319"/>
        <v>1.0589999999999999</v>
      </c>
      <c r="P3438">
        <f t="shared" si="320"/>
        <v>143.1081081081081</v>
      </c>
      <c r="Q3438" t="str">
        <f t="shared" si="321"/>
        <v>theater</v>
      </c>
      <c r="R3438" t="str">
        <f t="shared" si="324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319"/>
        <v>1.01</v>
      </c>
      <c r="P3439">
        <f t="shared" si="320"/>
        <v>84.166666666666671</v>
      </c>
      <c r="Q3439" t="str">
        <f t="shared" si="321"/>
        <v>theater</v>
      </c>
      <c r="R3439" t="str">
        <f t="shared" si="324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319"/>
        <v>1.042</v>
      </c>
      <c r="P3440">
        <f t="shared" si="320"/>
        <v>186.07142857142858</v>
      </c>
      <c r="Q3440" t="str">
        <f t="shared" si="321"/>
        <v>theater</v>
      </c>
      <c r="R3440" t="str">
        <f t="shared" si="324"/>
        <v>plays</v>
      </c>
      <c r="S3440" s="9">
        <f t="shared" si="322"/>
        <v>42100.927858796298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319"/>
        <v>1.3467833333333334</v>
      </c>
      <c r="P3441">
        <f t="shared" si="320"/>
        <v>89.785555555555561</v>
      </c>
      <c r="Q3441" t="str">
        <f t="shared" si="321"/>
        <v>theater</v>
      </c>
      <c r="R3441" t="str">
        <f t="shared" si="324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319"/>
        <v>1.052184</v>
      </c>
      <c r="P3442">
        <f t="shared" si="320"/>
        <v>64.157560975609755</v>
      </c>
      <c r="Q3442" t="str">
        <f t="shared" si="321"/>
        <v>theater</v>
      </c>
      <c r="R3442" t="str">
        <f t="shared" si="324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319"/>
        <v>1.026</v>
      </c>
      <c r="P3443">
        <f t="shared" si="320"/>
        <v>59.651162790697676</v>
      </c>
      <c r="Q3443" t="str">
        <f t="shared" si="321"/>
        <v>theater</v>
      </c>
      <c r="R3443" t="str">
        <f t="shared" si="324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319"/>
        <v>1</v>
      </c>
      <c r="P3444">
        <f t="shared" si="320"/>
        <v>31.25</v>
      </c>
      <c r="Q3444" t="str">
        <f t="shared" si="321"/>
        <v>theater</v>
      </c>
      <c r="R3444" t="str">
        <f t="shared" si="324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319"/>
        <v>1.855</v>
      </c>
      <c r="P3445">
        <f t="shared" si="320"/>
        <v>41.222222222222221</v>
      </c>
      <c r="Q3445" t="str">
        <f t="shared" si="321"/>
        <v>theater</v>
      </c>
      <c r="R3445" t="str">
        <f t="shared" si="324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319"/>
        <v>2.89</v>
      </c>
      <c r="P3446">
        <f t="shared" si="320"/>
        <v>43.35</v>
      </c>
      <c r="Q3446" t="str">
        <f t="shared" si="321"/>
        <v>theater</v>
      </c>
      <c r="R3446" t="str">
        <f t="shared" si="324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319"/>
        <v>1</v>
      </c>
      <c r="P3447">
        <f t="shared" si="320"/>
        <v>64.516129032258064</v>
      </c>
      <c r="Q3447" t="str">
        <f t="shared" si="321"/>
        <v>theater</v>
      </c>
      <c r="R3447" t="str">
        <f t="shared" si="324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319"/>
        <v>1.0820000000000001</v>
      </c>
      <c r="P3448">
        <f t="shared" si="320"/>
        <v>43.28</v>
      </c>
      <c r="Q3448" t="str">
        <f t="shared" si="321"/>
        <v>theater</v>
      </c>
      <c r="R3448" t="str">
        <f t="shared" si="324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319"/>
        <v>1.0780000000000001</v>
      </c>
      <c r="P3449">
        <f t="shared" si="320"/>
        <v>77</v>
      </c>
      <c r="Q3449" t="str">
        <f t="shared" si="321"/>
        <v>theater</v>
      </c>
      <c r="R3449" t="str">
        <f t="shared" si="324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319"/>
        <v>1.0976190476190477</v>
      </c>
      <c r="P3450">
        <f t="shared" si="320"/>
        <v>51.222222222222221</v>
      </c>
      <c r="Q3450" t="str">
        <f t="shared" si="321"/>
        <v>theater</v>
      </c>
      <c r="R3450" t="str">
        <f t="shared" si="324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319"/>
        <v>1.70625</v>
      </c>
      <c r="P3451">
        <f t="shared" si="320"/>
        <v>68.25</v>
      </c>
      <c r="Q3451" t="str">
        <f t="shared" si="321"/>
        <v>theater</v>
      </c>
      <c r="R3451" t="str">
        <f t="shared" si="324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319"/>
        <v>1.52</v>
      </c>
      <c r="P3452">
        <f t="shared" si="320"/>
        <v>19.487179487179485</v>
      </c>
      <c r="Q3452" t="str">
        <f t="shared" si="321"/>
        <v>theater</v>
      </c>
      <c r="R3452" t="str">
        <f t="shared" si="324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319"/>
        <v>1.0123076923076924</v>
      </c>
      <c r="P3453">
        <f t="shared" si="320"/>
        <v>41.125</v>
      </c>
      <c r="Q3453" t="str">
        <f t="shared" si="321"/>
        <v>theater</v>
      </c>
      <c r="R3453" t="str">
        <f t="shared" si="324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319"/>
        <v>1.532</v>
      </c>
      <c r="P3454">
        <f t="shared" si="320"/>
        <v>41.405405405405403</v>
      </c>
      <c r="Q3454" t="str">
        <f t="shared" si="321"/>
        <v>theater</v>
      </c>
      <c r="R3454" t="str">
        <f t="shared" si="324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319"/>
        <v>1.2833333333333334</v>
      </c>
      <c r="P3455">
        <f t="shared" si="320"/>
        <v>27.5</v>
      </c>
      <c r="Q3455" t="str">
        <f t="shared" si="321"/>
        <v>theater</v>
      </c>
      <c r="R3455" t="str">
        <f t="shared" si="324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319"/>
        <v>1.0071428571428571</v>
      </c>
      <c r="P3456">
        <f t="shared" si="320"/>
        <v>33.571428571428569</v>
      </c>
      <c r="Q3456" t="str">
        <f t="shared" si="321"/>
        <v>theater</v>
      </c>
      <c r="R3456" t="str">
        <f t="shared" si="324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319"/>
        <v>1.0065</v>
      </c>
      <c r="P3457">
        <f t="shared" si="320"/>
        <v>145.86956521739131</v>
      </c>
      <c r="Q3457" t="str">
        <f t="shared" si="321"/>
        <v>theater</v>
      </c>
      <c r="R3457" t="str">
        <f t="shared" si="324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319"/>
        <v>1.913</v>
      </c>
      <c r="P3458">
        <f t="shared" si="320"/>
        <v>358.6875</v>
      </c>
      <c r="Q3458" t="str">
        <f t="shared" si="321"/>
        <v>theater</v>
      </c>
      <c r="R3458" t="str">
        <f t="shared" si="324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325">E3459/D3459</f>
        <v>1.4019999999999999</v>
      </c>
      <c r="P3459">
        <f t="shared" ref="P3459:P3522" si="326">E3459/L3459</f>
        <v>50.981818181818184</v>
      </c>
      <c r="Q3459" t="str">
        <f t="shared" ref="Q3459:Q3522" si="327">LEFT(N3459,SEARCH("/",N3459)-1)</f>
        <v>theater</v>
      </c>
      <c r="R3459" t="str">
        <f t="shared" si="324"/>
        <v>plays</v>
      </c>
      <c r="S3459" s="9">
        <f t="shared" ref="S3459:S3522" si="328">(J3459/86400)+DATE(1970,1,1)</f>
        <v>42016.706678240742</v>
      </c>
      <c r="T3459" s="9">
        <f t="shared" ref="T3459:T3522" si="32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325"/>
        <v>1.2433537832310839</v>
      </c>
      <c r="P3460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325"/>
        <v>1.262</v>
      </c>
      <c r="P3461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325"/>
        <v>1.9</v>
      </c>
      <c r="P3462">
        <f t="shared" si="326"/>
        <v>50</v>
      </c>
      <c r="Q3462" t="str">
        <f t="shared" si="327"/>
        <v>theater</v>
      </c>
      <c r="R3462" t="str">
        <f t="shared" si="324"/>
        <v>plays</v>
      </c>
      <c r="S3462" s="9">
        <f t="shared" si="328"/>
        <v>41852.527222222227</v>
      </c>
      <c r="T3462" s="9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325"/>
        <v>1.39</v>
      </c>
      <c r="P3463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325"/>
        <v>2.02</v>
      </c>
      <c r="P3464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325"/>
        <v>1.0338000000000001</v>
      </c>
      <c r="P3465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325"/>
        <v>1.023236</v>
      </c>
      <c r="P3466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325"/>
        <v>1.03</v>
      </c>
      <c r="P3467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325"/>
        <v>1.2714285714285714</v>
      </c>
      <c r="P3468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325"/>
        <v>1.01</v>
      </c>
      <c r="P3469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325"/>
        <v>1.2178</v>
      </c>
      <c r="P3470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325"/>
        <v>1.1339285714285714</v>
      </c>
      <c r="P3471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325"/>
        <v>1.5</v>
      </c>
      <c r="P3472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325"/>
        <v>2.1459999999999999</v>
      </c>
      <c r="P3473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9">
        <f t="shared" si="328"/>
        <v>41841.820486111115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325"/>
        <v>1.0205</v>
      </c>
      <c r="P3474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325"/>
        <v>1</v>
      </c>
      <c r="P3475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325"/>
        <v>1.01</v>
      </c>
      <c r="P3476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325"/>
        <v>1.1333333333333333</v>
      </c>
      <c r="P3477">
        <f t="shared" si="326"/>
        <v>20</v>
      </c>
      <c r="Q3477" t="str">
        <f t="shared" si="327"/>
        <v>theater</v>
      </c>
      <c r="R3477" t="str">
        <f t="shared" si="324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325"/>
        <v>1.04</v>
      </c>
      <c r="P3478">
        <f t="shared" si="326"/>
        <v>52</v>
      </c>
      <c r="Q3478" t="str">
        <f t="shared" si="327"/>
        <v>theater</v>
      </c>
      <c r="R3478" t="str">
        <f t="shared" si="324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325"/>
        <v>1.1533333333333333</v>
      </c>
      <c r="P3479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325"/>
        <v>1.1285000000000001</v>
      </c>
      <c r="P3480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325"/>
        <v>1.2786666666666666</v>
      </c>
      <c r="P3481">
        <f t="shared" si="326"/>
        <v>34.25</v>
      </c>
      <c r="Q3481" t="str">
        <f t="shared" si="327"/>
        <v>theater</v>
      </c>
      <c r="R3481" t="str">
        <f t="shared" si="324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325"/>
        <v>1.4266666666666667</v>
      </c>
      <c r="P3482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325"/>
        <v>1.1879999999999999</v>
      </c>
      <c r="P3483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9">
        <f t="shared" si="328"/>
        <v>41989.247546296298</v>
      </c>
      <c r="T3483" s="9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325"/>
        <v>1.3833333333333333</v>
      </c>
      <c r="P3484">
        <f t="shared" si="326"/>
        <v>51.875</v>
      </c>
      <c r="Q3484" t="str">
        <f t="shared" si="327"/>
        <v>theater</v>
      </c>
      <c r="R3484" t="str">
        <f t="shared" si="324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325"/>
        <v>1.599402985074627</v>
      </c>
      <c r="P3485">
        <f t="shared" si="326"/>
        <v>40.285714285714285</v>
      </c>
      <c r="Q3485" t="str">
        <f t="shared" si="327"/>
        <v>theater</v>
      </c>
      <c r="R3485" t="str">
        <f t="shared" ref="R3485:R3548" si="330">RIGHT(N3485,LEN(N3485)-FIND("/",N3485))</f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325"/>
        <v>1.1424000000000001</v>
      </c>
      <c r="P3486">
        <f t="shared" si="326"/>
        <v>64.909090909090907</v>
      </c>
      <c r="Q3486" t="str">
        <f t="shared" si="327"/>
        <v>theater</v>
      </c>
      <c r="R3486" t="str">
        <f t="shared" si="330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325"/>
        <v>1.0060606060606061</v>
      </c>
      <c r="P3487">
        <f t="shared" si="326"/>
        <v>55.333333333333336</v>
      </c>
      <c r="Q3487" t="str">
        <f t="shared" si="327"/>
        <v>theater</v>
      </c>
      <c r="R3487" t="str">
        <f t="shared" si="330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325"/>
        <v>1.552</v>
      </c>
      <c r="P3488">
        <f t="shared" si="326"/>
        <v>83.142857142857139</v>
      </c>
      <c r="Q3488" t="str">
        <f t="shared" si="327"/>
        <v>theater</v>
      </c>
      <c r="R3488" t="str">
        <f t="shared" si="330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325"/>
        <v>1.2775000000000001</v>
      </c>
      <c r="P3489">
        <f t="shared" si="326"/>
        <v>38.712121212121211</v>
      </c>
      <c r="Q3489" t="str">
        <f t="shared" si="327"/>
        <v>theater</v>
      </c>
      <c r="R3489" t="str">
        <f t="shared" si="330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325"/>
        <v>1.212</v>
      </c>
      <c r="P3490">
        <f t="shared" si="326"/>
        <v>125.37931034482759</v>
      </c>
      <c r="Q3490" t="str">
        <f t="shared" si="327"/>
        <v>theater</v>
      </c>
      <c r="R3490" t="str">
        <f t="shared" si="330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325"/>
        <v>1.127</v>
      </c>
      <c r="P3491">
        <f t="shared" si="326"/>
        <v>78.263888888888886</v>
      </c>
      <c r="Q3491" t="str">
        <f t="shared" si="327"/>
        <v>theater</v>
      </c>
      <c r="R3491" t="str">
        <f t="shared" si="330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325"/>
        <v>1.2749999999999999</v>
      </c>
      <c r="P3492">
        <f t="shared" si="326"/>
        <v>47.222222222222221</v>
      </c>
      <c r="Q3492" t="str">
        <f t="shared" si="327"/>
        <v>theater</v>
      </c>
      <c r="R3492" t="str">
        <f t="shared" si="330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325"/>
        <v>1.5820000000000001</v>
      </c>
      <c r="P3493">
        <f t="shared" si="326"/>
        <v>79.099999999999994</v>
      </c>
      <c r="Q3493" t="str">
        <f t="shared" si="327"/>
        <v>theater</v>
      </c>
      <c r="R3493" t="str">
        <f t="shared" si="330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325"/>
        <v>1.0526894736842105</v>
      </c>
      <c r="P3494">
        <f t="shared" si="326"/>
        <v>114.29199999999999</v>
      </c>
      <c r="Q3494" t="str">
        <f t="shared" si="327"/>
        <v>theater</v>
      </c>
      <c r="R3494" t="str">
        <f t="shared" si="330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325"/>
        <v>1</v>
      </c>
      <c r="P3495">
        <f t="shared" si="326"/>
        <v>51.724137931034484</v>
      </c>
      <c r="Q3495" t="str">
        <f t="shared" si="327"/>
        <v>theater</v>
      </c>
      <c r="R3495" t="str">
        <f t="shared" si="330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325"/>
        <v>1</v>
      </c>
      <c r="P3496">
        <f t="shared" si="326"/>
        <v>30.76923076923077</v>
      </c>
      <c r="Q3496" t="str">
        <f t="shared" si="327"/>
        <v>theater</v>
      </c>
      <c r="R3496" t="str">
        <f t="shared" si="330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325"/>
        <v>1.0686</v>
      </c>
      <c r="P3497">
        <f t="shared" si="326"/>
        <v>74.208333333333329</v>
      </c>
      <c r="Q3497" t="str">
        <f t="shared" si="327"/>
        <v>theater</v>
      </c>
      <c r="R3497" t="str">
        <f t="shared" si="330"/>
        <v>plays</v>
      </c>
      <c r="S3497" s="9">
        <f t="shared" si="328"/>
        <v>41915.762835648144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325"/>
        <v>1.244</v>
      </c>
      <c r="P3498">
        <f t="shared" si="326"/>
        <v>47.846153846153847</v>
      </c>
      <c r="Q3498" t="str">
        <f t="shared" si="327"/>
        <v>theater</v>
      </c>
      <c r="R3498" t="str">
        <f t="shared" si="330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325"/>
        <v>1.0870406189555126</v>
      </c>
      <c r="P3499">
        <f t="shared" si="326"/>
        <v>34.408163265306122</v>
      </c>
      <c r="Q3499" t="str">
        <f t="shared" si="327"/>
        <v>theater</v>
      </c>
      <c r="R3499" t="str">
        <f t="shared" si="330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325"/>
        <v>1.0242424242424242</v>
      </c>
      <c r="P3500">
        <f t="shared" si="326"/>
        <v>40.238095238095241</v>
      </c>
      <c r="Q3500" t="str">
        <f t="shared" si="327"/>
        <v>theater</v>
      </c>
      <c r="R3500" t="str">
        <f t="shared" si="330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325"/>
        <v>1.0549999999999999</v>
      </c>
      <c r="P3501">
        <f t="shared" si="326"/>
        <v>60.285714285714285</v>
      </c>
      <c r="Q3501" t="str">
        <f t="shared" si="327"/>
        <v>theater</v>
      </c>
      <c r="R3501" t="str">
        <f t="shared" si="330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325"/>
        <v>1.0629999999999999</v>
      </c>
      <c r="P3502">
        <f t="shared" si="326"/>
        <v>25.30952380952381</v>
      </c>
      <c r="Q3502" t="str">
        <f t="shared" si="327"/>
        <v>theater</v>
      </c>
      <c r="R3502" t="str">
        <f t="shared" si="330"/>
        <v>plays</v>
      </c>
      <c r="S3502" s="9">
        <f t="shared" si="328"/>
        <v>42419.919421296298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325"/>
        <v>1.0066666666666666</v>
      </c>
      <c r="P3503">
        <f t="shared" si="326"/>
        <v>35.952380952380949</v>
      </c>
      <c r="Q3503" t="str">
        <f t="shared" si="327"/>
        <v>theater</v>
      </c>
      <c r="R3503" t="str">
        <f t="shared" si="330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325"/>
        <v>1.054</v>
      </c>
      <c r="P3504">
        <f t="shared" si="326"/>
        <v>136</v>
      </c>
      <c r="Q3504" t="str">
        <f t="shared" si="327"/>
        <v>theater</v>
      </c>
      <c r="R3504" t="str">
        <f t="shared" si="330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325"/>
        <v>1.0755999999999999</v>
      </c>
      <c r="P3505">
        <f t="shared" si="326"/>
        <v>70.763157894736835</v>
      </c>
      <c r="Q3505" t="str">
        <f t="shared" si="327"/>
        <v>theater</v>
      </c>
      <c r="R3505" t="str">
        <f t="shared" si="330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325"/>
        <v>1</v>
      </c>
      <c r="P3506">
        <f t="shared" si="326"/>
        <v>125</v>
      </c>
      <c r="Q3506" t="str">
        <f t="shared" si="327"/>
        <v>theater</v>
      </c>
      <c r="R3506" t="str">
        <f t="shared" si="330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325"/>
        <v>1.0376000000000001</v>
      </c>
      <c r="P3507">
        <f t="shared" si="326"/>
        <v>66.512820512820511</v>
      </c>
      <c r="Q3507" t="str">
        <f t="shared" si="327"/>
        <v>theater</v>
      </c>
      <c r="R3507" t="str">
        <f t="shared" si="330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325"/>
        <v>1.0149999999999999</v>
      </c>
      <c r="P3508">
        <f t="shared" si="326"/>
        <v>105</v>
      </c>
      <c r="Q3508" t="str">
        <f t="shared" si="327"/>
        <v>theater</v>
      </c>
      <c r="R3508" t="str">
        <f t="shared" si="330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325"/>
        <v>1.044</v>
      </c>
      <c r="P3509">
        <f t="shared" si="326"/>
        <v>145</v>
      </c>
      <c r="Q3509" t="str">
        <f t="shared" si="327"/>
        <v>theater</v>
      </c>
      <c r="R3509" t="str">
        <f t="shared" si="330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325"/>
        <v>1.8</v>
      </c>
      <c r="P3510">
        <f t="shared" si="326"/>
        <v>12</v>
      </c>
      <c r="Q3510" t="str">
        <f t="shared" si="327"/>
        <v>theater</v>
      </c>
      <c r="R3510" t="str">
        <f t="shared" si="330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325"/>
        <v>1.0633333333333332</v>
      </c>
      <c r="P3511">
        <f t="shared" si="326"/>
        <v>96.666666666666671</v>
      </c>
      <c r="Q3511" t="str">
        <f t="shared" si="327"/>
        <v>theater</v>
      </c>
      <c r="R3511" t="str">
        <f t="shared" si="330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325"/>
        <v>1.0055555555555555</v>
      </c>
      <c r="P3512">
        <f t="shared" si="326"/>
        <v>60.333333333333336</v>
      </c>
      <c r="Q3512" t="str">
        <f t="shared" si="327"/>
        <v>theater</v>
      </c>
      <c r="R3512" t="str">
        <f t="shared" si="330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325"/>
        <v>1.012</v>
      </c>
      <c r="P3513">
        <f t="shared" si="326"/>
        <v>79.89473684210526</v>
      </c>
      <c r="Q3513" t="str">
        <f t="shared" si="327"/>
        <v>theater</v>
      </c>
      <c r="R3513" t="str">
        <f t="shared" si="330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325"/>
        <v>1</v>
      </c>
      <c r="P3514">
        <f t="shared" si="326"/>
        <v>58.823529411764703</v>
      </c>
      <c r="Q3514" t="str">
        <f t="shared" si="327"/>
        <v>theater</v>
      </c>
      <c r="R3514" t="str">
        <f t="shared" si="330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325"/>
        <v>1.1839285714285714</v>
      </c>
      <c r="P3515">
        <f t="shared" si="326"/>
        <v>75.340909090909093</v>
      </c>
      <c r="Q3515" t="str">
        <f t="shared" si="327"/>
        <v>theater</v>
      </c>
      <c r="R3515" t="str">
        <f t="shared" si="330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325"/>
        <v>1.1000000000000001</v>
      </c>
      <c r="P3516">
        <f t="shared" si="326"/>
        <v>55</v>
      </c>
      <c r="Q3516" t="str">
        <f t="shared" si="327"/>
        <v>theater</v>
      </c>
      <c r="R3516" t="str">
        <f t="shared" si="330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325"/>
        <v>1.0266666666666666</v>
      </c>
      <c r="P3517">
        <f t="shared" si="326"/>
        <v>66.956521739130437</v>
      </c>
      <c r="Q3517" t="str">
        <f t="shared" si="327"/>
        <v>theater</v>
      </c>
      <c r="R3517" t="str">
        <f t="shared" si="330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325"/>
        <v>1</v>
      </c>
      <c r="P3518">
        <f t="shared" si="326"/>
        <v>227.27272727272728</v>
      </c>
      <c r="Q3518" t="str">
        <f t="shared" si="327"/>
        <v>theater</v>
      </c>
      <c r="R3518" t="str">
        <f t="shared" si="330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325"/>
        <v>1</v>
      </c>
      <c r="P3519">
        <f t="shared" si="326"/>
        <v>307.69230769230768</v>
      </c>
      <c r="Q3519" t="str">
        <f t="shared" si="327"/>
        <v>theater</v>
      </c>
      <c r="R3519" t="str">
        <f t="shared" si="330"/>
        <v>plays</v>
      </c>
      <c r="S3519" s="9">
        <f t="shared" si="328"/>
        <v>41794.817523148144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325"/>
        <v>1.10046</v>
      </c>
      <c r="P3520">
        <f t="shared" si="326"/>
        <v>50.020909090909093</v>
      </c>
      <c r="Q3520" t="str">
        <f t="shared" si="327"/>
        <v>theater</v>
      </c>
      <c r="R3520" t="str">
        <f t="shared" si="330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325"/>
        <v>1.0135000000000001</v>
      </c>
      <c r="P3521">
        <f t="shared" si="326"/>
        <v>72.392857142857139</v>
      </c>
      <c r="Q3521" t="str">
        <f t="shared" si="327"/>
        <v>theater</v>
      </c>
      <c r="R3521" t="str">
        <f t="shared" si="330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325"/>
        <v>1.0075000000000001</v>
      </c>
      <c r="P3522">
        <f t="shared" si="326"/>
        <v>95.952380952380949</v>
      </c>
      <c r="Q3522" t="str">
        <f t="shared" si="327"/>
        <v>theater</v>
      </c>
      <c r="R3522" t="str">
        <f t="shared" si="330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331">E3523/D3523</f>
        <v>1.6942857142857144</v>
      </c>
      <c r="P3523">
        <f t="shared" ref="P3523:P3586" si="332">E3523/L3523</f>
        <v>45.615384615384613</v>
      </c>
      <c r="Q3523" t="str">
        <f t="shared" ref="Q3523:Q3586" si="333">LEFT(N3523,SEARCH("/",N3523)-1)</f>
        <v>theater</v>
      </c>
      <c r="R3523" t="str">
        <f t="shared" si="330"/>
        <v>plays</v>
      </c>
      <c r="S3523" s="9">
        <f t="shared" ref="S3523:S3586" si="334">(J3523/86400)+DATE(1970,1,1)</f>
        <v>41881.361342592594</v>
      </c>
      <c r="T3523" s="9">
        <f t="shared" ref="T3523:T3586" si="335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331"/>
        <v>1</v>
      </c>
      <c r="P3524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331"/>
        <v>1.1365000000000001</v>
      </c>
      <c r="P3525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331"/>
        <v>1.0156000000000001</v>
      </c>
      <c r="P3526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331"/>
        <v>1.06</v>
      </c>
      <c r="P3527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331"/>
        <v>1.02</v>
      </c>
      <c r="P3528">
        <f t="shared" si="332"/>
        <v>99</v>
      </c>
      <c r="Q3528" t="str">
        <f t="shared" si="333"/>
        <v>theater</v>
      </c>
      <c r="R3528" t="str">
        <f t="shared" si="330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331"/>
        <v>1.1691666666666667</v>
      </c>
      <c r="P3529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331"/>
        <v>1.0115151515151515</v>
      </c>
      <c r="P3530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331"/>
        <v>1.32</v>
      </c>
      <c r="P3531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331"/>
        <v>1</v>
      </c>
      <c r="P3532">
        <f t="shared" si="332"/>
        <v>125</v>
      </c>
      <c r="Q3532" t="str">
        <f t="shared" si="333"/>
        <v>theater</v>
      </c>
      <c r="R3532" t="str">
        <f t="shared" si="330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331"/>
        <v>1.28</v>
      </c>
      <c r="P3533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331"/>
        <v>1.1895833333333334</v>
      </c>
      <c r="P3534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331"/>
        <v>1.262</v>
      </c>
      <c r="P3535">
        <f t="shared" si="332"/>
        <v>78.875</v>
      </c>
      <c r="Q3535" t="str">
        <f t="shared" si="333"/>
        <v>theater</v>
      </c>
      <c r="R3535" t="str">
        <f t="shared" si="330"/>
        <v>plays</v>
      </c>
      <c r="S3535" s="9">
        <f t="shared" si="334"/>
        <v>42289.761192129634</v>
      </c>
      <c r="T3535" s="9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331"/>
        <v>1.5620000000000001</v>
      </c>
      <c r="P3536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331"/>
        <v>1.0315000000000001</v>
      </c>
      <c r="P3537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331"/>
        <v>1.5333333333333334</v>
      </c>
      <c r="P3538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331"/>
        <v>1.8044444444444445</v>
      </c>
      <c r="P3539">
        <f t="shared" si="332"/>
        <v>43.5</v>
      </c>
      <c r="Q3539" t="str">
        <f t="shared" si="333"/>
        <v>theater</v>
      </c>
      <c r="R3539" t="str">
        <f t="shared" si="330"/>
        <v>plays</v>
      </c>
      <c r="S3539" s="9">
        <f t="shared" si="334"/>
        <v>41923.354351851856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331"/>
        <v>1.2845</v>
      </c>
      <c r="P3540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331"/>
        <v>1.1966666666666668</v>
      </c>
      <c r="P3541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331"/>
        <v>1.23</v>
      </c>
      <c r="P3542">
        <f t="shared" si="332"/>
        <v>46.125</v>
      </c>
      <c r="Q3542" t="str">
        <f t="shared" si="333"/>
        <v>theater</v>
      </c>
      <c r="R3542" t="str">
        <f t="shared" si="330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331"/>
        <v>1.05</v>
      </c>
      <c r="P3543">
        <f t="shared" si="332"/>
        <v>39.375</v>
      </c>
      <c r="Q3543" t="str">
        <f t="shared" si="333"/>
        <v>theater</v>
      </c>
      <c r="R3543" t="str">
        <f t="shared" si="330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331"/>
        <v>1.0223636363636364</v>
      </c>
      <c r="P3544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331"/>
        <v>1.0466666666666666</v>
      </c>
      <c r="P3545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331"/>
        <v>1</v>
      </c>
      <c r="P3546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331"/>
        <v>1.004</v>
      </c>
      <c r="P3547">
        <f t="shared" si="332"/>
        <v>31.375</v>
      </c>
      <c r="Q3547" t="str">
        <f t="shared" si="333"/>
        <v>theater</v>
      </c>
      <c r="R3547" t="str">
        <f t="shared" si="330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331"/>
        <v>1.0227272727272727</v>
      </c>
      <c r="P3548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331"/>
        <v>1.1440928571428572</v>
      </c>
      <c r="P3549">
        <f t="shared" si="332"/>
        <v>119.17633928571429</v>
      </c>
      <c r="Q3549" t="str">
        <f t="shared" si="333"/>
        <v>theater</v>
      </c>
      <c r="R3549" t="str">
        <f t="shared" ref="R3549:R3612" si="336">RIGHT(N3549,LEN(N3549)-FIND("/",N3549))</f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331"/>
        <v>1.019047619047619</v>
      </c>
      <c r="P3550">
        <f t="shared" si="332"/>
        <v>164.61538461538461</v>
      </c>
      <c r="Q3550" t="str">
        <f t="shared" si="333"/>
        <v>theater</v>
      </c>
      <c r="R3550" t="str">
        <f t="shared" si="336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331"/>
        <v>1.02</v>
      </c>
      <c r="P3551">
        <f t="shared" si="332"/>
        <v>24.285714285714285</v>
      </c>
      <c r="Q3551" t="str">
        <f t="shared" si="333"/>
        <v>theater</v>
      </c>
      <c r="R3551" t="str">
        <f t="shared" si="336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331"/>
        <v>1.048</v>
      </c>
      <c r="P3552">
        <f t="shared" si="332"/>
        <v>40.9375</v>
      </c>
      <c r="Q3552" t="str">
        <f t="shared" si="333"/>
        <v>theater</v>
      </c>
      <c r="R3552" t="str">
        <f t="shared" si="336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331"/>
        <v>1.0183333333333333</v>
      </c>
      <c r="P3553">
        <f t="shared" si="332"/>
        <v>61.1</v>
      </c>
      <c r="Q3553" t="str">
        <f t="shared" si="333"/>
        <v>theater</v>
      </c>
      <c r="R3553" t="str">
        <f t="shared" si="336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331"/>
        <v>1</v>
      </c>
      <c r="P3554">
        <f t="shared" si="332"/>
        <v>38.65</v>
      </c>
      <c r="Q3554" t="str">
        <f t="shared" si="333"/>
        <v>theater</v>
      </c>
      <c r="R3554" t="str">
        <f t="shared" si="336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331"/>
        <v>1.0627272727272727</v>
      </c>
      <c r="P3555">
        <f t="shared" si="332"/>
        <v>56.20192307692308</v>
      </c>
      <c r="Q3555" t="str">
        <f t="shared" si="333"/>
        <v>theater</v>
      </c>
      <c r="R3555" t="str">
        <f t="shared" si="336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331"/>
        <v>1.1342219999999998</v>
      </c>
      <c r="P3556">
        <f t="shared" si="332"/>
        <v>107.00207547169811</v>
      </c>
      <c r="Q3556" t="str">
        <f t="shared" si="333"/>
        <v>theater</v>
      </c>
      <c r="R3556" t="str">
        <f t="shared" si="336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331"/>
        <v>1</v>
      </c>
      <c r="P3557">
        <f t="shared" si="332"/>
        <v>171.42857142857142</v>
      </c>
      <c r="Q3557" t="str">
        <f t="shared" si="333"/>
        <v>theater</v>
      </c>
      <c r="R3557" t="str">
        <f t="shared" si="336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331"/>
        <v>1.0045454545454546</v>
      </c>
      <c r="P3558">
        <f t="shared" si="332"/>
        <v>110.5</v>
      </c>
      <c r="Q3558" t="str">
        <f t="shared" si="333"/>
        <v>theater</v>
      </c>
      <c r="R3558" t="str">
        <f t="shared" si="336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331"/>
        <v>1.0003599999999999</v>
      </c>
      <c r="P3559">
        <f t="shared" si="332"/>
        <v>179.27598566308242</v>
      </c>
      <c r="Q3559" t="str">
        <f t="shared" si="333"/>
        <v>theater</v>
      </c>
      <c r="R3559" t="str">
        <f t="shared" si="336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331"/>
        <v>1.44</v>
      </c>
      <c r="P3560">
        <f t="shared" si="332"/>
        <v>22.90909090909091</v>
      </c>
      <c r="Q3560" t="str">
        <f t="shared" si="333"/>
        <v>theater</v>
      </c>
      <c r="R3560" t="str">
        <f t="shared" si="336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331"/>
        <v>1.0349999999999999</v>
      </c>
      <c r="P3561">
        <f t="shared" si="332"/>
        <v>43.125</v>
      </c>
      <c r="Q3561" t="str">
        <f t="shared" si="333"/>
        <v>theater</v>
      </c>
      <c r="R3561" t="str">
        <f t="shared" si="336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331"/>
        <v>1.0843750000000001</v>
      </c>
      <c r="P3562">
        <f t="shared" si="332"/>
        <v>46.891891891891895</v>
      </c>
      <c r="Q3562" t="str">
        <f t="shared" si="333"/>
        <v>theater</v>
      </c>
      <c r="R3562" t="str">
        <f t="shared" si="336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331"/>
        <v>1.024</v>
      </c>
      <c r="P3563">
        <f t="shared" si="332"/>
        <v>47.407407407407405</v>
      </c>
      <c r="Q3563" t="str">
        <f t="shared" si="333"/>
        <v>theater</v>
      </c>
      <c r="R3563" t="str">
        <f t="shared" si="336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331"/>
        <v>1.4888888888888889</v>
      </c>
      <c r="P3564">
        <f t="shared" si="332"/>
        <v>15.129032258064516</v>
      </c>
      <c r="Q3564" t="str">
        <f t="shared" si="333"/>
        <v>theater</v>
      </c>
      <c r="R3564" t="str">
        <f t="shared" si="336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331"/>
        <v>1.0549000000000002</v>
      </c>
      <c r="P3565">
        <f t="shared" si="332"/>
        <v>21.098000000000003</v>
      </c>
      <c r="Q3565" t="str">
        <f t="shared" si="333"/>
        <v>theater</v>
      </c>
      <c r="R3565" t="str">
        <f t="shared" si="336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331"/>
        <v>1.0049999999999999</v>
      </c>
      <c r="P3566">
        <f t="shared" si="332"/>
        <v>59.117647058823529</v>
      </c>
      <c r="Q3566" t="str">
        <f t="shared" si="333"/>
        <v>theater</v>
      </c>
      <c r="R3566" t="str">
        <f t="shared" si="336"/>
        <v>plays</v>
      </c>
      <c r="S3566" s="9">
        <f t="shared" si="334"/>
        <v>42236.623252314814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331"/>
        <v>1.3055555555555556</v>
      </c>
      <c r="P3567">
        <f t="shared" si="332"/>
        <v>97.916666666666671</v>
      </c>
      <c r="Q3567" t="str">
        <f t="shared" si="333"/>
        <v>theater</v>
      </c>
      <c r="R3567" t="str">
        <f t="shared" si="336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331"/>
        <v>1.0475000000000001</v>
      </c>
      <c r="P3568">
        <f t="shared" si="332"/>
        <v>55.131578947368418</v>
      </c>
      <c r="Q3568" t="str">
        <f t="shared" si="333"/>
        <v>theater</v>
      </c>
      <c r="R3568" t="str">
        <f t="shared" si="336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331"/>
        <v>1.0880000000000001</v>
      </c>
      <c r="P3569">
        <f t="shared" si="332"/>
        <v>26.536585365853657</v>
      </c>
      <c r="Q3569" t="str">
        <f t="shared" si="333"/>
        <v>theater</v>
      </c>
      <c r="R3569" t="str">
        <f t="shared" si="336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331"/>
        <v>1.1100000000000001</v>
      </c>
      <c r="P3570">
        <f t="shared" si="332"/>
        <v>58.421052631578945</v>
      </c>
      <c r="Q3570" t="str">
        <f t="shared" si="333"/>
        <v>theater</v>
      </c>
      <c r="R3570" t="str">
        <f t="shared" si="336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331"/>
        <v>1.0047999999999999</v>
      </c>
      <c r="P3571">
        <f t="shared" si="332"/>
        <v>122.53658536585365</v>
      </c>
      <c r="Q3571" t="str">
        <f t="shared" si="333"/>
        <v>theater</v>
      </c>
      <c r="R3571" t="str">
        <f t="shared" si="336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331"/>
        <v>1.1435</v>
      </c>
      <c r="P3572">
        <f t="shared" si="332"/>
        <v>87.961538461538467</v>
      </c>
      <c r="Q3572" t="str">
        <f t="shared" si="333"/>
        <v>theater</v>
      </c>
      <c r="R3572" t="str">
        <f t="shared" si="336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331"/>
        <v>1.2206666666666666</v>
      </c>
      <c r="P3573">
        <f t="shared" si="332"/>
        <v>73.239999999999995</v>
      </c>
      <c r="Q3573" t="str">
        <f t="shared" si="333"/>
        <v>theater</v>
      </c>
      <c r="R3573" t="str">
        <f t="shared" si="336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331"/>
        <v>1</v>
      </c>
      <c r="P3574">
        <f t="shared" si="332"/>
        <v>55.555555555555557</v>
      </c>
      <c r="Q3574" t="str">
        <f t="shared" si="333"/>
        <v>theater</v>
      </c>
      <c r="R3574" t="str">
        <f t="shared" si="336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331"/>
        <v>1.028</v>
      </c>
      <c r="P3575">
        <f t="shared" si="332"/>
        <v>39.53846153846154</v>
      </c>
      <c r="Q3575" t="str">
        <f t="shared" si="333"/>
        <v>theater</v>
      </c>
      <c r="R3575" t="str">
        <f t="shared" si="336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331"/>
        <v>1.0612068965517241</v>
      </c>
      <c r="P3576">
        <f t="shared" si="332"/>
        <v>136.77777777777777</v>
      </c>
      <c r="Q3576" t="str">
        <f t="shared" si="333"/>
        <v>theater</v>
      </c>
      <c r="R3576" t="str">
        <f t="shared" si="336"/>
        <v>plays</v>
      </c>
      <c r="S3576" s="9">
        <f t="shared" si="334"/>
        <v>41926.942685185189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331"/>
        <v>1.0133000000000001</v>
      </c>
      <c r="P3577">
        <f t="shared" si="332"/>
        <v>99.343137254901961</v>
      </c>
      <c r="Q3577" t="str">
        <f t="shared" si="333"/>
        <v>theater</v>
      </c>
      <c r="R3577" t="str">
        <f t="shared" si="336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331"/>
        <v>1</v>
      </c>
      <c r="P3578">
        <f t="shared" si="332"/>
        <v>20</v>
      </c>
      <c r="Q3578" t="str">
        <f t="shared" si="333"/>
        <v>theater</v>
      </c>
      <c r="R3578" t="str">
        <f t="shared" si="336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331"/>
        <v>1.3</v>
      </c>
      <c r="P3579">
        <f t="shared" si="332"/>
        <v>28.888888888888889</v>
      </c>
      <c r="Q3579" t="str">
        <f t="shared" si="333"/>
        <v>theater</v>
      </c>
      <c r="R3579" t="str">
        <f t="shared" si="336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331"/>
        <v>1.0001333333333333</v>
      </c>
      <c r="P3580">
        <f t="shared" si="332"/>
        <v>40.545945945945945</v>
      </c>
      <c r="Q3580" t="str">
        <f t="shared" si="333"/>
        <v>theater</v>
      </c>
      <c r="R3580" t="str">
        <f t="shared" si="336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331"/>
        <v>1</v>
      </c>
      <c r="P3581">
        <f t="shared" si="332"/>
        <v>35.714285714285715</v>
      </c>
      <c r="Q3581" t="str">
        <f t="shared" si="333"/>
        <v>theater</v>
      </c>
      <c r="R3581" t="str">
        <f t="shared" si="336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331"/>
        <v>1.1388888888888888</v>
      </c>
      <c r="P3582">
        <f t="shared" si="332"/>
        <v>37.962962962962962</v>
      </c>
      <c r="Q3582" t="str">
        <f t="shared" si="333"/>
        <v>theater</v>
      </c>
      <c r="R3582" t="str">
        <f t="shared" si="336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331"/>
        <v>1</v>
      </c>
      <c r="P3583">
        <f t="shared" si="332"/>
        <v>33.333333333333336</v>
      </c>
      <c r="Q3583" t="str">
        <f t="shared" si="333"/>
        <v>theater</v>
      </c>
      <c r="R3583" t="str">
        <f t="shared" si="336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331"/>
        <v>2.87</v>
      </c>
      <c r="P3584">
        <f t="shared" si="332"/>
        <v>58.571428571428569</v>
      </c>
      <c r="Q3584" t="str">
        <f t="shared" si="333"/>
        <v>theater</v>
      </c>
      <c r="R3584" t="str">
        <f t="shared" si="336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331"/>
        <v>1.085</v>
      </c>
      <c r="P3585">
        <f t="shared" si="332"/>
        <v>135.625</v>
      </c>
      <c r="Q3585" t="str">
        <f t="shared" si="333"/>
        <v>theater</v>
      </c>
      <c r="R3585" t="str">
        <f t="shared" si="336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331"/>
        <v>1.155</v>
      </c>
      <c r="P3586">
        <f t="shared" si="332"/>
        <v>30.9375</v>
      </c>
      <c r="Q3586" t="str">
        <f t="shared" si="333"/>
        <v>theater</v>
      </c>
      <c r="R3586" t="str">
        <f t="shared" si="336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337">E3587/D3587</f>
        <v>1.1911764705882353</v>
      </c>
      <c r="P3587">
        <f t="shared" ref="P3587:P3650" si="338">E3587/L3587</f>
        <v>176.08695652173913</v>
      </c>
      <c r="Q3587" t="str">
        <f t="shared" ref="Q3587:Q3650" si="339">LEFT(N3587,SEARCH("/",N3587)-1)</f>
        <v>theater</v>
      </c>
      <c r="R3587" t="str">
        <f t="shared" si="336"/>
        <v>plays</v>
      </c>
      <c r="S3587" s="9">
        <f t="shared" ref="S3587:S3650" si="340">(J3587/86400)+DATE(1970,1,1)</f>
        <v>41964.716319444444</v>
      </c>
      <c r="T3587" s="9">
        <f t="shared" ref="T3587:T3650" si="341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337"/>
        <v>1.0942666666666667</v>
      </c>
      <c r="P3588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337"/>
        <v>1.266</v>
      </c>
      <c r="P3589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337"/>
        <v>1.0049999999999999</v>
      </c>
      <c r="P3590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337"/>
        <v>1.2749999999999999</v>
      </c>
      <c r="P3591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337"/>
        <v>1.0005999999999999</v>
      </c>
      <c r="P3592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337"/>
        <v>1.75</v>
      </c>
      <c r="P3593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337"/>
        <v>1.2725</v>
      </c>
      <c r="P3594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337"/>
        <v>1.1063333333333334</v>
      </c>
      <c r="P3595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337"/>
        <v>1.2593749999999999</v>
      </c>
      <c r="P3596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337"/>
        <v>1.1850000000000001</v>
      </c>
      <c r="P3597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337"/>
        <v>1.0772727272727274</v>
      </c>
      <c r="P3598">
        <f t="shared" si="338"/>
        <v>79</v>
      </c>
      <c r="Q3598" t="str">
        <f t="shared" si="339"/>
        <v>theater</v>
      </c>
      <c r="R3598" t="str">
        <f t="shared" si="336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337"/>
        <v>1.026</v>
      </c>
      <c r="P3599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337"/>
        <v>1.101</v>
      </c>
      <c r="P3600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337"/>
        <v>2.02</v>
      </c>
      <c r="P3601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337"/>
        <v>1.3</v>
      </c>
      <c r="P3602">
        <f t="shared" si="338"/>
        <v>3.25</v>
      </c>
      <c r="Q3602" t="str">
        <f t="shared" si="339"/>
        <v>theater</v>
      </c>
      <c r="R3602" t="str">
        <f t="shared" si="336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337"/>
        <v>1.0435000000000001</v>
      </c>
      <c r="P3603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337"/>
        <v>1.0004999999999999</v>
      </c>
      <c r="P3604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337"/>
        <v>1.7066666666666668</v>
      </c>
      <c r="P3605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337"/>
        <v>1.1283333333333334</v>
      </c>
      <c r="P3606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337"/>
        <v>1.84</v>
      </c>
      <c r="P3607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337"/>
        <v>1.3026666666666666</v>
      </c>
      <c r="P3608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337"/>
        <v>1.0545454545454545</v>
      </c>
      <c r="P3609">
        <f t="shared" si="338"/>
        <v>29</v>
      </c>
      <c r="Q3609" t="str">
        <f t="shared" si="339"/>
        <v>theater</v>
      </c>
      <c r="R3609" t="str">
        <f t="shared" si="336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337"/>
        <v>1</v>
      </c>
      <c r="P3610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337"/>
        <v>1.5331632653061225</v>
      </c>
      <c r="P3611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337"/>
        <v>1.623</v>
      </c>
      <c r="P3612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337"/>
        <v>1.36</v>
      </c>
      <c r="P3613">
        <f t="shared" si="338"/>
        <v>66.666666666666671</v>
      </c>
      <c r="Q3613" t="str">
        <f t="shared" si="339"/>
        <v>theater</v>
      </c>
      <c r="R3613" t="str">
        <f t="shared" ref="R3613:R3676" si="342">RIGHT(N3613,LEN(N3613)-FIND("/",N3613))</f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337"/>
        <v>1.444</v>
      </c>
      <c r="P3614">
        <f t="shared" si="338"/>
        <v>126.66666666666667</v>
      </c>
      <c r="Q3614" t="str">
        <f t="shared" si="339"/>
        <v>theater</v>
      </c>
      <c r="R3614" t="str">
        <f t="shared" si="342"/>
        <v>plays</v>
      </c>
      <c r="S3614" s="9">
        <f t="shared" si="340"/>
        <v>41789.726979166662</v>
      </c>
      <c r="T3614" s="9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337"/>
        <v>1</v>
      </c>
      <c r="P3615">
        <f t="shared" si="338"/>
        <v>62.5</v>
      </c>
      <c r="Q3615" t="str">
        <f t="shared" si="339"/>
        <v>theater</v>
      </c>
      <c r="R3615" t="str">
        <f t="shared" si="342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337"/>
        <v>1.008</v>
      </c>
      <c r="P3616">
        <f t="shared" si="338"/>
        <v>35.492957746478872</v>
      </c>
      <c r="Q3616" t="str">
        <f t="shared" si="339"/>
        <v>theater</v>
      </c>
      <c r="R3616" t="str">
        <f t="shared" si="342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337"/>
        <v>1.0680000000000001</v>
      </c>
      <c r="P3617">
        <f t="shared" si="338"/>
        <v>37.083333333333336</v>
      </c>
      <c r="Q3617" t="str">
        <f t="shared" si="339"/>
        <v>theater</v>
      </c>
      <c r="R3617" t="str">
        <f t="shared" si="342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337"/>
        <v>1.248</v>
      </c>
      <c r="P3618">
        <f t="shared" si="338"/>
        <v>69.333333333333329</v>
      </c>
      <c r="Q3618" t="str">
        <f t="shared" si="339"/>
        <v>theater</v>
      </c>
      <c r="R3618" t="str">
        <f t="shared" si="342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337"/>
        <v>1.1891891891891893</v>
      </c>
      <c r="P3619">
        <f t="shared" si="338"/>
        <v>17.254901960784313</v>
      </c>
      <c r="Q3619" t="str">
        <f t="shared" si="339"/>
        <v>theater</v>
      </c>
      <c r="R3619" t="str">
        <f t="shared" si="342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337"/>
        <v>1.01</v>
      </c>
      <c r="P3620">
        <f t="shared" si="338"/>
        <v>36.071428571428569</v>
      </c>
      <c r="Q3620" t="str">
        <f t="shared" si="339"/>
        <v>theater</v>
      </c>
      <c r="R3620" t="str">
        <f t="shared" si="342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337"/>
        <v>1.1299999999999999</v>
      </c>
      <c r="P3621">
        <f t="shared" si="338"/>
        <v>66.470588235294116</v>
      </c>
      <c r="Q3621" t="str">
        <f t="shared" si="339"/>
        <v>theater</v>
      </c>
      <c r="R3621" t="str">
        <f t="shared" si="342"/>
        <v>plays</v>
      </c>
      <c r="S3621" s="9">
        <f t="shared" si="340"/>
        <v>42661.132245370369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337"/>
        <v>1.0519047619047619</v>
      </c>
      <c r="P3622">
        <f t="shared" si="338"/>
        <v>56.065989847715734</v>
      </c>
      <c r="Q3622" t="str">
        <f t="shared" si="339"/>
        <v>theater</v>
      </c>
      <c r="R3622" t="str">
        <f t="shared" si="342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337"/>
        <v>1.0973333333333333</v>
      </c>
      <c r="P3623">
        <f t="shared" si="338"/>
        <v>47.028571428571432</v>
      </c>
      <c r="Q3623" t="str">
        <f t="shared" si="339"/>
        <v>theater</v>
      </c>
      <c r="R3623" t="str">
        <f t="shared" si="342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337"/>
        <v>1.00099</v>
      </c>
      <c r="P3624">
        <f t="shared" si="338"/>
        <v>47.666190476190479</v>
      </c>
      <c r="Q3624" t="str">
        <f t="shared" si="339"/>
        <v>theater</v>
      </c>
      <c r="R3624" t="str">
        <f t="shared" si="342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337"/>
        <v>1.2</v>
      </c>
      <c r="P3625">
        <f t="shared" si="338"/>
        <v>88.235294117647058</v>
      </c>
      <c r="Q3625" t="str">
        <f t="shared" si="339"/>
        <v>theater</v>
      </c>
      <c r="R3625" t="str">
        <f t="shared" si="342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337"/>
        <v>1.0493333333333332</v>
      </c>
      <c r="P3626">
        <f t="shared" si="338"/>
        <v>80.717948717948715</v>
      </c>
      <c r="Q3626" t="str">
        <f t="shared" si="339"/>
        <v>theater</v>
      </c>
      <c r="R3626" t="str">
        <f t="shared" si="342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337"/>
        <v>1.0266666666666666</v>
      </c>
      <c r="P3627">
        <f t="shared" si="338"/>
        <v>39.487179487179489</v>
      </c>
      <c r="Q3627" t="str">
        <f t="shared" si="339"/>
        <v>theater</v>
      </c>
      <c r="R3627" t="str">
        <f t="shared" si="342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337"/>
        <v>1.0182500000000001</v>
      </c>
      <c r="P3628">
        <f t="shared" si="338"/>
        <v>84.854166666666671</v>
      </c>
      <c r="Q3628" t="str">
        <f t="shared" si="339"/>
        <v>theater</v>
      </c>
      <c r="R3628" t="str">
        <f t="shared" si="342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337"/>
        <v>1</v>
      </c>
      <c r="P3629">
        <f t="shared" si="338"/>
        <v>68.965517241379317</v>
      </c>
      <c r="Q3629" t="str">
        <f t="shared" si="339"/>
        <v>theater</v>
      </c>
      <c r="R3629" t="str">
        <f t="shared" si="342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337"/>
        <v>0</v>
      </c>
      <c r="P3630" t="e">
        <f t="shared" si="338"/>
        <v>#DIV/0!</v>
      </c>
      <c r="Q3630" t="str">
        <f t="shared" si="339"/>
        <v>theater</v>
      </c>
      <c r="R3630" t="str">
        <f t="shared" si="342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337"/>
        <v>1.9999999999999999E-6</v>
      </c>
      <c r="P3631">
        <f t="shared" si="338"/>
        <v>1</v>
      </c>
      <c r="Q3631" t="str">
        <f t="shared" si="339"/>
        <v>theater</v>
      </c>
      <c r="R3631" t="str">
        <f t="shared" si="342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337"/>
        <v>3.3333333333333332E-4</v>
      </c>
      <c r="P3632">
        <f t="shared" si="338"/>
        <v>1</v>
      </c>
      <c r="Q3632" t="str">
        <f t="shared" si="339"/>
        <v>theater</v>
      </c>
      <c r="R3632" t="str">
        <f t="shared" si="342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337"/>
        <v>0.51023391812865493</v>
      </c>
      <c r="P3633">
        <f t="shared" si="338"/>
        <v>147.88135593220338</v>
      </c>
      <c r="Q3633" t="str">
        <f t="shared" si="339"/>
        <v>theater</v>
      </c>
      <c r="R3633" t="str">
        <f t="shared" si="342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337"/>
        <v>0.2</v>
      </c>
      <c r="P3634">
        <f t="shared" si="338"/>
        <v>100</v>
      </c>
      <c r="Q3634" t="str">
        <f t="shared" si="339"/>
        <v>theater</v>
      </c>
      <c r="R3634" t="str">
        <f t="shared" si="342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337"/>
        <v>0.35239999999999999</v>
      </c>
      <c r="P3635">
        <f t="shared" si="338"/>
        <v>56.838709677419352</v>
      </c>
      <c r="Q3635" t="str">
        <f t="shared" si="339"/>
        <v>theater</v>
      </c>
      <c r="R3635" t="str">
        <f t="shared" si="342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337"/>
        <v>4.2466666666666666E-2</v>
      </c>
      <c r="P3636">
        <f t="shared" si="338"/>
        <v>176.94444444444446</v>
      </c>
      <c r="Q3636" t="str">
        <f t="shared" si="339"/>
        <v>theater</v>
      </c>
      <c r="R3636" t="str">
        <f t="shared" si="342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337"/>
        <v>0.36457142857142855</v>
      </c>
      <c r="P3637">
        <f t="shared" si="338"/>
        <v>127.6</v>
      </c>
      <c r="Q3637" t="str">
        <f t="shared" si="339"/>
        <v>theater</v>
      </c>
      <c r="R3637" t="str">
        <f t="shared" si="342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337"/>
        <v>0</v>
      </c>
      <c r="P3638" t="e">
        <f t="shared" si="338"/>
        <v>#DIV/0!</v>
      </c>
      <c r="Q3638" t="str">
        <f t="shared" si="339"/>
        <v>theater</v>
      </c>
      <c r="R3638" t="str">
        <f t="shared" si="342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337"/>
        <v>0.30866666666666664</v>
      </c>
      <c r="P3639">
        <f t="shared" si="338"/>
        <v>66.142857142857139</v>
      </c>
      <c r="Q3639" t="str">
        <f t="shared" si="339"/>
        <v>theater</v>
      </c>
      <c r="R3639" t="str">
        <f t="shared" si="342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337"/>
        <v>6.545454545454546E-2</v>
      </c>
      <c r="P3640">
        <f t="shared" si="338"/>
        <v>108</v>
      </c>
      <c r="Q3640" t="str">
        <f t="shared" si="339"/>
        <v>theater</v>
      </c>
      <c r="R3640" t="str">
        <f t="shared" si="342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337"/>
        <v>4.0000000000000003E-5</v>
      </c>
      <c r="P3641">
        <f t="shared" si="338"/>
        <v>1</v>
      </c>
      <c r="Q3641" t="str">
        <f t="shared" si="339"/>
        <v>theater</v>
      </c>
      <c r="R3641" t="str">
        <f t="shared" si="342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337"/>
        <v>5.5E-2</v>
      </c>
      <c r="P3642">
        <f t="shared" si="338"/>
        <v>18.333333333333332</v>
      </c>
      <c r="Q3642" t="str">
        <f t="shared" si="339"/>
        <v>theater</v>
      </c>
      <c r="R3642" t="str">
        <f t="shared" si="342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337"/>
        <v>0</v>
      </c>
      <c r="P3643" t="e">
        <f t="shared" si="338"/>
        <v>#DIV/0!</v>
      </c>
      <c r="Q3643" t="str">
        <f t="shared" si="339"/>
        <v>theater</v>
      </c>
      <c r="R3643" t="str">
        <f t="shared" si="342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337"/>
        <v>2.1428571428571429E-2</v>
      </c>
      <c r="P3644">
        <f t="shared" si="338"/>
        <v>7.5</v>
      </c>
      <c r="Q3644" t="str">
        <f t="shared" si="339"/>
        <v>theater</v>
      </c>
      <c r="R3644" t="str">
        <f t="shared" si="342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337"/>
        <v>0</v>
      </c>
      <c r="P3645" t="e">
        <f t="shared" si="338"/>
        <v>#DIV/0!</v>
      </c>
      <c r="Q3645" t="str">
        <f t="shared" si="339"/>
        <v>theater</v>
      </c>
      <c r="R3645" t="str">
        <f t="shared" si="342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337"/>
        <v>0.16420000000000001</v>
      </c>
      <c r="P3646">
        <f t="shared" si="338"/>
        <v>68.416666666666671</v>
      </c>
      <c r="Q3646" t="str">
        <f t="shared" si="339"/>
        <v>theater</v>
      </c>
      <c r="R3646" t="str">
        <f t="shared" si="342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337"/>
        <v>1E-3</v>
      </c>
      <c r="P3647">
        <f t="shared" si="338"/>
        <v>1</v>
      </c>
      <c r="Q3647" t="str">
        <f t="shared" si="339"/>
        <v>theater</v>
      </c>
      <c r="R3647" t="str">
        <f t="shared" si="342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337"/>
        <v>4.8099999999999997E-2</v>
      </c>
      <c r="P3648">
        <f t="shared" si="338"/>
        <v>60.125</v>
      </c>
      <c r="Q3648" t="str">
        <f t="shared" si="339"/>
        <v>theater</v>
      </c>
      <c r="R3648" t="str">
        <f t="shared" si="342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337"/>
        <v>0.06</v>
      </c>
      <c r="P3649">
        <f t="shared" si="338"/>
        <v>15</v>
      </c>
      <c r="Q3649" t="str">
        <f t="shared" si="339"/>
        <v>theater</v>
      </c>
      <c r="R3649" t="str">
        <f t="shared" si="342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337"/>
        <v>1.003825</v>
      </c>
      <c r="P3650">
        <f t="shared" si="338"/>
        <v>550.04109589041093</v>
      </c>
      <c r="Q3650" t="str">
        <f t="shared" si="339"/>
        <v>theater</v>
      </c>
      <c r="R3650" t="str">
        <f t="shared" si="342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343">E3651/D3651</f>
        <v>1.04</v>
      </c>
      <c r="P3651">
        <f t="shared" ref="P3651:P3714" si="344">E3651/L3651</f>
        <v>97.5</v>
      </c>
      <c r="Q3651" t="str">
        <f t="shared" ref="Q3651:Q3714" si="345">LEFT(N3651,SEARCH("/",N3651)-1)</f>
        <v>theater</v>
      </c>
      <c r="R3651" t="str">
        <f t="shared" si="342"/>
        <v>plays</v>
      </c>
      <c r="S3651" s="9">
        <f t="shared" ref="S3651:S3714" si="346">(J3651/86400)+DATE(1970,1,1)</f>
        <v>41780.712893518517</v>
      </c>
      <c r="T3651" s="9">
        <f t="shared" ref="T3651:T3714" si="347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343"/>
        <v>1</v>
      </c>
      <c r="P3652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343"/>
        <v>1.04</v>
      </c>
      <c r="P3653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343"/>
        <v>2.5066666666666668</v>
      </c>
      <c r="P3654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343"/>
        <v>1.0049999999999999</v>
      </c>
      <c r="P3655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343"/>
        <v>1.744</v>
      </c>
      <c r="P3656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343"/>
        <v>1.1626000000000001</v>
      </c>
      <c r="P3657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343"/>
        <v>1.0582</v>
      </c>
      <c r="P3658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343"/>
        <v>1.1074999999999999</v>
      </c>
      <c r="P3659">
        <f t="shared" si="344"/>
        <v>110.75</v>
      </c>
      <c r="Q3659" t="str">
        <f t="shared" si="345"/>
        <v>theater</v>
      </c>
      <c r="R3659" t="str">
        <f t="shared" si="342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343"/>
        <v>1.0066666666666666</v>
      </c>
      <c r="P3660">
        <f t="shared" si="344"/>
        <v>75.5</v>
      </c>
      <c r="Q3660" t="str">
        <f t="shared" si="345"/>
        <v>theater</v>
      </c>
      <c r="R3660" t="str">
        <f t="shared" si="342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343"/>
        <v>1.0203333333333333</v>
      </c>
      <c r="P3661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343"/>
        <v>1</v>
      </c>
      <c r="P3662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343"/>
        <v>1.1100000000000001</v>
      </c>
      <c r="P3663">
        <f t="shared" si="344"/>
        <v>92.5</v>
      </c>
      <c r="Q3663" t="str">
        <f t="shared" si="345"/>
        <v>theater</v>
      </c>
      <c r="R3663" t="str">
        <f t="shared" si="342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343"/>
        <v>1.0142500000000001</v>
      </c>
      <c r="P3664">
        <f t="shared" si="344"/>
        <v>202.85</v>
      </c>
      <c r="Q3664" t="str">
        <f t="shared" si="345"/>
        <v>theater</v>
      </c>
      <c r="R3664" t="str">
        <f t="shared" si="342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343"/>
        <v>1.04</v>
      </c>
      <c r="P3665">
        <f t="shared" si="344"/>
        <v>26</v>
      </c>
      <c r="Q3665" t="str">
        <f t="shared" si="345"/>
        <v>theater</v>
      </c>
      <c r="R3665" t="str">
        <f t="shared" si="342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343"/>
        <v>1.09375</v>
      </c>
      <c r="P3666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343"/>
        <v>1.1516129032258065</v>
      </c>
      <c r="P3667">
        <f t="shared" si="344"/>
        <v>51</v>
      </c>
      <c r="Q3667" t="str">
        <f t="shared" si="345"/>
        <v>theater</v>
      </c>
      <c r="R3667" t="str">
        <f t="shared" si="342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343"/>
        <v>1</v>
      </c>
      <c r="P3668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343"/>
        <v>1.0317033333333334</v>
      </c>
      <c r="P3669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9">
        <f t="shared" si="346"/>
        <v>42173.970127314809</v>
      </c>
      <c r="T3669" s="9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343"/>
        <v>1.0349999999999999</v>
      </c>
      <c r="P3670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343"/>
        <v>1.3819999999999999</v>
      </c>
      <c r="P3671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343"/>
        <v>1.0954545454545455</v>
      </c>
      <c r="P3672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343"/>
        <v>1.0085714285714287</v>
      </c>
      <c r="P3673">
        <f t="shared" si="344"/>
        <v>88.25</v>
      </c>
      <c r="Q3673" t="str">
        <f t="shared" si="345"/>
        <v>theater</v>
      </c>
      <c r="R3673" t="str">
        <f t="shared" si="342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343"/>
        <v>1.0153333333333334</v>
      </c>
      <c r="P3674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343"/>
        <v>1.13625</v>
      </c>
      <c r="P3675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343"/>
        <v>1</v>
      </c>
      <c r="P3676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343"/>
        <v>1.4</v>
      </c>
      <c r="P3677">
        <f t="shared" si="344"/>
        <v>23.333333333333332</v>
      </c>
      <c r="Q3677" t="str">
        <f t="shared" si="345"/>
        <v>theater</v>
      </c>
      <c r="R3677" t="str">
        <f t="shared" ref="R3677:R3740" si="348">RIGHT(N3677,LEN(N3677)-FIND("/",N3677))</f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343"/>
        <v>1.2875000000000001</v>
      </c>
      <c r="P3678">
        <f t="shared" si="344"/>
        <v>64.375</v>
      </c>
      <c r="Q3678" t="str">
        <f t="shared" si="345"/>
        <v>theater</v>
      </c>
      <c r="R3678" t="str">
        <f t="shared" si="348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343"/>
        <v>1.0290416666666666</v>
      </c>
      <c r="P3679">
        <f t="shared" si="344"/>
        <v>62.052763819095475</v>
      </c>
      <c r="Q3679" t="str">
        <f t="shared" si="345"/>
        <v>theater</v>
      </c>
      <c r="R3679" t="str">
        <f t="shared" si="348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343"/>
        <v>1.0249999999999999</v>
      </c>
      <c r="P3680">
        <f t="shared" si="344"/>
        <v>66.129032258064512</v>
      </c>
      <c r="Q3680" t="str">
        <f t="shared" si="345"/>
        <v>theater</v>
      </c>
      <c r="R3680" t="str">
        <f t="shared" si="348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343"/>
        <v>1.101</v>
      </c>
      <c r="P3681">
        <f t="shared" si="344"/>
        <v>73.400000000000006</v>
      </c>
      <c r="Q3681" t="str">
        <f t="shared" si="345"/>
        <v>theater</v>
      </c>
      <c r="R3681" t="str">
        <f t="shared" si="348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343"/>
        <v>1.1276666666666666</v>
      </c>
      <c r="P3682">
        <f t="shared" si="344"/>
        <v>99.5</v>
      </c>
      <c r="Q3682" t="str">
        <f t="shared" si="345"/>
        <v>theater</v>
      </c>
      <c r="R3682" t="str">
        <f t="shared" si="348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343"/>
        <v>1.119</v>
      </c>
      <c r="P3683">
        <f t="shared" si="344"/>
        <v>62.166666666666664</v>
      </c>
      <c r="Q3683" t="str">
        <f t="shared" si="345"/>
        <v>theater</v>
      </c>
      <c r="R3683" t="str">
        <f t="shared" si="348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343"/>
        <v>1.3919999999999999</v>
      </c>
      <c r="P3684">
        <f t="shared" si="344"/>
        <v>62.328358208955223</v>
      </c>
      <c r="Q3684" t="str">
        <f t="shared" si="345"/>
        <v>theater</v>
      </c>
      <c r="R3684" t="str">
        <f t="shared" si="348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343"/>
        <v>1.1085714285714285</v>
      </c>
      <c r="P3685">
        <f t="shared" si="344"/>
        <v>58.787878787878789</v>
      </c>
      <c r="Q3685" t="str">
        <f t="shared" si="345"/>
        <v>theater</v>
      </c>
      <c r="R3685" t="str">
        <f t="shared" si="348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343"/>
        <v>1.3906666666666667</v>
      </c>
      <c r="P3686">
        <f t="shared" si="344"/>
        <v>45.347826086956523</v>
      </c>
      <c r="Q3686" t="str">
        <f t="shared" si="345"/>
        <v>theater</v>
      </c>
      <c r="R3686" t="str">
        <f t="shared" si="348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343"/>
        <v>1.0569999999999999</v>
      </c>
      <c r="P3687">
        <f t="shared" si="344"/>
        <v>41.944444444444443</v>
      </c>
      <c r="Q3687" t="str">
        <f t="shared" si="345"/>
        <v>theater</v>
      </c>
      <c r="R3687" t="str">
        <f t="shared" si="348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343"/>
        <v>1.0142857142857142</v>
      </c>
      <c r="P3688">
        <f t="shared" si="344"/>
        <v>59.166666666666664</v>
      </c>
      <c r="Q3688" t="str">
        <f t="shared" si="345"/>
        <v>theater</v>
      </c>
      <c r="R3688" t="str">
        <f t="shared" si="348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343"/>
        <v>1.0024500000000001</v>
      </c>
      <c r="P3689">
        <f t="shared" si="344"/>
        <v>200.49</v>
      </c>
      <c r="Q3689" t="str">
        <f t="shared" si="345"/>
        <v>theater</v>
      </c>
      <c r="R3689" t="str">
        <f t="shared" si="348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343"/>
        <v>1.0916666666666666</v>
      </c>
      <c r="P3690">
        <f t="shared" si="344"/>
        <v>83.974358974358978</v>
      </c>
      <c r="Q3690" t="str">
        <f t="shared" si="345"/>
        <v>theater</v>
      </c>
      <c r="R3690" t="str">
        <f t="shared" si="348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343"/>
        <v>1.1833333333333333</v>
      </c>
      <c r="P3691">
        <f t="shared" si="344"/>
        <v>57.258064516129032</v>
      </c>
      <c r="Q3691" t="str">
        <f t="shared" si="345"/>
        <v>theater</v>
      </c>
      <c r="R3691" t="str">
        <f t="shared" si="348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343"/>
        <v>1.2</v>
      </c>
      <c r="P3692">
        <f t="shared" si="344"/>
        <v>58.064516129032256</v>
      </c>
      <c r="Q3692" t="str">
        <f t="shared" si="345"/>
        <v>theater</v>
      </c>
      <c r="R3692" t="str">
        <f t="shared" si="348"/>
        <v>plays</v>
      </c>
      <c r="S3692" s="9">
        <f t="shared" si="346"/>
        <v>41940.598182870366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343"/>
        <v>1.2796000000000001</v>
      </c>
      <c r="P3693">
        <f t="shared" si="344"/>
        <v>186.80291970802921</v>
      </c>
      <c r="Q3693" t="str">
        <f t="shared" si="345"/>
        <v>theater</v>
      </c>
      <c r="R3693" t="str">
        <f t="shared" si="348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343"/>
        <v>1.26</v>
      </c>
      <c r="P3694">
        <f t="shared" si="344"/>
        <v>74.117647058823536</v>
      </c>
      <c r="Q3694" t="str">
        <f t="shared" si="345"/>
        <v>theater</v>
      </c>
      <c r="R3694" t="str">
        <f t="shared" si="348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343"/>
        <v>1.2912912912912913</v>
      </c>
      <c r="P3695">
        <f t="shared" si="344"/>
        <v>30.714285714285715</v>
      </c>
      <c r="Q3695" t="str">
        <f t="shared" si="345"/>
        <v>theater</v>
      </c>
      <c r="R3695" t="str">
        <f t="shared" si="348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343"/>
        <v>1.0742857142857143</v>
      </c>
      <c r="P3696">
        <f t="shared" si="344"/>
        <v>62.666666666666664</v>
      </c>
      <c r="Q3696" t="str">
        <f t="shared" si="345"/>
        <v>theater</v>
      </c>
      <c r="R3696" t="str">
        <f t="shared" si="348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343"/>
        <v>1.00125</v>
      </c>
      <c r="P3697">
        <f t="shared" si="344"/>
        <v>121.36363636363636</v>
      </c>
      <c r="Q3697" t="str">
        <f t="shared" si="345"/>
        <v>theater</v>
      </c>
      <c r="R3697" t="str">
        <f t="shared" si="348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343"/>
        <v>1.55</v>
      </c>
      <c r="P3698">
        <f t="shared" si="344"/>
        <v>39.743589743589745</v>
      </c>
      <c r="Q3698" t="str">
        <f t="shared" si="345"/>
        <v>theater</v>
      </c>
      <c r="R3698" t="str">
        <f t="shared" si="348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343"/>
        <v>1.08</v>
      </c>
      <c r="P3699">
        <f t="shared" si="344"/>
        <v>72</v>
      </c>
      <c r="Q3699" t="str">
        <f t="shared" si="345"/>
        <v>theater</v>
      </c>
      <c r="R3699" t="str">
        <f t="shared" si="348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343"/>
        <v>1.1052</v>
      </c>
      <c r="P3700">
        <f t="shared" si="344"/>
        <v>40.632352941176471</v>
      </c>
      <c r="Q3700" t="str">
        <f t="shared" si="345"/>
        <v>theater</v>
      </c>
      <c r="R3700" t="str">
        <f t="shared" si="348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343"/>
        <v>1.008</v>
      </c>
      <c r="P3701">
        <f t="shared" si="344"/>
        <v>63</v>
      </c>
      <c r="Q3701" t="str">
        <f t="shared" si="345"/>
        <v>theater</v>
      </c>
      <c r="R3701" t="str">
        <f t="shared" si="348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343"/>
        <v>1.212</v>
      </c>
      <c r="P3702">
        <f t="shared" si="344"/>
        <v>33.666666666666664</v>
      </c>
      <c r="Q3702" t="str">
        <f t="shared" si="345"/>
        <v>theater</v>
      </c>
      <c r="R3702" t="str">
        <f t="shared" si="348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343"/>
        <v>1.0033333333333334</v>
      </c>
      <c r="P3703">
        <f t="shared" si="344"/>
        <v>38.589743589743591</v>
      </c>
      <c r="Q3703" t="str">
        <f t="shared" si="345"/>
        <v>theater</v>
      </c>
      <c r="R3703" t="str">
        <f t="shared" si="348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343"/>
        <v>1.0916666666666666</v>
      </c>
      <c r="P3704">
        <f t="shared" si="344"/>
        <v>155.95238095238096</v>
      </c>
      <c r="Q3704" t="str">
        <f t="shared" si="345"/>
        <v>theater</v>
      </c>
      <c r="R3704" t="str">
        <f t="shared" si="348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343"/>
        <v>1.2342857142857142</v>
      </c>
      <c r="P3705">
        <f t="shared" si="344"/>
        <v>43.2</v>
      </c>
      <c r="Q3705" t="str">
        <f t="shared" si="345"/>
        <v>theater</v>
      </c>
      <c r="R3705" t="str">
        <f t="shared" si="348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343"/>
        <v>1.3633666666666666</v>
      </c>
      <c r="P3706">
        <f t="shared" si="344"/>
        <v>15.148518518518518</v>
      </c>
      <c r="Q3706" t="str">
        <f t="shared" si="345"/>
        <v>theater</v>
      </c>
      <c r="R3706" t="str">
        <f t="shared" si="348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343"/>
        <v>1.0346657233816767</v>
      </c>
      <c r="P3707">
        <f t="shared" si="344"/>
        <v>83.571428571428569</v>
      </c>
      <c r="Q3707" t="str">
        <f t="shared" si="345"/>
        <v>theater</v>
      </c>
      <c r="R3707" t="str">
        <f t="shared" si="348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343"/>
        <v>1.2133333333333334</v>
      </c>
      <c r="P3708">
        <f t="shared" si="344"/>
        <v>140</v>
      </c>
      <c r="Q3708" t="str">
        <f t="shared" si="345"/>
        <v>theater</v>
      </c>
      <c r="R3708" t="str">
        <f t="shared" si="348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343"/>
        <v>1.86</v>
      </c>
      <c r="P3709">
        <f t="shared" si="344"/>
        <v>80.869565217391298</v>
      </c>
      <c r="Q3709" t="str">
        <f t="shared" si="345"/>
        <v>theater</v>
      </c>
      <c r="R3709" t="str">
        <f t="shared" si="348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343"/>
        <v>3</v>
      </c>
      <c r="P3710">
        <f t="shared" si="344"/>
        <v>53.846153846153847</v>
      </c>
      <c r="Q3710" t="str">
        <f t="shared" si="345"/>
        <v>theater</v>
      </c>
      <c r="R3710" t="str">
        <f t="shared" si="348"/>
        <v>plays</v>
      </c>
      <c r="S3710" s="9">
        <f t="shared" si="346"/>
        <v>41810.142199074078</v>
      </c>
      <c r="T3710" s="9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343"/>
        <v>1.0825</v>
      </c>
      <c r="P3711">
        <f t="shared" si="344"/>
        <v>30.928571428571427</v>
      </c>
      <c r="Q3711" t="str">
        <f t="shared" si="345"/>
        <v>theater</v>
      </c>
      <c r="R3711" t="str">
        <f t="shared" si="348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343"/>
        <v>1.4115384615384616</v>
      </c>
      <c r="P3712">
        <f t="shared" si="344"/>
        <v>67.962962962962962</v>
      </c>
      <c r="Q3712" t="str">
        <f t="shared" si="345"/>
        <v>theater</v>
      </c>
      <c r="R3712" t="str">
        <f t="shared" si="348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343"/>
        <v>1.1399999999999999</v>
      </c>
      <c r="P3713">
        <f t="shared" si="344"/>
        <v>27.142857142857142</v>
      </c>
      <c r="Q3713" t="str">
        <f t="shared" si="345"/>
        <v>theater</v>
      </c>
      <c r="R3713" t="str">
        <f t="shared" si="348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343"/>
        <v>1.5373333333333334</v>
      </c>
      <c r="P3714">
        <f t="shared" si="344"/>
        <v>110.86538461538461</v>
      </c>
      <c r="Q3714" t="str">
        <f t="shared" si="345"/>
        <v>theater</v>
      </c>
      <c r="R3714" t="str">
        <f t="shared" si="348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349">E3715/D3715</f>
        <v>1.0149999999999999</v>
      </c>
      <c r="P3715">
        <f t="shared" ref="P3715:P3778" si="350">E3715/L3715</f>
        <v>106.84210526315789</v>
      </c>
      <c r="Q3715" t="str">
        <f t="shared" ref="Q3715:Q3778" si="351">LEFT(N3715,SEARCH("/",N3715)-1)</f>
        <v>theater</v>
      </c>
      <c r="R3715" t="str">
        <f t="shared" si="348"/>
        <v>plays</v>
      </c>
      <c r="S3715" s="9">
        <f t="shared" ref="S3715:S3778" si="352">(J3715/86400)+DATE(1970,1,1)</f>
        <v>42505.738032407404</v>
      </c>
      <c r="T3715" s="9">
        <f t="shared" ref="T3715:T3778" si="353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349"/>
        <v>1.0235000000000001</v>
      </c>
      <c r="P3716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349"/>
        <v>1.0257142857142858</v>
      </c>
      <c r="P3717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349"/>
        <v>1.5575000000000001</v>
      </c>
      <c r="P3718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349"/>
        <v>1.0075000000000001</v>
      </c>
      <c r="P3719">
        <f t="shared" si="350"/>
        <v>310</v>
      </c>
      <c r="Q3719" t="str">
        <f t="shared" si="351"/>
        <v>theater</v>
      </c>
      <c r="R3719" t="str">
        <f t="shared" si="348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349"/>
        <v>2.3940000000000001</v>
      </c>
      <c r="P3720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349"/>
        <v>2.1</v>
      </c>
      <c r="P3721">
        <f t="shared" si="350"/>
        <v>105</v>
      </c>
      <c r="Q3721" t="str">
        <f t="shared" si="351"/>
        <v>theater</v>
      </c>
      <c r="R3721" t="str">
        <f t="shared" si="348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349"/>
        <v>1.0451515151515152</v>
      </c>
      <c r="P3722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349"/>
        <v>1.008</v>
      </c>
      <c r="P3723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349"/>
        <v>1.1120000000000001</v>
      </c>
      <c r="P3724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349"/>
        <v>1.0204444444444445</v>
      </c>
      <c r="P3725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349"/>
        <v>1.0254767441860466</v>
      </c>
      <c r="P3726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349"/>
        <v>1.27</v>
      </c>
      <c r="P3727">
        <f t="shared" si="350"/>
        <v>25.4</v>
      </c>
      <c r="Q3727" t="str">
        <f t="shared" si="351"/>
        <v>theater</v>
      </c>
      <c r="R3727" t="str">
        <f t="shared" si="348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349"/>
        <v>3.3870588235294119</v>
      </c>
      <c r="P3728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349"/>
        <v>1.0075000000000001</v>
      </c>
      <c r="P3729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349"/>
        <v>9.3100000000000002E-2</v>
      </c>
      <c r="P3730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349"/>
        <v>7.2400000000000006E-2</v>
      </c>
      <c r="P3731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349"/>
        <v>0.1</v>
      </c>
      <c r="P3732">
        <f t="shared" si="350"/>
        <v>100</v>
      </c>
      <c r="Q3732" t="str">
        <f t="shared" si="351"/>
        <v>theater</v>
      </c>
      <c r="R3732" t="str">
        <f t="shared" si="348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349"/>
        <v>0.11272727272727273</v>
      </c>
      <c r="P3733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349"/>
        <v>0.15411764705882353</v>
      </c>
      <c r="P3734">
        <f t="shared" si="350"/>
        <v>32.75</v>
      </c>
      <c r="Q3734" t="str">
        <f t="shared" si="351"/>
        <v>theater</v>
      </c>
      <c r="R3734" t="str">
        <f t="shared" si="348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349"/>
        <v>0</v>
      </c>
      <c r="P3735" t="e">
        <f t="shared" si="350"/>
        <v>#DIV/0!</v>
      </c>
      <c r="Q3735" t="str">
        <f t="shared" si="351"/>
        <v>theater</v>
      </c>
      <c r="R3735" t="str">
        <f t="shared" si="348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349"/>
        <v>0.28466666666666668</v>
      </c>
      <c r="P3736">
        <f t="shared" si="350"/>
        <v>61</v>
      </c>
      <c r="Q3736" t="str">
        <f t="shared" si="351"/>
        <v>theater</v>
      </c>
      <c r="R3736" t="str">
        <f t="shared" si="348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349"/>
        <v>0.13333333333333333</v>
      </c>
      <c r="P3737">
        <f t="shared" si="350"/>
        <v>10</v>
      </c>
      <c r="Q3737" t="str">
        <f t="shared" si="351"/>
        <v>theater</v>
      </c>
      <c r="R3737" t="str">
        <f t="shared" si="348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349"/>
        <v>6.6666666666666671E-3</v>
      </c>
      <c r="P3738">
        <f t="shared" si="350"/>
        <v>10</v>
      </c>
      <c r="Q3738" t="str">
        <f t="shared" si="351"/>
        <v>theater</v>
      </c>
      <c r="R3738" t="str">
        <f t="shared" si="348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349"/>
        <v>0.21428571428571427</v>
      </c>
      <c r="P3739">
        <f t="shared" si="350"/>
        <v>37.5</v>
      </c>
      <c r="Q3739" t="str">
        <f t="shared" si="351"/>
        <v>theater</v>
      </c>
      <c r="R3739" t="str">
        <f t="shared" si="348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349"/>
        <v>0.18</v>
      </c>
      <c r="P3740">
        <f t="shared" si="350"/>
        <v>45</v>
      </c>
      <c r="Q3740" t="str">
        <f t="shared" si="351"/>
        <v>theater</v>
      </c>
      <c r="R3740" t="str">
        <f t="shared" si="348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349"/>
        <v>0.20125000000000001</v>
      </c>
      <c r="P3741">
        <f t="shared" si="350"/>
        <v>100.625</v>
      </c>
      <c r="Q3741" t="str">
        <f t="shared" si="351"/>
        <v>theater</v>
      </c>
      <c r="R3741" t="str">
        <f t="shared" ref="R3741:R3804" si="354">RIGHT(N3741,LEN(N3741)-FIND("/",N3741))</f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349"/>
        <v>0.17899999999999999</v>
      </c>
      <c r="P3742">
        <f t="shared" si="350"/>
        <v>25.571428571428573</v>
      </c>
      <c r="Q3742" t="str">
        <f t="shared" si="351"/>
        <v>theater</v>
      </c>
      <c r="R3742" t="str">
        <f t="shared" si="354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349"/>
        <v>0</v>
      </c>
      <c r="P3743" t="e">
        <f t="shared" si="350"/>
        <v>#DIV/0!</v>
      </c>
      <c r="Q3743" t="str">
        <f t="shared" si="351"/>
        <v>theater</v>
      </c>
      <c r="R3743" t="str">
        <f t="shared" si="354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349"/>
        <v>0.02</v>
      </c>
      <c r="P3744">
        <f t="shared" si="350"/>
        <v>25</v>
      </c>
      <c r="Q3744" t="str">
        <f t="shared" si="351"/>
        <v>theater</v>
      </c>
      <c r="R3744" t="str">
        <f t="shared" si="354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349"/>
        <v>0</v>
      </c>
      <c r="P3745" t="e">
        <f t="shared" si="350"/>
        <v>#DIV/0!</v>
      </c>
      <c r="Q3745" t="str">
        <f t="shared" si="351"/>
        <v>theater</v>
      </c>
      <c r="R3745" t="str">
        <f t="shared" si="354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349"/>
        <v>0</v>
      </c>
      <c r="P3746" t="e">
        <f t="shared" si="350"/>
        <v>#DIV/0!</v>
      </c>
      <c r="Q3746" t="str">
        <f t="shared" si="351"/>
        <v>theater</v>
      </c>
      <c r="R3746" t="str">
        <f t="shared" si="354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349"/>
        <v>0.1</v>
      </c>
      <c r="P3747">
        <f t="shared" si="350"/>
        <v>10</v>
      </c>
      <c r="Q3747" t="str">
        <f t="shared" si="351"/>
        <v>theater</v>
      </c>
      <c r="R3747" t="str">
        <f t="shared" si="354"/>
        <v>plays</v>
      </c>
      <c r="S3747" s="9">
        <f t="shared" si="352"/>
        <v>41831.697939814811</v>
      </c>
      <c r="T3747" s="9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349"/>
        <v>2.3764705882352941E-2</v>
      </c>
      <c r="P3748">
        <f t="shared" si="350"/>
        <v>202</v>
      </c>
      <c r="Q3748" t="str">
        <f t="shared" si="351"/>
        <v>theater</v>
      </c>
      <c r="R3748" t="str">
        <f t="shared" si="354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349"/>
        <v>0.01</v>
      </c>
      <c r="P3749">
        <f t="shared" si="350"/>
        <v>25</v>
      </c>
      <c r="Q3749" t="str">
        <f t="shared" si="351"/>
        <v>theater</v>
      </c>
      <c r="R3749" t="str">
        <f t="shared" si="354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349"/>
        <v>1.0351999999999999</v>
      </c>
      <c r="P3750">
        <f t="shared" si="350"/>
        <v>99.538461538461533</v>
      </c>
      <c r="Q3750" t="str">
        <f t="shared" si="351"/>
        <v>theater</v>
      </c>
      <c r="R3750" t="str">
        <f t="shared" si="354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349"/>
        <v>1.05</v>
      </c>
      <c r="P3751">
        <f t="shared" si="350"/>
        <v>75</v>
      </c>
      <c r="Q3751" t="str">
        <f t="shared" si="351"/>
        <v>theater</v>
      </c>
      <c r="R3751" t="str">
        <f t="shared" si="354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349"/>
        <v>1.0044999999999999</v>
      </c>
      <c r="P3752">
        <f t="shared" si="350"/>
        <v>215.25</v>
      </c>
      <c r="Q3752" t="str">
        <f t="shared" si="351"/>
        <v>theater</v>
      </c>
      <c r="R3752" t="str">
        <f t="shared" si="354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349"/>
        <v>1.3260000000000001</v>
      </c>
      <c r="P3753">
        <f t="shared" si="350"/>
        <v>120.54545454545455</v>
      </c>
      <c r="Q3753" t="str">
        <f t="shared" si="351"/>
        <v>theater</v>
      </c>
      <c r="R3753" t="str">
        <f t="shared" si="354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349"/>
        <v>1.1299999999999999</v>
      </c>
      <c r="P3754">
        <f t="shared" si="350"/>
        <v>37.666666666666664</v>
      </c>
      <c r="Q3754" t="str">
        <f t="shared" si="351"/>
        <v>theater</v>
      </c>
      <c r="R3754" t="str">
        <f t="shared" si="354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349"/>
        <v>1.0334000000000001</v>
      </c>
      <c r="P3755">
        <f t="shared" si="350"/>
        <v>172.23333333333332</v>
      </c>
      <c r="Q3755" t="str">
        <f t="shared" si="351"/>
        <v>theater</v>
      </c>
      <c r="R3755" t="str">
        <f t="shared" si="354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349"/>
        <v>1.2</v>
      </c>
      <c r="P3756">
        <f t="shared" si="350"/>
        <v>111.11111111111111</v>
      </c>
      <c r="Q3756" t="str">
        <f t="shared" si="351"/>
        <v>theater</v>
      </c>
      <c r="R3756" t="str">
        <f t="shared" si="354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349"/>
        <v>1.2963636363636364</v>
      </c>
      <c r="P3757">
        <f t="shared" si="350"/>
        <v>25.464285714285715</v>
      </c>
      <c r="Q3757" t="str">
        <f t="shared" si="351"/>
        <v>theater</v>
      </c>
      <c r="R3757" t="str">
        <f t="shared" si="354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349"/>
        <v>1.0111111111111111</v>
      </c>
      <c r="P3758">
        <f t="shared" si="350"/>
        <v>267.64705882352939</v>
      </c>
      <c r="Q3758" t="str">
        <f t="shared" si="351"/>
        <v>theater</v>
      </c>
      <c r="R3758" t="str">
        <f t="shared" si="354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349"/>
        <v>1.0851428571428572</v>
      </c>
      <c r="P3759">
        <f t="shared" si="350"/>
        <v>75.959999999999994</v>
      </c>
      <c r="Q3759" t="str">
        <f t="shared" si="351"/>
        <v>theater</v>
      </c>
      <c r="R3759" t="str">
        <f t="shared" si="354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349"/>
        <v>1.0233333333333334</v>
      </c>
      <c r="P3760">
        <f t="shared" si="350"/>
        <v>59.03846153846154</v>
      </c>
      <c r="Q3760" t="str">
        <f t="shared" si="351"/>
        <v>theater</v>
      </c>
      <c r="R3760" t="str">
        <f t="shared" si="354"/>
        <v>musical</v>
      </c>
      <c r="S3760" s="9">
        <f t="shared" si="352"/>
        <v>41747.471504629633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349"/>
        <v>1.1024425000000002</v>
      </c>
      <c r="P3761">
        <f t="shared" si="350"/>
        <v>50.111022727272733</v>
      </c>
      <c r="Q3761" t="str">
        <f t="shared" si="351"/>
        <v>theater</v>
      </c>
      <c r="R3761" t="str">
        <f t="shared" si="354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349"/>
        <v>1.010154</v>
      </c>
      <c r="P3762">
        <f t="shared" si="350"/>
        <v>55.502967032967035</v>
      </c>
      <c r="Q3762" t="str">
        <f t="shared" si="351"/>
        <v>theater</v>
      </c>
      <c r="R3762" t="str">
        <f t="shared" si="354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349"/>
        <v>1</v>
      </c>
      <c r="P3763">
        <f t="shared" si="350"/>
        <v>166.66666666666666</v>
      </c>
      <c r="Q3763" t="str">
        <f t="shared" si="351"/>
        <v>theater</v>
      </c>
      <c r="R3763" t="str">
        <f t="shared" si="354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349"/>
        <v>1.0624</v>
      </c>
      <c r="P3764">
        <f t="shared" si="350"/>
        <v>47.428571428571431</v>
      </c>
      <c r="Q3764" t="str">
        <f t="shared" si="351"/>
        <v>theater</v>
      </c>
      <c r="R3764" t="str">
        <f t="shared" si="354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349"/>
        <v>1</v>
      </c>
      <c r="P3765">
        <f t="shared" si="350"/>
        <v>64.935064935064929</v>
      </c>
      <c r="Q3765" t="str">
        <f t="shared" si="351"/>
        <v>theater</v>
      </c>
      <c r="R3765" t="str">
        <f t="shared" si="354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349"/>
        <v>1</v>
      </c>
      <c r="P3766">
        <f t="shared" si="350"/>
        <v>55.555555555555557</v>
      </c>
      <c r="Q3766" t="str">
        <f t="shared" si="351"/>
        <v>theater</v>
      </c>
      <c r="R3766" t="str">
        <f t="shared" si="354"/>
        <v>musical</v>
      </c>
      <c r="S3766" s="9">
        <f t="shared" si="352"/>
        <v>42499.842962962968</v>
      </c>
      <c r="T3766" s="9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349"/>
        <v>1.1345714285714286</v>
      </c>
      <c r="P3767">
        <f t="shared" si="350"/>
        <v>74.224299065420567</v>
      </c>
      <c r="Q3767" t="str">
        <f t="shared" si="351"/>
        <v>theater</v>
      </c>
      <c r="R3767" t="str">
        <f t="shared" si="354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349"/>
        <v>1.0265010000000001</v>
      </c>
      <c r="P3768">
        <f t="shared" si="350"/>
        <v>106.9271875</v>
      </c>
      <c r="Q3768" t="str">
        <f t="shared" si="351"/>
        <v>theater</v>
      </c>
      <c r="R3768" t="str">
        <f t="shared" si="354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349"/>
        <v>1.1675</v>
      </c>
      <c r="P3769">
        <f t="shared" si="350"/>
        <v>41.696428571428569</v>
      </c>
      <c r="Q3769" t="str">
        <f t="shared" si="351"/>
        <v>theater</v>
      </c>
      <c r="R3769" t="str">
        <f t="shared" si="354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349"/>
        <v>1.0765274999999999</v>
      </c>
      <c r="P3770">
        <f t="shared" si="350"/>
        <v>74.243275862068955</v>
      </c>
      <c r="Q3770" t="str">
        <f t="shared" si="351"/>
        <v>theater</v>
      </c>
      <c r="R3770" t="str">
        <f t="shared" si="354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349"/>
        <v>1</v>
      </c>
      <c r="P3771">
        <f t="shared" si="350"/>
        <v>73.333333333333329</v>
      </c>
      <c r="Q3771" t="str">
        <f t="shared" si="351"/>
        <v>theater</v>
      </c>
      <c r="R3771" t="str">
        <f t="shared" si="354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349"/>
        <v>1</v>
      </c>
      <c r="P3772">
        <f t="shared" si="350"/>
        <v>100</v>
      </c>
      <c r="Q3772" t="str">
        <f t="shared" si="351"/>
        <v>theater</v>
      </c>
      <c r="R3772" t="str">
        <f t="shared" si="354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349"/>
        <v>1.46</v>
      </c>
      <c r="P3773">
        <f t="shared" si="350"/>
        <v>38.421052631578945</v>
      </c>
      <c r="Q3773" t="str">
        <f t="shared" si="351"/>
        <v>theater</v>
      </c>
      <c r="R3773" t="str">
        <f t="shared" si="354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349"/>
        <v>1.1020000000000001</v>
      </c>
      <c r="P3774">
        <f t="shared" si="350"/>
        <v>166.96969696969697</v>
      </c>
      <c r="Q3774" t="str">
        <f t="shared" si="351"/>
        <v>theater</v>
      </c>
      <c r="R3774" t="str">
        <f t="shared" si="354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349"/>
        <v>1.0820000000000001</v>
      </c>
      <c r="P3775">
        <f t="shared" si="350"/>
        <v>94.912280701754383</v>
      </c>
      <c r="Q3775" t="str">
        <f t="shared" si="351"/>
        <v>theater</v>
      </c>
      <c r="R3775" t="str">
        <f t="shared" si="354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349"/>
        <v>1</v>
      </c>
      <c r="P3776">
        <f t="shared" si="350"/>
        <v>100</v>
      </c>
      <c r="Q3776" t="str">
        <f t="shared" si="351"/>
        <v>theater</v>
      </c>
      <c r="R3776" t="str">
        <f t="shared" si="354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349"/>
        <v>1.0024999999999999</v>
      </c>
      <c r="P3777">
        <f t="shared" si="350"/>
        <v>143.21428571428572</v>
      </c>
      <c r="Q3777" t="str">
        <f t="shared" si="351"/>
        <v>theater</v>
      </c>
      <c r="R3777" t="str">
        <f t="shared" si="354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349"/>
        <v>1.0671250000000001</v>
      </c>
      <c r="P3778">
        <f t="shared" si="350"/>
        <v>90.819148936170208</v>
      </c>
      <c r="Q3778" t="str">
        <f t="shared" si="351"/>
        <v>theater</v>
      </c>
      <c r="R3778" t="str">
        <f t="shared" si="354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355">E3779/D3779</f>
        <v>1.4319999999999999</v>
      </c>
      <c r="P3779">
        <f t="shared" ref="P3779:P3842" si="356">E3779/L3779</f>
        <v>48.542372881355931</v>
      </c>
      <c r="Q3779" t="str">
        <f t="shared" ref="Q3779:Q3842" si="357">LEFT(N3779,SEARCH("/",N3779)-1)</f>
        <v>theater</v>
      </c>
      <c r="R3779" t="str">
        <f t="shared" si="354"/>
        <v>musical</v>
      </c>
      <c r="S3779" s="9">
        <f t="shared" ref="S3779:S3842" si="358">(J3779/86400)+DATE(1970,1,1)</f>
        <v>41887.111354166671</v>
      </c>
      <c r="T3779" s="9">
        <f t="shared" ref="T3779:T3842" si="35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355"/>
        <v>1.0504166666666668</v>
      </c>
      <c r="P3780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355"/>
        <v>1.0398000000000001</v>
      </c>
      <c r="P3781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355"/>
        <v>1.2</v>
      </c>
      <c r="P3782">
        <f t="shared" si="356"/>
        <v>100</v>
      </c>
      <c r="Q3782" t="str">
        <f t="shared" si="357"/>
        <v>theater</v>
      </c>
      <c r="R3782" t="str">
        <f t="shared" si="354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355"/>
        <v>1.0966666666666667</v>
      </c>
      <c r="P3783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355"/>
        <v>1.0175000000000001</v>
      </c>
      <c r="P3784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355"/>
        <v>1.2891666666666666</v>
      </c>
      <c r="P3785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355"/>
        <v>1.1499999999999999</v>
      </c>
      <c r="P3786">
        <f t="shared" si="356"/>
        <v>115</v>
      </c>
      <c r="Q3786" t="str">
        <f t="shared" si="357"/>
        <v>theater</v>
      </c>
      <c r="R3786" t="str">
        <f t="shared" si="354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355"/>
        <v>1.5075000000000001</v>
      </c>
      <c r="P3787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355"/>
        <v>1.1096666666666666</v>
      </c>
      <c r="P3788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355"/>
        <v>1.0028571428571429</v>
      </c>
      <c r="P3789">
        <f t="shared" si="356"/>
        <v>35.1</v>
      </c>
      <c r="Q3789" t="str">
        <f t="shared" si="357"/>
        <v>theater</v>
      </c>
      <c r="R3789" t="str">
        <f t="shared" si="354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355"/>
        <v>6.6666666666666671E-3</v>
      </c>
      <c r="P3790">
        <f t="shared" si="356"/>
        <v>500</v>
      </c>
      <c r="Q3790" t="str">
        <f t="shared" si="357"/>
        <v>theater</v>
      </c>
      <c r="R3790" t="str">
        <f t="shared" si="354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355"/>
        <v>3.267605633802817E-2</v>
      </c>
      <c r="P3791">
        <f t="shared" si="356"/>
        <v>29</v>
      </c>
      <c r="Q3791" t="str">
        <f t="shared" si="357"/>
        <v>theater</v>
      </c>
      <c r="R3791" t="str">
        <f t="shared" si="354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355"/>
        <v>0</v>
      </c>
      <c r="P3792" t="e">
        <f t="shared" si="356"/>
        <v>#DIV/0!</v>
      </c>
      <c r="Q3792" t="str">
        <f t="shared" si="357"/>
        <v>theater</v>
      </c>
      <c r="R3792" t="str">
        <f t="shared" si="354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355"/>
        <v>0</v>
      </c>
      <c r="P3793" t="e">
        <f t="shared" si="356"/>
        <v>#DIV/0!</v>
      </c>
      <c r="Q3793" t="str">
        <f t="shared" si="357"/>
        <v>theater</v>
      </c>
      <c r="R3793" t="str">
        <f t="shared" si="354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355"/>
        <v>2.8E-3</v>
      </c>
      <c r="P3794">
        <f t="shared" si="356"/>
        <v>17.5</v>
      </c>
      <c r="Q3794" t="str">
        <f t="shared" si="357"/>
        <v>theater</v>
      </c>
      <c r="R3794" t="str">
        <f t="shared" si="354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355"/>
        <v>0.59657142857142853</v>
      </c>
      <c r="P3795">
        <f t="shared" si="356"/>
        <v>174</v>
      </c>
      <c r="Q3795" t="str">
        <f t="shared" si="357"/>
        <v>theater</v>
      </c>
      <c r="R3795" t="str">
        <f t="shared" si="354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355"/>
        <v>0.01</v>
      </c>
      <c r="P3796">
        <f t="shared" si="356"/>
        <v>50</v>
      </c>
      <c r="Q3796" t="str">
        <f t="shared" si="357"/>
        <v>theater</v>
      </c>
      <c r="R3796" t="str">
        <f t="shared" si="354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355"/>
        <v>1.6666666666666666E-2</v>
      </c>
      <c r="P3797">
        <f t="shared" si="356"/>
        <v>5</v>
      </c>
      <c r="Q3797" t="str">
        <f t="shared" si="357"/>
        <v>theater</v>
      </c>
      <c r="R3797" t="str">
        <f t="shared" si="354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355"/>
        <v>4.4444444444444447E-5</v>
      </c>
      <c r="P3798">
        <f t="shared" si="356"/>
        <v>1</v>
      </c>
      <c r="Q3798" t="str">
        <f t="shared" si="357"/>
        <v>theater</v>
      </c>
      <c r="R3798" t="str">
        <f t="shared" si="354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355"/>
        <v>0.89666666666666661</v>
      </c>
      <c r="P3799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355"/>
        <v>1.4642857142857143E-2</v>
      </c>
      <c r="P3800">
        <f t="shared" si="356"/>
        <v>205</v>
      </c>
      <c r="Q3800" t="str">
        <f t="shared" si="357"/>
        <v>theater</v>
      </c>
      <c r="R3800" t="str">
        <f t="shared" si="354"/>
        <v>musical</v>
      </c>
      <c r="S3800" s="9">
        <f t="shared" si="358"/>
        <v>41831.722777777773</v>
      </c>
      <c r="T3800" s="9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355"/>
        <v>4.02E-2</v>
      </c>
      <c r="P3801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355"/>
        <v>4.0045454545454544E-2</v>
      </c>
      <c r="P3802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355"/>
        <v>8.5199999999999998E-2</v>
      </c>
      <c r="P3803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355"/>
        <v>0</v>
      </c>
      <c r="P3804" t="e">
        <f t="shared" si="356"/>
        <v>#DIV/0!</v>
      </c>
      <c r="Q3804" t="str">
        <f t="shared" si="357"/>
        <v>theater</v>
      </c>
      <c r="R3804" t="str">
        <f t="shared" si="354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355"/>
        <v>0.19650000000000001</v>
      </c>
      <c r="P3805">
        <f t="shared" si="356"/>
        <v>58.95</v>
      </c>
      <c r="Q3805" t="str">
        <f t="shared" si="357"/>
        <v>theater</v>
      </c>
      <c r="R3805" t="str">
        <f t="shared" ref="R3805:R3868" si="360">RIGHT(N3805,LEN(N3805)-FIND("/",N3805))</f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355"/>
        <v>0</v>
      </c>
      <c r="P3806" t="e">
        <f t="shared" si="356"/>
        <v>#DIV/0!</v>
      </c>
      <c r="Q3806" t="str">
        <f t="shared" si="357"/>
        <v>theater</v>
      </c>
      <c r="R3806" t="str">
        <f t="shared" si="360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355"/>
        <v>2.0000000000000002E-5</v>
      </c>
      <c r="P3807">
        <f t="shared" si="356"/>
        <v>1.5</v>
      </c>
      <c r="Q3807" t="str">
        <f t="shared" si="357"/>
        <v>theater</v>
      </c>
      <c r="R3807" t="str">
        <f t="shared" si="360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355"/>
        <v>6.6666666666666664E-4</v>
      </c>
      <c r="P3808">
        <f t="shared" si="356"/>
        <v>5</v>
      </c>
      <c r="Q3808" t="str">
        <f t="shared" si="357"/>
        <v>theater</v>
      </c>
      <c r="R3808" t="str">
        <f t="shared" si="360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355"/>
        <v>0.30333333333333334</v>
      </c>
      <c r="P3809">
        <f t="shared" si="356"/>
        <v>50.555555555555557</v>
      </c>
      <c r="Q3809" t="str">
        <f t="shared" si="357"/>
        <v>theater</v>
      </c>
      <c r="R3809" t="str">
        <f t="shared" si="360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355"/>
        <v>1</v>
      </c>
      <c r="P3810">
        <f t="shared" si="356"/>
        <v>41.666666666666664</v>
      </c>
      <c r="Q3810" t="str">
        <f t="shared" si="357"/>
        <v>theater</v>
      </c>
      <c r="R3810" t="str">
        <f t="shared" si="360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355"/>
        <v>1.0125</v>
      </c>
      <c r="P3811">
        <f t="shared" si="356"/>
        <v>53.289473684210527</v>
      </c>
      <c r="Q3811" t="str">
        <f t="shared" si="357"/>
        <v>theater</v>
      </c>
      <c r="R3811" t="str">
        <f t="shared" si="360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355"/>
        <v>1.2173333333333334</v>
      </c>
      <c r="P3812">
        <f t="shared" si="356"/>
        <v>70.230769230769226</v>
      </c>
      <c r="Q3812" t="str">
        <f t="shared" si="357"/>
        <v>theater</v>
      </c>
      <c r="R3812" t="str">
        <f t="shared" si="360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355"/>
        <v>3.3</v>
      </c>
      <c r="P3813">
        <f t="shared" si="356"/>
        <v>43.421052631578945</v>
      </c>
      <c r="Q3813" t="str">
        <f t="shared" si="357"/>
        <v>theater</v>
      </c>
      <c r="R3813" t="str">
        <f t="shared" si="360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355"/>
        <v>1.0954999999999999</v>
      </c>
      <c r="P3814">
        <f t="shared" si="356"/>
        <v>199.18181818181819</v>
      </c>
      <c r="Q3814" t="str">
        <f t="shared" si="357"/>
        <v>theater</v>
      </c>
      <c r="R3814" t="str">
        <f t="shared" si="360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355"/>
        <v>1.0095190476190474</v>
      </c>
      <c r="P3815">
        <f t="shared" si="356"/>
        <v>78.518148148148143</v>
      </c>
      <c r="Q3815" t="str">
        <f t="shared" si="357"/>
        <v>theater</v>
      </c>
      <c r="R3815" t="str">
        <f t="shared" si="360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355"/>
        <v>1.4013333333333333</v>
      </c>
      <c r="P3816">
        <f t="shared" si="356"/>
        <v>61.823529411764703</v>
      </c>
      <c r="Q3816" t="str">
        <f t="shared" si="357"/>
        <v>theater</v>
      </c>
      <c r="R3816" t="str">
        <f t="shared" si="360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355"/>
        <v>1.0000100000000001</v>
      </c>
      <c r="P3817">
        <f t="shared" si="356"/>
        <v>50.000500000000002</v>
      </c>
      <c r="Q3817" t="str">
        <f t="shared" si="357"/>
        <v>theater</v>
      </c>
      <c r="R3817" t="str">
        <f t="shared" si="360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355"/>
        <v>1.19238</v>
      </c>
      <c r="P3818">
        <f t="shared" si="356"/>
        <v>48.339729729729726</v>
      </c>
      <c r="Q3818" t="str">
        <f t="shared" si="357"/>
        <v>theater</v>
      </c>
      <c r="R3818" t="str">
        <f t="shared" si="360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355"/>
        <v>1.0725</v>
      </c>
      <c r="P3819">
        <f t="shared" si="356"/>
        <v>107.25</v>
      </c>
      <c r="Q3819" t="str">
        <f t="shared" si="357"/>
        <v>theater</v>
      </c>
      <c r="R3819" t="str">
        <f t="shared" si="360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355"/>
        <v>2.2799999999999998</v>
      </c>
      <c r="P3820">
        <f t="shared" si="356"/>
        <v>57</v>
      </c>
      <c r="Q3820" t="str">
        <f t="shared" si="357"/>
        <v>theater</v>
      </c>
      <c r="R3820" t="str">
        <f t="shared" si="360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355"/>
        <v>1.0640000000000001</v>
      </c>
      <c r="P3821">
        <f t="shared" si="356"/>
        <v>40.92307692307692</v>
      </c>
      <c r="Q3821" t="str">
        <f t="shared" si="357"/>
        <v>theater</v>
      </c>
      <c r="R3821" t="str">
        <f t="shared" si="360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355"/>
        <v>1.4333333333333333</v>
      </c>
      <c r="P3822">
        <f t="shared" si="356"/>
        <v>21.5</v>
      </c>
      <c r="Q3822" t="str">
        <f t="shared" si="357"/>
        <v>theater</v>
      </c>
      <c r="R3822" t="str">
        <f t="shared" si="360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355"/>
        <v>1.0454285714285714</v>
      </c>
      <c r="P3823">
        <f t="shared" si="356"/>
        <v>79.543478260869563</v>
      </c>
      <c r="Q3823" t="str">
        <f t="shared" si="357"/>
        <v>theater</v>
      </c>
      <c r="R3823" t="str">
        <f t="shared" si="360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355"/>
        <v>1.1002000000000001</v>
      </c>
      <c r="P3824">
        <f t="shared" si="356"/>
        <v>72.381578947368425</v>
      </c>
      <c r="Q3824" t="str">
        <f t="shared" si="357"/>
        <v>theater</v>
      </c>
      <c r="R3824" t="str">
        <f t="shared" si="360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355"/>
        <v>1.06</v>
      </c>
      <c r="P3825">
        <f t="shared" si="356"/>
        <v>64.634146341463421</v>
      </c>
      <c r="Q3825" t="str">
        <f t="shared" si="357"/>
        <v>theater</v>
      </c>
      <c r="R3825" t="str">
        <f t="shared" si="360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355"/>
        <v>1.08</v>
      </c>
      <c r="P3826">
        <f t="shared" si="356"/>
        <v>38.571428571428569</v>
      </c>
      <c r="Q3826" t="str">
        <f t="shared" si="357"/>
        <v>theater</v>
      </c>
      <c r="R3826" t="str">
        <f t="shared" si="360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355"/>
        <v>1.0542</v>
      </c>
      <c r="P3827">
        <f t="shared" si="356"/>
        <v>107.57142857142857</v>
      </c>
      <c r="Q3827" t="str">
        <f t="shared" si="357"/>
        <v>theater</v>
      </c>
      <c r="R3827" t="str">
        <f t="shared" si="360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355"/>
        <v>1.1916666666666667</v>
      </c>
      <c r="P3828">
        <f t="shared" si="356"/>
        <v>27.5</v>
      </c>
      <c r="Q3828" t="str">
        <f t="shared" si="357"/>
        <v>theater</v>
      </c>
      <c r="R3828" t="str">
        <f t="shared" si="360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355"/>
        <v>1.5266666666666666</v>
      </c>
      <c r="P3829">
        <f t="shared" si="356"/>
        <v>70.461538461538467</v>
      </c>
      <c r="Q3829" t="str">
        <f t="shared" si="357"/>
        <v>theater</v>
      </c>
      <c r="R3829" t="str">
        <f t="shared" si="360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355"/>
        <v>1</v>
      </c>
      <c r="P3830">
        <f t="shared" si="356"/>
        <v>178.57142857142858</v>
      </c>
      <c r="Q3830" t="str">
        <f t="shared" si="357"/>
        <v>theater</v>
      </c>
      <c r="R3830" t="str">
        <f t="shared" si="360"/>
        <v>plays</v>
      </c>
      <c r="S3830" s="9">
        <f t="shared" si="358"/>
        <v>41944.527627314819</v>
      </c>
      <c r="T3830" s="9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355"/>
        <v>1.002</v>
      </c>
      <c r="P3831">
        <f t="shared" si="356"/>
        <v>62.625</v>
      </c>
      <c r="Q3831" t="str">
        <f t="shared" si="357"/>
        <v>theater</v>
      </c>
      <c r="R3831" t="str">
        <f t="shared" si="360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355"/>
        <v>2.25</v>
      </c>
      <c r="P3832">
        <f t="shared" si="356"/>
        <v>75</v>
      </c>
      <c r="Q3832" t="str">
        <f t="shared" si="357"/>
        <v>theater</v>
      </c>
      <c r="R3832" t="str">
        <f t="shared" si="360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355"/>
        <v>1.0602199999999999</v>
      </c>
      <c r="P3833">
        <f t="shared" si="356"/>
        <v>58.901111111111113</v>
      </c>
      <c r="Q3833" t="str">
        <f t="shared" si="357"/>
        <v>theater</v>
      </c>
      <c r="R3833" t="str">
        <f t="shared" si="360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355"/>
        <v>1.0466666666666666</v>
      </c>
      <c r="P3834">
        <f t="shared" si="356"/>
        <v>139.55555555555554</v>
      </c>
      <c r="Q3834" t="str">
        <f t="shared" si="357"/>
        <v>theater</v>
      </c>
      <c r="R3834" t="str">
        <f t="shared" si="360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355"/>
        <v>1.1666666666666667</v>
      </c>
      <c r="P3835">
        <f t="shared" si="356"/>
        <v>70</v>
      </c>
      <c r="Q3835" t="str">
        <f t="shared" si="357"/>
        <v>theater</v>
      </c>
      <c r="R3835" t="str">
        <f t="shared" si="360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355"/>
        <v>1.0903333333333334</v>
      </c>
      <c r="P3836">
        <f t="shared" si="356"/>
        <v>57.385964912280699</v>
      </c>
      <c r="Q3836" t="str">
        <f t="shared" si="357"/>
        <v>theater</v>
      </c>
      <c r="R3836" t="str">
        <f t="shared" si="360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355"/>
        <v>1.6</v>
      </c>
      <c r="P3837">
        <f t="shared" si="356"/>
        <v>40</v>
      </c>
      <c r="Q3837" t="str">
        <f t="shared" si="357"/>
        <v>theater</v>
      </c>
      <c r="R3837" t="str">
        <f t="shared" si="360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355"/>
        <v>1.125</v>
      </c>
      <c r="P3838">
        <f t="shared" si="356"/>
        <v>64.285714285714292</v>
      </c>
      <c r="Q3838" t="str">
        <f t="shared" si="357"/>
        <v>theater</v>
      </c>
      <c r="R3838" t="str">
        <f t="shared" si="360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355"/>
        <v>1.0209999999999999</v>
      </c>
      <c r="P3839">
        <f t="shared" si="356"/>
        <v>120.11764705882354</v>
      </c>
      <c r="Q3839" t="str">
        <f t="shared" si="357"/>
        <v>theater</v>
      </c>
      <c r="R3839" t="str">
        <f t="shared" si="360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355"/>
        <v>1.00824</v>
      </c>
      <c r="P3840">
        <f t="shared" si="356"/>
        <v>1008.24</v>
      </c>
      <c r="Q3840" t="str">
        <f t="shared" si="357"/>
        <v>theater</v>
      </c>
      <c r="R3840" t="str">
        <f t="shared" si="360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355"/>
        <v>1.0125</v>
      </c>
      <c r="P3841">
        <f t="shared" si="356"/>
        <v>63.28125</v>
      </c>
      <c r="Q3841" t="str">
        <f t="shared" si="357"/>
        <v>theater</v>
      </c>
      <c r="R3841" t="str">
        <f t="shared" si="360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355"/>
        <v>65</v>
      </c>
      <c r="P3842">
        <f t="shared" si="356"/>
        <v>21.666666666666668</v>
      </c>
      <c r="Q3842" t="str">
        <f t="shared" si="357"/>
        <v>theater</v>
      </c>
      <c r="R3842" t="str">
        <f t="shared" si="360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361">E3843/D3843</f>
        <v>8.72E-2</v>
      </c>
      <c r="P3843">
        <f t="shared" ref="P3843:P3906" si="362">E3843/L3843</f>
        <v>25.647058823529413</v>
      </c>
      <c r="Q3843" t="str">
        <f t="shared" ref="Q3843:Q3906" si="363">LEFT(N3843,SEARCH("/",N3843)-1)</f>
        <v>theater</v>
      </c>
      <c r="R3843" t="str">
        <f t="shared" si="360"/>
        <v>plays</v>
      </c>
      <c r="S3843" s="9">
        <f t="shared" ref="S3843:S3906" si="364">(J3843/86400)+DATE(1970,1,1)</f>
        <v>41780.785729166666</v>
      </c>
      <c r="T3843" s="9">
        <f t="shared" ref="T3843:T3906" si="365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361"/>
        <v>0.21940000000000001</v>
      </c>
      <c r="P3844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61"/>
        <v>0.21299999999999999</v>
      </c>
      <c r="P3845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361"/>
        <v>0.41489795918367345</v>
      </c>
      <c r="P3846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361"/>
        <v>2.1049999999999999E-2</v>
      </c>
      <c r="P3847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361"/>
        <v>2.7E-2</v>
      </c>
      <c r="P3848">
        <f t="shared" si="362"/>
        <v>23.625</v>
      </c>
      <c r="Q3848" t="str">
        <f t="shared" si="363"/>
        <v>theater</v>
      </c>
      <c r="R3848" t="str">
        <f t="shared" si="360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61"/>
        <v>0.16161904761904761</v>
      </c>
      <c r="P3849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61"/>
        <v>0.16376923076923078</v>
      </c>
      <c r="P3850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361"/>
        <v>7.0433333333333334E-2</v>
      </c>
      <c r="P3851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361"/>
        <v>3.7999999999999999E-2</v>
      </c>
      <c r="P3852">
        <f t="shared" si="362"/>
        <v>9.5</v>
      </c>
      <c r="Q3852" t="str">
        <f t="shared" si="363"/>
        <v>theater</v>
      </c>
      <c r="R3852" t="str">
        <f t="shared" si="360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361"/>
        <v>0.34079999999999999</v>
      </c>
      <c r="P3853">
        <f t="shared" si="362"/>
        <v>35.5</v>
      </c>
      <c r="Q3853" t="str">
        <f t="shared" si="363"/>
        <v>theater</v>
      </c>
      <c r="R3853" t="str">
        <f t="shared" si="360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361"/>
        <v>2E-3</v>
      </c>
      <c r="P3854">
        <f t="shared" si="362"/>
        <v>10</v>
      </c>
      <c r="Q3854" t="str">
        <f t="shared" si="363"/>
        <v>theater</v>
      </c>
      <c r="R3854" t="str">
        <f t="shared" si="360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361"/>
        <v>2.5999999999999998E-4</v>
      </c>
      <c r="P3855">
        <f t="shared" si="362"/>
        <v>13</v>
      </c>
      <c r="Q3855" t="str">
        <f t="shared" si="363"/>
        <v>theater</v>
      </c>
      <c r="R3855" t="str">
        <f t="shared" si="360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61"/>
        <v>0.16254545454545455</v>
      </c>
      <c r="P3856">
        <f t="shared" si="362"/>
        <v>89.4</v>
      </c>
      <c r="Q3856" t="str">
        <f t="shared" si="363"/>
        <v>theater</v>
      </c>
      <c r="R3856" t="str">
        <f t="shared" si="360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361"/>
        <v>2.5000000000000001E-2</v>
      </c>
      <c r="P3857">
        <f t="shared" si="362"/>
        <v>25</v>
      </c>
      <c r="Q3857" t="str">
        <f t="shared" si="363"/>
        <v>theater</v>
      </c>
      <c r="R3857" t="str">
        <f t="shared" si="360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361"/>
        <v>2.0000000000000001E-4</v>
      </c>
      <c r="P3858">
        <f t="shared" si="362"/>
        <v>1</v>
      </c>
      <c r="Q3858" t="str">
        <f t="shared" si="363"/>
        <v>theater</v>
      </c>
      <c r="R3858" t="str">
        <f t="shared" si="360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361"/>
        <v>5.1999999999999998E-2</v>
      </c>
      <c r="P3859">
        <f t="shared" si="362"/>
        <v>65</v>
      </c>
      <c r="Q3859" t="str">
        <f t="shared" si="363"/>
        <v>theater</v>
      </c>
      <c r="R3859" t="str">
        <f t="shared" si="360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361"/>
        <v>0.02</v>
      </c>
      <c r="P3860">
        <f t="shared" si="362"/>
        <v>10</v>
      </c>
      <c r="Q3860" t="str">
        <f t="shared" si="363"/>
        <v>theater</v>
      </c>
      <c r="R3860" t="str">
        <f t="shared" si="360"/>
        <v>plays</v>
      </c>
      <c r="S3860" s="9">
        <f t="shared" si="364"/>
        <v>42128.431064814809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361"/>
        <v>4.0000000000000002E-4</v>
      </c>
      <c r="P3861">
        <f t="shared" si="362"/>
        <v>1</v>
      </c>
      <c r="Q3861" t="str">
        <f t="shared" si="363"/>
        <v>theater</v>
      </c>
      <c r="R3861" t="str">
        <f t="shared" si="360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61"/>
        <v>0.17666666666666667</v>
      </c>
      <c r="P3862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361"/>
        <v>0.05</v>
      </c>
      <c r="P3863">
        <f t="shared" si="362"/>
        <v>100</v>
      </c>
      <c r="Q3863" t="str">
        <f t="shared" si="363"/>
        <v>theater</v>
      </c>
      <c r="R3863" t="str">
        <f t="shared" si="360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361"/>
        <v>1.3333333333333334E-4</v>
      </c>
      <c r="P3864">
        <f t="shared" si="362"/>
        <v>1</v>
      </c>
      <c r="Q3864" t="str">
        <f t="shared" si="363"/>
        <v>theater</v>
      </c>
      <c r="R3864" t="str">
        <f t="shared" si="360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61"/>
        <v>0</v>
      </c>
      <c r="P3865" t="e">
        <f t="shared" si="362"/>
        <v>#DIV/0!</v>
      </c>
      <c r="Q3865" t="str">
        <f t="shared" si="363"/>
        <v>theater</v>
      </c>
      <c r="R3865" t="str">
        <f t="shared" si="360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361"/>
        <v>1.2E-2</v>
      </c>
      <c r="P3866">
        <f t="shared" si="362"/>
        <v>20</v>
      </c>
      <c r="Q3866" t="str">
        <f t="shared" si="363"/>
        <v>theater</v>
      </c>
      <c r="R3866" t="str">
        <f t="shared" si="360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361"/>
        <v>0.26937422295897223</v>
      </c>
      <c r="P3867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361"/>
        <v>5.4999999999999997E-3</v>
      </c>
      <c r="P3868">
        <f t="shared" si="362"/>
        <v>5.5</v>
      </c>
      <c r="Q3868" t="str">
        <f t="shared" si="363"/>
        <v>theater</v>
      </c>
      <c r="R3868" t="str">
        <f t="shared" si="360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61"/>
        <v>0.1255</v>
      </c>
      <c r="P3869">
        <f t="shared" si="362"/>
        <v>50.2</v>
      </c>
      <c r="Q3869" t="str">
        <f t="shared" si="363"/>
        <v>theater</v>
      </c>
      <c r="R3869" t="str">
        <f t="shared" ref="R3869:R3932" si="366">RIGHT(N3869,LEN(N3869)-FIND("/",N3869))</f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361"/>
        <v>2E-3</v>
      </c>
      <c r="P3870">
        <f t="shared" si="362"/>
        <v>10</v>
      </c>
      <c r="Q3870" t="str">
        <f t="shared" si="363"/>
        <v>theater</v>
      </c>
      <c r="R3870" t="str">
        <f t="shared" si="366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361"/>
        <v>3.44748684310884E-2</v>
      </c>
      <c r="P3871">
        <f t="shared" si="362"/>
        <v>30.133333333333333</v>
      </c>
      <c r="Q3871" t="str">
        <f t="shared" si="363"/>
        <v>theater</v>
      </c>
      <c r="R3871" t="str">
        <f t="shared" si="366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361"/>
        <v>0.15</v>
      </c>
      <c r="P3872">
        <f t="shared" si="362"/>
        <v>150</v>
      </c>
      <c r="Q3872" t="str">
        <f t="shared" si="363"/>
        <v>theater</v>
      </c>
      <c r="R3872" t="str">
        <f t="shared" si="366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361"/>
        <v>2.6666666666666668E-2</v>
      </c>
      <c r="P3873">
        <f t="shared" si="362"/>
        <v>13.333333333333334</v>
      </c>
      <c r="Q3873" t="str">
        <f t="shared" si="363"/>
        <v>theater</v>
      </c>
      <c r="R3873" t="str">
        <f t="shared" si="366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361"/>
        <v>0</v>
      </c>
      <c r="P3874" t="e">
        <f t="shared" si="362"/>
        <v>#DIV/0!</v>
      </c>
      <c r="Q3874" t="str">
        <f t="shared" si="363"/>
        <v>theater</v>
      </c>
      <c r="R3874" t="str">
        <f t="shared" si="366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361"/>
        <v>0</v>
      </c>
      <c r="P3875" t="e">
        <f t="shared" si="362"/>
        <v>#DIV/0!</v>
      </c>
      <c r="Q3875" t="str">
        <f t="shared" si="363"/>
        <v>theater</v>
      </c>
      <c r="R3875" t="str">
        <f t="shared" si="366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361"/>
        <v>0</v>
      </c>
      <c r="P3876" t="e">
        <f t="shared" si="362"/>
        <v>#DIV/0!</v>
      </c>
      <c r="Q3876" t="str">
        <f t="shared" si="363"/>
        <v>theater</v>
      </c>
      <c r="R3876" t="str">
        <f t="shared" si="366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361"/>
        <v>0</v>
      </c>
      <c r="P3877" t="e">
        <f t="shared" si="362"/>
        <v>#DIV/0!</v>
      </c>
      <c r="Q3877" t="str">
        <f t="shared" si="363"/>
        <v>theater</v>
      </c>
      <c r="R3877" t="str">
        <f t="shared" si="366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361"/>
        <v>0.52794871794871789</v>
      </c>
      <c r="P3878">
        <f t="shared" si="362"/>
        <v>44.760869565217391</v>
      </c>
      <c r="Q3878" t="str">
        <f t="shared" si="363"/>
        <v>theater</v>
      </c>
      <c r="R3878" t="str">
        <f t="shared" si="366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361"/>
        <v>4.9639999999999997E-2</v>
      </c>
      <c r="P3879">
        <f t="shared" si="362"/>
        <v>88.642857142857139</v>
      </c>
      <c r="Q3879" t="str">
        <f t="shared" si="363"/>
        <v>theater</v>
      </c>
      <c r="R3879" t="str">
        <f t="shared" si="366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361"/>
        <v>5.5555555555555556E-4</v>
      </c>
      <c r="P3880">
        <f t="shared" si="362"/>
        <v>10</v>
      </c>
      <c r="Q3880" t="str">
        <f t="shared" si="363"/>
        <v>theater</v>
      </c>
      <c r="R3880" t="str">
        <f t="shared" si="366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361"/>
        <v>0</v>
      </c>
      <c r="P3881" t="e">
        <f t="shared" si="362"/>
        <v>#DIV/0!</v>
      </c>
      <c r="Q3881" t="str">
        <f t="shared" si="363"/>
        <v>theater</v>
      </c>
      <c r="R3881" t="str">
        <f t="shared" si="366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361"/>
        <v>0.13066666666666665</v>
      </c>
      <c r="P3882">
        <f t="shared" si="362"/>
        <v>57.647058823529413</v>
      </c>
      <c r="Q3882" t="str">
        <f t="shared" si="363"/>
        <v>theater</v>
      </c>
      <c r="R3882" t="str">
        <f t="shared" si="366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361"/>
        <v>0.05</v>
      </c>
      <c r="P3883">
        <f t="shared" si="362"/>
        <v>25</v>
      </c>
      <c r="Q3883" t="str">
        <f t="shared" si="363"/>
        <v>theater</v>
      </c>
      <c r="R3883" t="str">
        <f t="shared" si="366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361"/>
        <v>0</v>
      </c>
      <c r="P3884" t="e">
        <f t="shared" si="362"/>
        <v>#DIV/0!</v>
      </c>
      <c r="Q3884" t="str">
        <f t="shared" si="363"/>
        <v>theater</v>
      </c>
      <c r="R3884" t="str">
        <f t="shared" si="366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361"/>
        <v>0</v>
      </c>
      <c r="P3885" t="e">
        <f t="shared" si="362"/>
        <v>#DIV/0!</v>
      </c>
      <c r="Q3885" t="str">
        <f t="shared" si="363"/>
        <v>theater</v>
      </c>
      <c r="R3885" t="str">
        <f t="shared" si="366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361"/>
        <v>0</v>
      </c>
      <c r="P3886" t="e">
        <f t="shared" si="362"/>
        <v>#DIV/0!</v>
      </c>
      <c r="Q3886" t="str">
        <f t="shared" si="363"/>
        <v>theater</v>
      </c>
      <c r="R3886" t="str">
        <f t="shared" si="366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361"/>
        <v>0</v>
      </c>
      <c r="P3887" t="e">
        <f t="shared" si="362"/>
        <v>#DIV/0!</v>
      </c>
      <c r="Q3887" t="str">
        <f t="shared" si="363"/>
        <v>theater</v>
      </c>
      <c r="R3887" t="str">
        <f t="shared" si="366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361"/>
        <v>0</v>
      </c>
      <c r="P3888" t="e">
        <f t="shared" si="362"/>
        <v>#DIV/0!</v>
      </c>
      <c r="Q3888" t="str">
        <f t="shared" si="363"/>
        <v>theater</v>
      </c>
      <c r="R3888" t="str">
        <f t="shared" si="366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361"/>
        <v>1.7500000000000002E-2</v>
      </c>
      <c r="P3889">
        <f t="shared" si="362"/>
        <v>17.5</v>
      </c>
      <c r="Q3889" t="str">
        <f t="shared" si="363"/>
        <v>theater</v>
      </c>
      <c r="R3889" t="str">
        <f t="shared" si="366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361"/>
        <v>0.27100000000000002</v>
      </c>
      <c r="P3890">
        <f t="shared" si="362"/>
        <v>38.714285714285715</v>
      </c>
      <c r="Q3890" t="str">
        <f t="shared" si="363"/>
        <v>theater</v>
      </c>
      <c r="R3890" t="str">
        <f t="shared" si="366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361"/>
        <v>1.4749999999999999E-2</v>
      </c>
      <c r="P3891">
        <f t="shared" si="362"/>
        <v>13.111111111111111</v>
      </c>
      <c r="Q3891" t="str">
        <f t="shared" si="363"/>
        <v>theater</v>
      </c>
      <c r="R3891" t="str">
        <f t="shared" si="366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61"/>
        <v>0.16826666666666668</v>
      </c>
      <c r="P3892">
        <f t="shared" si="362"/>
        <v>315.5</v>
      </c>
      <c r="Q3892" t="str">
        <f t="shared" si="363"/>
        <v>theater</v>
      </c>
      <c r="R3892" t="str">
        <f t="shared" si="366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361"/>
        <v>0.32500000000000001</v>
      </c>
      <c r="P3893">
        <f t="shared" si="362"/>
        <v>37.142857142857146</v>
      </c>
      <c r="Q3893" t="str">
        <f t="shared" si="363"/>
        <v>theater</v>
      </c>
      <c r="R3893" t="str">
        <f t="shared" si="366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61"/>
        <v>0</v>
      </c>
      <c r="P3894" t="e">
        <f t="shared" si="362"/>
        <v>#DIV/0!</v>
      </c>
      <c r="Q3894" t="str">
        <f t="shared" si="363"/>
        <v>theater</v>
      </c>
      <c r="R3894" t="str">
        <f t="shared" si="366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61"/>
        <v>0.2155</v>
      </c>
      <c r="P3895">
        <f t="shared" si="362"/>
        <v>128.27380952380952</v>
      </c>
      <c r="Q3895" t="str">
        <f t="shared" si="363"/>
        <v>theater</v>
      </c>
      <c r="R3895" t="str">
        <f t="shared" si="366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361"/>
        <v>3.4666666666666665E-2</v>
      </c>
      <c r="P3896">
        <f t="shared" si="362"/>
        <v>47.272727272727273</v>
      </c>
      <c r="Q3896" t="str">
        <f t="shared" si="363"/>
        <v>theater</v>
      </c>
      <c r="R3896" t="str">
        <f t="shared" si="366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361"/>
        <v>0.05</v>
      </c>
      <c r="P3897">
        <f t="shared" si="362"/>
        <v>50</v>
      </c>
      <c r="Q3897" t="str">
        <f t="shared" si="363"/>
        <v>theater</v>
      </c>
      <c r="R3897" t="str">
        <f t="shared" si="366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361"/>
        <v>0.10625</v>
      </c>
      <c r="P3898">
        <f t="shared" si="362"/>
        <v>42.5</v>
      </c>
      <c r="Q3898" t="str">
        <f t="shared" si="363"/>
        <v>theater</v>
      </c>
      <c r="R3898" t="str">
        <f t="shared" si="366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61"/>
        <v>0.17599999999999999</v>
      </c>
      <c r="P3899">
        <f t="shared" si="362"/>
        <v>44</v>
      </c>
      <c r="Q3899" t="str">
        <f t="shared" si="363"/>
        <v>theater</v>
      </c>
      <c r="R3899" t="str">
        <f t="shared" si="366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361"/>
        <v>0.3256</v>
      </c>
      <c r="P3900">
        <f t="shared" si="362"/>
        <v>50.875</v>
      </c>
      <c r="Q3900" t="str">
        <f t="shared" si="363"/>
        <v>theater</v>
      </c>
      <c r="R3900" t="str">
        <f t="shared" si="366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361"/>
        <v>1.2500000000000001E-2</v>
      </c>
      <c r="P3901">
        <f t="shared" si="362"/>
        <v>62.5</v>
      </c>
      <c r="Q3901" t="str">
        <f t="shared" si="363"/>
        <v>theater</v>
      </c>
      <c r="R3901" t="str">
        <f t="shared" si="366"/>
        <v>plays</v>
      </c>
      <c r="S3901" s="9">
        <f t="shared" si="364"/>
        <v>41843.775011574078</v>
      </c>
      <c r="T3901" s="9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361"/>
        <v>5.3999999999999999E-2</v>
      </c>
      <c r="P3902">
        <f t="shared" si="362"/>
        <v>27</v>
      </c>
      <c r="Q3902" t="str">
        <f t="shared" si="363"/>
        <v>theater</v>
      </c>
      <c r="R3902" t="str">
        <f t="shared" si="366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361"/>
        <v>8.3333333333333332E-3</v>
      </c>
      <c r="P3903">
        <f t="shared" si="362"/>
        <v>25</v>
      </c>
      <c r="Q3903" t="str">
        <f t="shared" si="363"/>
        <v>theater</v>
      </c>
      <c r="R3903" t="str">
        <f t="shared" si="366"/>
        <v>plays</v>
      </c>
      <c r="S3903" s="9">
        <f t="shared" si="364"/>
        <v>42317.826377314814</v>
      </c>
      <c r="T3903" s="9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361"/>
        <v>0.48833333333333334</v>
      </c>
      <c r="P3904">
        <f t="shared" si="362"/>
        <v>47.258064516129032</v>
      </c>
      <c r="Q3904" t="str">
        <f t="shared" si="363"/>
        <v>theater</v>
      </c>
      <c r="R3904" t="str">
        <f t="shared" si="366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61"/>
        <v>0</v>
      </c>
      <c r="P3905" t="e">
        <f t="shared" si="362"/>
        <v>#DIV/0!</v>
      </c>
      <c r="Q3905" t="str">
        <f t="shared" si="363"/>
        <v>theater</v>
      </c>
      <c r="R3905" t="str">
        <f t="shared" si="366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361"/>
        <v>2.9999999999999997E-4</v>
      </c>
      <c r="P3906">
        <f t="shared" si="362"/>
        <v>1.5</v>
      </c>
      <c r="Q3906" t="str">
        <f t="shared" si="363"/>
        <v>theater</v>
      </c>
      <c r="R3906" t="str">
        <f t="shared" si="366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367">E3907/D3907</f>
        <v>0.11533333333333333</v>
      </c>
      <c r="P3907">
        <f t="shared" ref="P3907:P3970" si="368">E3907/L3907</f>
        <v>24.714285714285715</v>
      </c>
      <c r="Q3907" t="str">
        <f t="shared" ref="Q3907:Q3970" si="369">LEFT(N3907,SEARCH("/",N3907)-1)</f>
        <v>theater</v>
      </c>
      <c r="R3907" t="str">
        <f t="shared" si="366"/>
        <v>plays</v>
      </c>
      <c r="S3907" s="9">
        <f t="shared" ref="S3907:S3970" si="370">(J3907/86400)+DATE(1970,1,1)</f>
        <v>42124.623877314814</v>
      </c>
      <c r="T3907" s="9">
        <f t="shared" ref="T3907:T3970" si="371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367"/>
        <v>0.67333333333333334</v>
      </c>
      <c r="P3908">
        <f t="shared" si="368"/>
        <v>63.125</v>
      </c>
      <c r="Q3908" t="str">
        <f t="shared" si="369"/>
        <v>theater</v>
      </c>
      <c r="R3908" t="str">
        <f t="shared" si="366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67"/>
        <v>0.153</v>
      </c>
      <c r="P3909">
        <f t="shared" si="368"/>
        <v>38.25</v>
      </c>
      <c r="Q3909" t="str">
        <f t="shared" si="369"/>
        <v>theater</v>
      </c>
      <c r="R3909" t="str">
        <f t="shared" si="366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367"/>
        <v>8.666666666666667E-2</v>
      </c>
      <c r="P3910">
        <f t="shared" si="368"/>
        <v>16.25</v>
      </c>
      <c r="Q3910" t="str">
        <f t="shared" si="369"/>
        <v>theater</v>
      </c>
      <c r="R3910" t="str">
        <f t="shared" si="366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367"/>
        <v>2.2499999999999998E-3</v>
      </c>
      <c r="P3911">
        <f t="shared" si="368"/>
        <v>33.75</v>
      </c>
      <c r="Q3911" t="str">
        <f t="shared" si="369"/>
        <v>theater</v>
      </c>
      <c r="R3911" t="str">
        <f t="shared" si="366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367"/>
        <v>3.0833333333333334E-2</v>
      </c>
      <c r="P3912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367"/>
        <v>0.37412499999999999</v>
      </c>
      <c r="P3913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367"/>
        <v>6.666666666666667E-5</v>
      </c>
      <c r="P3914">
        <f t="shared" si="368"/>
        <v>1</v>
      </c>
      <c r="Q3914" t="str">
        <f t="shared" si="369"/>
        <v>theater</v>
      </c>
      <c r="R3914" t="str">
        <f t="shared" si="366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367"/>
        <v>0.1</v>
      </c>
      <c r="P3915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367"/>
        <v>0.36359999999999998</v>
      </c>
      <c r="P3916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9">
        <f t="shared" si="370"/>
        <v>42114.818935185191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367"/>
        <v>3.3333333333333335E-3</v>
      </c>
      <c r="P3917">
        <f t="shared" si="368"/>
        <v>5</v>
      </c>
      <c r="Q3917" t="str">
        <f t="shared" si="369"/>
        <v>theater</v>
      </c>
      <c r="R3917" t="str">
        <f t="shared" si="366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67"/>
        <v>0</v>
      </c>
      <c r="P3918" t="e">
        <f t="shared" si="368"/>
        <v>#DIV/0!</v>
      </c>
      <c r="Q3918" t="str">
        <f t="shared" si="369"/>
        <v>theater</v>
      </c>
      <c r="R3918" t="str">
        <f t="shared" si="366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367"/>
        <v>2.8571428571428571E-3</v>
      </c>
      <c r="P3919">
        <f t="shared" si="368"/>
        <v>10</v>
      </c>
      <c r="Q3919" t="str">
        <f t="shared" si="369"/>
        <v>theater</v>
      </c>
      <c r="R3919" t="str">
        <f t="shared" si="366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367"/>
        <v>2E-3</v>
      </c>
      <c r="P3920">
        <f t="shared" si="368"/>
        <v>40</v>
      </c>
      <c r="Q3920" t="str">
        <f t="shared" si="369"/>
        <v>theater</v>
      </c>
      <c r="R3920" t="str">
        <f t="shared" si="366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367"/>
        <v>1.7999999999999999E-2</v>
      </c>
      <c r="P3921">
        <f t="shared" si="368"/>
        <v>30</v>
      </c>
      <c r="Q3921" t="str">
        <f t="shared" si="369"/>
        <v>theater</v>
      </c>
      <c r="R3921" t="str">
        <f t="shared" si="366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367"/>
        <v>5.3999999999999999E-2</v>
      </c>
      <c r="P3922">
        <f t="shared" si="368"/>
        <v>45</v>
      </c>
      <c r="Q3922" t="str">
        <f t="shared" si="369"/>
        <v>theater</v>
      </c>
      <c r="R3922" t="str">
        <f t="shared" si="366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67"/>
        <v>0</v>
      </c>
      <c r="P3923" t="e">
        <f t="shared" si="368"/>
        <v>#DIV/0!</v>
      </c>
      <c r="Q3923" t="str">
        <f t="shared" si="369"/>
        <v>theater</v>
      </c>
      <c r="R3923" t="str">
        <f t="shared" si="366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367"/>
        <v>8.1333333333333327E-2</v>
      </c>
      <c r="P3924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67"/>
        <v>0.12034782608695652</v>
      </c>
      <c r="P3925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67"/>
        <v>0.15266666666666667</v>
      </c>
      <c r="P3926">
        <f t="shared" si="368"/>
        <v>57.25</v>
      </c>
      <c r="Q3926" t="str">
        <f t="shared" si="369"/>
        <v>theater</v>
      </c>
      <c r="R3926" t="str">
        <f t="shared" si="366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367"/>
        <v>0.1</v>
      </c>
      <c r="P3927">
        <f t="shared" si="368"/>
        <v>5</v>
      </c>
      <c r="Q3927" t="str">
        <f t="shared" si="369"/>
        <v>theater</v>
      </c>
      <c r="R3927" t="str">
        <f t="shared" si="366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367"/>
        <v>3.0000000000000001E-3</v>
      </c>
      <c r="P3928">
        <f t="shared" si="368"/>
        <v>15</v>
      </c>
      <c r="Q3928" t="str">
        <f t="shared" si="369"/>
        <v>theater</v>
      </c>
      <c r="R3928" t="str">
        <f t="shared" si="366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367"/>
        <v>0.01</v>
      </c>
      <c r="P3929">
        <f t="shared" si="368"/>
        <v>12.5</v>
      </c>
      <c r="Q3929" t="str">
        <f t="shared" si="369"/>
        <v>theater</v>
      </c>
      <c r="R3929" t="str">
        <f t="shared" si="366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67"/>
        <v>0.13020000000000001</v>
      </c>
      <c r="P3930">
        <f t="shared" si="368"/>
        <v>93</v>
      </c>
      <c r="Q3930" t="str">
        <f t="shared" si="369"/>
        <v>theater</v>
      </c>
      <c r="R3930" t="str">
        <f t="shared" si="366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367"/>
        <v>2.265E-2</v>
      </c>
      <c r="P3931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67"/>
        <v>0</v>
      </c>
      <c r="P3932" t="e">
        <f t="shared" si="368"/>
        <v>#DIV/0!</v>
      </c>
      <c r="Q3932" t="str">
        <f t="shared" si="369"/>
        <v>theater</v>
      </c>
      <c r="R3932" t="str">
        <f t="shared" si="366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67"/>
        <v>0</v>
      </c>
      <c r="P3933" t="e">
        <f t="shared" si="368"/>
        <v>#DIV/0!</v>
      </c>
      <c r="Q3933" t="str">
        <f t="shared" si="369"/>
        <v>theater</v>
      </c>
      <c r="R3933" t="str">
        <f t="shared" ref="R3933:R3996" si="372">RIGHT(N3933,LEN(N3933)-FIND("/",N3933))</f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367"/>
        <v>8.3333333333333331E-5</v>
      </c>
      <c r="P3934">
        <f t="shared" si="368"/>
        <v>1</v>
      </c>
      <c r="Q3934" t="str">
        <f t="shared" si="369"/>
        <v>theater</v>
      </c>
      <c r="R3934" t="str">
        <f t="shared" si="372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67"/>
        <v>0.15742857142857142</v>
      </c>
      <c r="P3935">
        <f t="shared" si="368"/>
        <v>91.833333333333329</v>
      </c>
      <c r="Q3935" t="str">
        <f t="shared" si="369"/>
        <v>theater</v>
      </c>
      <c r="R3935" t="str">
        <f t="shared" si="372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67"/>
        <v>0.11</v>
      </c>
      <c r="P3936">
        <f t="shared" si="368"/>
        <v>45.833333333333336</v>
      </c>
      <c r="Q3936" t="str">
        <f t="shared" si="369"/>
        <v>theater</v>
      </c>
      <c r="R3936" t="str">
        <f t="shared" si="372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367"/>
        <v>0.43833333333333335</v>
      </c>
      <c r="P3937">
        <f t="shared" si="368"/>
        <v>57.173913043478258</v>
      </c>
      <c r="Q3937" t="str">
        <f t="shared" si="369"/>
        <v>theater</v>
      </c>
      <c r="R3937" t="str">
        <f t="shared" si="372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67"/>
        <v>0</v>
      </c>
      <c r="P3938" t="e">
        <f t="shared" si="368"/>
        <v>#DIV/0!</v>
      </c>
      <c r="Q3938" t="str">
        <f t="shared" si="369"/>
        <v>theater</v>
      </c>
      <c r="R3938" t="str">
        <f t="shared" si="372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367"/>
        <v>0.86135181975736563</v>
      </c>
      <c r="P3939">
        <f t="shared" si="368"/>
        <v>248.5</v>
      </c>
      <c r="Q3939" t="str">
        <f t="shared" si="369"/>
        <v>theater</v>
      </c>
      <c r="R3939" t="str">
        <f t="shared" si="372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67"/>
        <v>0.12196620583717357</v>
      </c>
      <c r="P3940">
        <f t="shared" si="368"/>
        <v>79.400000000000006</v>
      </c>
      <c r="Q3940" t="str">
        <f t="shared" si="369"/>
        <v>theater</v>
      </c>
      <c r="R3940" t="str">
        <f t="shared" si="372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367"/>
        <v>1E-3</v>
      </c>
      <c r="P3941">
        <f t="shared" si="368"/>
        <v>5</v>
      </c>
      <c r="Q3941" t="str">
        <f t="shared" si="369"/>
        <v>theater</v>
      </c>
      <c r="R3941" t="str">
        <f t="shared" si="372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367"/>
        <v>2.2000000000000001E-3</v>
      </c>
      <c r="P3942">
        <f t="shared" si="368"/>
        <v>5.5</v>
      </c>
      <c r="Q3942" t="str">
        <f t="shared" si="369"/>
        <v>theater</v>
      </c>
      <c r="R3942" t="str">
        <f t="shared" si="372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367"/>
        <v>9.0909090909090905E-3</v>
      </c>
      <c r="P3943">
        <f t="shared" si="368"/>
        <v>25</v>
      </c>
      <c r="Q3943" t="str">
        <f t="shared" si="369"/>
        <v>theater</v>
      </c>
      <c r="R3943" t="str">
        <f t="shared" si="372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67"/>
        <v>0</v>
      </c>
      <c r="P3944" t="e">
        <f t="shared" si="368"/>
        <v>#DIV/0!</v>
      </c>
      <c r="Q3944" t="str">
        <f t="shared" si="369"/>
        <v>theater</v>
      </c>
      <c r="R3944" t="str">
        <f t="shared" si="372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367"/>
        <v>0.35639999999999999</v>
      </c>
      <c r="P3945">
        <f t="shared" si="368"/>
        <v>137.07692307692307</v>
      </c>
      <c r="Q3945" t="str">
        <f t="shared" si="369"/>
        <v>theater</v>
      </c>
      <c r="R3945" t="str">
        <f t="shared" si="372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67"/>
        <v>0</v>
      </c>
      <c r="P3946" t="e">
        <f t="shared" si="368"/>
        <v>#DIV/0!</v>
      </c>
      <c r="Q3946" t="str">
        <f t="shared" si="369"/>
        <v>theater</v>
      </c>
      <c r="R3946" t="str">
        <f t="shared" si="372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367"/>
        <v>2.5000000000000001E-3</v>
      </c>
      <c r="P3947">
        <f t="shared" si="368"/>
        <v>5</v>
      </c>
      <c r="Q3947" t="str">
        <f t="shared" si="369"/>
        <v>theater</v>
      </c>
      <c r="R3947" t="str">
        <f t="shared" si="372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367"/>
        <v>3.2500000000000001E-2</v>
      </c>
      <c r="P3948">
        <f t="shared" si="368"/>
        <v>39</v>
      </c>
      <c r="Q3948" t="str">
        <f t="shared" si="369"/>
        <v>theater</v>
      </c>
      <c r="R3948" t="str">
        <f t="shared" si="372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367"/>
        <v>3.3666666666666664E-2</v>
      </c>
      <c r="P3949">
        <f t="shared" si="368"/>
        <v>50.5</v>
      </c>
      <c r="Q3949" t="str">
        <f t="shared" si="369"/>
        <v>theater</v>
      </c>
      <c r="R3949" t="str">
        <f t="shared" si="372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67"/>
        <v>0</v>
      </c>
      <c r="P3950" t="e">
        <f t="shared" si="368"/>
        <v>#DIV/0!</v>
      </c>
      <c r="Q3950" t="str">
        <f t="shared" si="369"/>
        <v>theater</v>
      </c>
      <c r="R3950" t="str">
        <f t="shared" si="372"/>
        <v>plays</v>
      </c>
      <c r="S3950" s="9">
        <f t="shared" si="370"/>
        <v>41829.325497685189</v>
      </c>
      <c r="T3950" s="9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67"/>
        <v>0.15770000000000001</v>
      </c>
      <c r="P3951">
        <f t="shared" si="368"/>
        <v>49.28125</v>
      </c>
      <c r="Q3951" t="str">
        <f t="shared" si="369"/>
        <v>theater</v>
      </c>
      <c r="R3951" t="str">
        <f t="shared" si="372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367"/>
        <v>6.2500000000000003E-3</v>
      </c>
      <c r="P3952">
        <f t="shared" si="368"/>
        <v>25</v>
      </c>
      <c r="Q3952" t="str">
        <f t="shared" si="369"/>
        <v>theater</v>
      </c>
      <c r="R3952" t="str">
        <f t="shared" si="372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367"/>
        <v>5.0000000000000004E-6</v>
      </c>
      <c r="P3953">
        <f t="shared" si="368"/>
        <v>1</v>
      </c>
      <c r="Q3953" t="str">
        <f t="shared" si="369"/>
        <v>theater</v>
      </c>
      <c r="R3953" t="str">
        <f t="shared" si="372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367"/>
        <v>9.6153846153846159E-4</v>
      </c>
      <c r="P3954">
        <f t="shared" si="368"/>
        <v>25</v>
      </c>
      <c r="Q3954" t="str">
        <f t="shared" si="369"/>
        <v>theater</v>
      </c>
      <c r="R3954" t="str">
        <f t="shared" si="372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367"/>
        <v>0</v>
      </c>
      <c r="P3955" t="e">
        <f t="shared" si="368"/>
        <v>#DIV/0!</v>
      </c>
      <c r="Q3955" t="str">
        <f t="shared" si="369"/>
        <v>theater</v>
      </c>
      <c r="R3955" t="str">
        <f t="shared" si="372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367"/>
        <v>0</v>
      </c>
      <c r="P3956" t="e">
        <f t="shared" si="368"/>
        <v>#DIV/0!</v>
      </c>
      <c r="Q3956" t="str">
        <f t="shared" si="369"/>
        <v>theater</v>
      </c>
      <c r="R3956" t="str">
        <f t="shared" si="372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367"/>
        <v>0.24285714285714285</v>
      </c>
      <c r="P3957">
        <f t="shared" si="368"/>
        <v>53.125</v>
      </c>
      <c r="Q3957" t="str">
        <f t="shared" si="369"/>
        <v>theater</v>
      </c>
      <c r="R3957" t="str">
        <f t="shared" si="372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367"/>
        <v>0</v>
      </c>
      <c r="P3958" t="e">
        <f t="shared" si="368"/>
        <v>#DIV/0!</v>
      </c>
      <c r="Q3958" t="str">
        <f t="shared" si="369"/>
        <v>theater</v>
      </c>
      <c r="R3958" t="str">
        <f t="shared" si="372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367"/>
        <v>2.5000000000000001E-4</v>
      </c>
      <c r="P3959">
        <f t="shared" si="368"/>
        <v>7</v>
      </c>
      <c r="Q3959" t="str">
        <f t="shared" si="369"/>
        <v>theater</v>
      </c>
      <c r="R3959" t="str">
        <f t="shared" si="372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367"/>
        <v>0.32050000000000001</v>
      </c>
      <c r="P3960">
        <f t="shared" si="368"/>
        <v>40.0625</v>
      </c>
      <c r="Q3960" t="str">
        <f t="shared" si="369"/>
        <v>theater</v>
      </c>
      <c r="R3960" t="str">
        <f t="shared" si="372"/>
        <v>plays</v>
      </c>
      <c r="S3960" s="9">
        <f t="shared" si="370"/>
        <v>41816.950370370367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367"/>
        <v>0.24333333333333335</v>
      </c>
      <c r="P3961">
        <f t="shared" si="368"/>
        <v>24.333333333333332</v>
      </c>
      <c r="Q3961" t="str">
        <f t="shared" si="369"/>
        <v>theater</v>
      </c>
      <c r="R3961" t="str">
        <f t="shared" si="372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367"/>
        <v>1.4999999999999999E-2</v>
      </c>
      <c r="P3962">
        <f t="shared" si="368"/>
        <v>11.25</v>
      </c>
      <c r="Q3962" t="str">
        <f t="shared" si="369"/>
        <v>theater</v>
      </c>
      <c r="R3962" t="str">
        <f t="shared" si="372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367"/>
        <v>4.1999999999999997E-3</v>
      </c>
      <c r="P3963">
        <f t="shared" si="368"/>
        <v>10.5</v>
      </c>
      <c r="Q3963" t="str">
        <f t="shared" si="369"/>
        <v>theater</v>
      </c>
      <c r="R3963" t="str">
        <f t="shared" si="372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367"/>
        <v>3.214285714285714E-2</v>
      </c>
      <c r="P3964">
        <f t="shared" si="368"/>
        <v>15</v>
      </c>
      <c r="Q3964" t="str">
        <f t="shared" si="369"/>
        <v>theater</v>
      </c>
      <c r="R3964" t="str">
        <f t="shared" si="372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367"/>
        <v>0</v>
      </c>
      <c r="P3965" t="e">
        <f t="shared" si="368"/>
        <v>#DIV/0!</v>
      </c>
      <c r="Q3965" t="str">
        <f t="shared" si="369"/>
        <v>theater</v>
      </c>
      <c r="R3965" t="str">
        <f t="shared" si="372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367"/>
        <v>6.3E-2</v>
      </c>
      <c r="P3966">
        <f t="shared" si="368"/>
        <v>42</v>
      </c>
      <c r="Q3966" t="str">
        <f t="shared" si="369"/>
        <v>theater</v>
      </c>
      <c r="R3966" t="str">
        <f t="shared" si="372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67"/>
        <v>0.14249999999999999</v>
      </c>
      <c r="P3967">
        <f t="shared" si="368"/>
        <v>71.25</v>
      </c>
      <c r="Q3967" t="str">
        <f t="shared" si="369"/>
        <v>theater</v>
      </c>
      <c r="R3967" t="str">
        <f t="shared" si="372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367"/>
        <v>6.0000000000000001E-3</v>
      </c>
      <c r="P3968">
        <f t="shared" si="368"/>
        <v>22.5</v>
      </c>
      <c r="Q3968" t="str">
        <f t="shared" si="369"/>
        <v>theater</v>
      </c>
      <c r="R3968" t="str">
        <f t="shared" si="372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367"/>
        <v>0.2411764705882353</v>
      </c>
      <c r="P3969">
        <f t="shared" si="368"/>
        <v>41</v>
      </c>
      <c r="Q3969" t="str">
        <f t="shared" si="369"/>
        <v>theater</v>
      </c>
      <c r="R3969" t="str">
        <f t="shared" si="372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367"/>
        <v>0.10539999999999999</v>
      </c>
      <c r="P3970">
        <f t="shared" si="368"/>
        <v>47.909090909090907</v>
      </c>
      <c r="Q3970" t="str">
        <f t="shared" si="369"/>
        <v>theater</v>
      </c>
      <c r="R3970" t="str">
        <f t="shared" si="372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373">E3971/D3971</f>
        <v>7.4690265486725665E-2</v>
      </c>
      <c r="P3971">
        <f t="shared" ref="P3971:P4034" si="374">E3971/L3971</f>
        <v>35.166666666666664</v>
      </c>
      <c r="Q3971" t="str">
        <f t="shared" ref="Q3971:Q4034" si="375">LEFT(N3971,SEARCH("/",N3971)-1)</f>
        <v>theater</v>
      </c>
      <c r="R3971" t="str">
        <f t="shared" si="372"/>
        <v>plays</v>
      </c>
      <c r="S3971" s="9">
        <f t="shared" ref="S3971:S4034" si="376">(J3971/86400)+DATE(1970,1,1)</f>
        <v>42601.854699074072</v>
      </c>
      <c r="T3971" s="9">
        <f t="shared" ref="T3971:T4034" si="377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373"/>
        <v>7.3333333333333334E-4</v>
      </c>
      <c r="P3972">
        <f t="shared" si="374"/>
        <v>5.5</v>
      </c>
      <c r="Q3972" t="str">
        <f t="shared" si="375"/>
        <v>theater</v>
      </c>
      <c r="R3972" t="str">
        <f t="shared" si="372"/>
        <v>plays</v>
      </c>
      <c r="S3972" s="9">
        <f t="shared" si="376"/>
        <v>42447.863553240742</v>
      </c>
      <c r="T3972" s="9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373"/>
        <v>9.7142857142857135E-3</v>
      </c>
      <c r="P3973">
        <f t="shared" si="374"/>
        <v>22.666666666666668</v>
      </c>
      <c r="Q3973" t="str">
        <f t="shared" si="375"/>
        <v>theater</v>
      </c>
      <c r="R3973" t="str">
        <f t="shared" si="372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73"/>
        <v>0.21099999999999999</v>
      </c>
      <c r="P3974">
        <f t="shared" si="374"/>
        <v>26.375</v>
      </c>
      <c r="Q3974" t="str">
        <f t="shared" si="375"/>
        <v>theater</v>
      </c>
      <c r="R3974" t="str">
        <f t="shared" si="372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373"/>
        <v>0.78100000000000003</v>
      </c>
      <c r="P3975">
        <f t="shared" si="374"/>
        <v>105.54054054054055</v>
      </c>
      <c r="Q3975" t="str">
        <f t="shared" si="375"/>
        <v>theater</v>
      </c>
      <c r="R3975" t="str">
        <f t="shared" si="372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373"/>
        <v>0.32</v>
      </c>
      <c r="P3976">
        <f t="shared" si="374"/>
        <v>29.09090909090909</v>
      </c>
      <c r="Q3976" t="str">
        <f t="shared" si="375"/>
        <v>theater</v>
      </c>
      <c r="R3976" t="str">
        <f t="shared" si="372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373"/>
        <v>0</v>
      </c>
      <c r="P3977" t="e">
        <f t="shared" si="374"/>
        <v>#DIV/0!</v>
      </c>
      <c r="Q3977" t="str">
        <f t="shared" si="375"/>
        <v>theater</v>
      </c>
      <c r="R3977" t="str">
        <f t="shared" si="372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373"/>
        <v>0.47692307692307695</v>
      </c>
      <c r="P3978">
        <f t="shared" si="374"/>
        <v>62</v>
      </c>
      <c r="Q3978" t="str">
        <f t="shared" si="375"/>
        <v>theater</v>
      </c>
      <c r="R3978" t="str">
        <f t="shared" si="372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373"/>
        <v>1.4500000000000001E-2</v>
      </c>
      <c r="P3979">
        <f t="shared" si="374"/>
        <v>217.5</v>
      </c>
      <c r="Q3979" t="str">
        <f t="shared" si="375"/>
        <v>theater</v>
      </c>
      <c r="R3979" t="str">
        <f t="shared" si="372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373"/>
        <v>0.107</v>
      </c>
      <c r="P3980">
        <f t="shared" si="374"/>
        <v>26.75</v>
      </c>
      <c r="Q3980" t="str">
        <f t="shared" si="375"/>
        <v>theater</v>
      </c>
      <c r="R3980" t="str">
        <f t="shared" si="372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373"/>
        <v>1.8333333333333333E-2</v>
      </c>
      <c r="P3981">
        <f t="shared" si="374"/>
        <v>18.333333333333332</v>
      </c>
      <c r="Q3981" t="str">
        <f t="shared" si="375"/>
        <v>theater</v>
      </c>
      <c r="R3981" t="str">
        <f t="shared" si="372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73"/>
        <v>0.18</v>
      </c>
      <c r="P3982">
        <f t="shared" si="374"/>
        <v>64.285714285714292</v>
      </c>
      <c r="Q3982" t="str">
        <f t="shared" si="375"/>
        <v>theater</v>
      </c>
      <c r="R3982" t="str">
        <f t="shared" si="372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373"/>
        <v>4.0833333333333333E-2</v>
      </c>
      <c r="P3983">
        <f t="shared" si="374"/>
        <v>175</v>
      </c>
      <c r="Q3983" t="str">
        <f t="shared" si="375"/>
        <v>theater</v>
      </c>
      <c r="R3983" t="str">
        <f t="shared" si="372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73"/>
        <v>0.2</v>
      </c>
      <c r="P3984">
        <f t="shared" si="374"/>
        <v>34</v>
      </c>
      <c r="Q3984" t="str">
        <f t="shared" si="375"/>
        <v>theater</v>
      </c>
      <c r="R3984" t="str">
        <f t="shared" si="372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373"/>
        <v>0.34802513464991025</v>
      </c>
      <c r="P3985">
        <f t="shared" si="374"/>
        <v>84.282608695652172</v>
      </c>
      <c r="Q3985" t="str">
        <f t="shared" si="375"/>
        <v>theater</v>
      </c>
      <c r="R3985" t="str">
        <f t="shared" si="372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373"/>
        <v>6.3333333333333339E-2</v>
      </c>
      <c r="P3986">
        <f t="shared" si="374"/>
        <v>9.5</v>
      </c>
      <c r="Q3986" t="str">
        <f t="shared" si="375"/>
        <v>theater</v>
      </c>
      <c r="R3986" t="str">
        <f t="shared" si="372"/>
        <v>plays</v>
      </c>
      <c r="S3986" s="9">
        <f t="shared" si="376"/>
        <v>41920.963472222225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373"/>
        <v>0.32050000000000001</v>
      </c>
      <c r="P3987">
        <f t="shared" si="374"/>
        <v>33.736842105263158</v>
      </c>
      <c r="Q3987" t="str">
        <f t="shared" si="375"/>
        <v>theater</v>
      </c>
      <c r="R3987" t="str">
        <f t="shared" si="372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373"/>
        <v>9.7600000000000006E-2</v>
      </c>
      <c r="P3988">
        <f t="shared" si="374"/>
        <v>37.53846153846154</v>
      </c>
      <c r="Q3988" t="str">
        <f t="shared" si="375"/>
        <v>theater</v>
      </c>
      <c r="R3988" t="str">
        <f t="shared" si="372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373"/>
        <v>0.3775</v>
      </c>
      <c r="P3989">
        <f t="shared" si="374"/>
        <v>11.615384615384615</v>
      </c>
      <c r="Q3989" t="str">
        <f t="shared" si="375"/>
        <v>theater</v>
      </c>
      <c r="R3989" t="str">
        <f t="shared" si="372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373"/>
        <v>2.1333333333333333E-2</v>
      </c>
      <c r="P3990">
        <f t="shared" si="374"/>
        <v>8</v>
      </c>
      <c r="Q3990" t="str">
        <f t="shared" si="375"/>
        <v>theater</v>
      </c>
      <c r="R3990" t="str">
        <f t="shared" si="372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373"/>
        <v>0</v>
      </c>
      <c r="P3991" t="e">
        <f t="shared" si="374"/>
        <v>#DIV/0!</v>
      </c>
      <c r="Q3991" t="str">
        <f t="shared" si="375"/>
        <v>theater</v>
      </c>
      <c r="R3991" t="str">
        <f t="shared" si="372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373"/>
        <v>4.1818181818181817E-2</v>
      </c>
      <c r="P3992">
        <f t="shared" si="374"/>
        <v>23</v>
      </c>
      <c r="Q3992" t="str">
        <f t="shared" si="375"/>
        <v>theater</v>
      </c>
      <c r="R3992" t="str">
        <f t="shared" si="372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73"/>
        <v>0.2</v>
      </c>
      <c r="P3993">
        <f t="shared" si="374"/>
        <v>100</v>
      </c>
      <c r="Q3993" t="str">
        <f t="shared" si="375"/>
        <v>theater</v>
      </c>
      <c r="R3993" t="str">
        <f t="shared" si="372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373"/>
        <v>5.4100000000000002E-2</v>
      </c>
      <c r="P3994">
        <f t="shared" si="374"/>
        <v>60.111111111111114</v>
      </c>
      <c r="Q3994" t="str">
        <f t="shared" si="375"/>
        <v>theater</v>
      </c>
      <c r="R3994" t="str">
        <f t="shared" si="372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373"/>
        <v>6.0000000000000002E-5</v>
      </c>
      <c r="P3995">
        <f t="shared" si="374"/>
        <v>3</v>
      </c>
      <c r="Q3995" t="str">
        <f t="shared" si="375"/>
        <v>theater</v>
      </c>
      <c r="R3995" t="str">
        <f t="shared" si="372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373"/>
        <v>2.5000000000000001E-3</v>
      </c>
      <c r="P3996">
        <f t="shared" si="374"/>
        <v>5</v>
      </c>
      <c r="Q3996" t="str">
        <f t="shared" si="375"/>
        <v>theater</v>
      </c>
      <c r="R3996" t="str">
        <f t="shared" si="372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373"/>
        <v>0.35</v>
      </c>
      <c r="P3997">
        <f t="shared" si="374"/>
        <v>17.5</v>
      </c>
      <c r="Q3997" t="str">
        <f t="shared" si="375"/>
        <v>theater</v>
      </c>
      <c r="R3997" t="str">
        <f t="shared" ref="R3997:R4060" si="378">RIGHT(N3997,LEN(N3997)-FIND("/",N3997))</f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73"/>
        <v>0.16566666666666666</v>
      </c>
      <c r="P3998">
        <f t="shared" si="374"/>
        <v>29.235294117647058</v>
      </c>
      <c r="Q3998" t="str">
        <f t="shared" si="375"/>
        <v>theater</v>
      </c>
      <c r="R3998" t="str">
        <f t="shared" si="378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373"/>
        <v>0</v>
      </c>
      <c r="P3999" t="e">
        <f t="shared" si="374"/>
        <v>#DIV/0!</v>
      </c>
      <c r="Q3999" t="str">
        <f t="shared" si="375"/>
        <v>theater</v>
      </c>
      <c r="R3999" t="str">
        <f t="shared" si="378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373"/>
        <v>0.57199999999999995</v>
      </c>
      <c r="P4000">
        <f t="shared" si="374"/>
        <v>59.583333333333336</v>
      </c>
      <c r="Q4000" t="str">
        <f t="shared" si="375"/>
        <v>theater</v>
      </c>
      <c r="R4000" t="str">
        <f t="shared" si="378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73"/>
        <v>0.16514285714285715</v>
      </c>
      <c r="P4001">
        <f t="shared" si="374"/>
        <v>82.571428571428569</v>
      </c>
      <c r="Q4001" t="str">
        <f t="shared" si="375"/>
        <v>theater</v>
      </c>
      <c r="R4001" t="str">
        <f t="shared" si="378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373"/>
        <v>1.25E-3</v>
      </c>
      <c r="P4002">
        <f t="shared" si="374"/>
        <v>10</v>
      </c>
      <c r="Q4002" t="str">
        <f t="shared" si="375"/>
        <v>theater</v>
      </c>
      <c r="R4002" t="str">
        <f t="shared" si="378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373"/>
        <v>0.3775</v>
      </c>
      <c r="P4003">
        <f t="shared" si="374"/>
        <v>32.357142857142854</v>
      </c>
      <c r="Q4003" t="str">
        <f t="shared" si="375"/>
        <v>theater</v>
      </c>
      <c r="R4003" t="str">
        <f t="shared" si="378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373"/>
        <v>1.84E-2</v>
      </c>
      <c r="P4004">
        <f t="shared" si="374"/>
        <v>5.75</v>
      </c>
      <c r="Q4004" t="str">
        <f t="shared" si="375"/>
        <v>theater</v>
      </c>
      <c r="R4004" t="str">
        <f t="shared" si="378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373"/>
        <v>0.10050000000000001</v>
      </c>
      <c r="P4005">
        <f t="shared" si="374"/>
        <v>100.5</v>
      </c>
      <c r="Q4005" t="str">
        <f t="shared" si="375"/>
        <v>theater</v>
      </c>
      <c r="R4005" t="str">
        <f t="shared" si="378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373"/>
        <v>2E-3</v>
      </c>
      <c r="P4006">
        <f t="shared" si="374"/>
        <v>1</v>
      </c>
      <c r="Q4006" t="str">
        <f t="shared" si="375"/>
        <v>theater</v>
      </c>
      <c r="R4006" t="str">
        <f t="shared" si="378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373"/>
        <v>1.3333333333333334E-2</v>
      </c>
      <c r="P4007">
        <f t="shared" si="374"/>
        <v>20</v>
      </c>
      <c r="Q4007" t="str">
        <f t="shared" si="375"/>
        <v>theater</v>
      </c>
      <c r="R4007" t="str">
        <f t="shared" si="378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373"/>
        <v>6.666666666666667E-5</v>
      </c>
      <c r="P4008">
        <f t="shared" si="374"/>
        <v>2</v>
      </c>
      <c r="Q4008" t="str">
        <f t="shared" si="375"/>
        <v>theater</v>
      </c>
      <c r="R4008" t="str">
        <f t="shared" si="378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373"/>
        <v>2.5000000000000001E-3</v>
      </c>
      <c r="P4009">
        <f t="shared" si="374"/>
        <v>5</v>
      </c>
      <c r="Q4009" t="str">
        <f t="shared" si="375"/>
        <v>theater</v>
      </c>
      <c r="R4009" t="str">
        <f t="shared" si="378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373"/>
        <v>0.06</v>
      </c>
      <c r="P4010">
        <f t="shared" si="374"/>
        <v>15</v>
      </c>
      <c r="Q4010" t="str">
        <f t="shared" si="375"/>
        <v>theater</v>
      </c>
      <c r="R4010" t="str">
        <f t="shared" si="378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373"/>
        <v>3.8860103626943004E-2</v>
      </c>
      <c r="P4011">
        <f t="shared" si="374"/>
        <v>25</v>
      </c>
      <c r="Q4011" t="str">
        <f t="shared" si="375"/>
        <v>theater</v>
      </c>
      <c r="R4011" t="str">
        <f t="shared" si="378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373"/>
        <v>0.24194444444444443</v>
      </c>
      <c r="P4012">
        <f t="shared" si="374"/>
        <v>45.842105263157897</v>
      </c>
      <c r="Q4012" t="str">
        <f t="shared" si="375"/>
        <v>theater</v>
      </c>
      <c r="R4012" t="str">
        <f t="shared" si="378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373"/>
        <v>7.5999999999999998E-2</v>
      </c>
      <c r="P4013">
        <f t="shared" si="374"/>
        <v>4.75</v>
      </c>
      <c r="Q4013" t="str">
        <f t="shared" si="375"/>
        <v>theater</v>
      </c>
      <c r="R4013" t="str">
        <f t="shared" si="378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373"/>
        <v>0</v>
      </c>
      <c r="P4014" t="e">
        <f t="shared" si="374"/>
        <v>#DIV/0!</v>
      </c>
      <c r="Q4014" t="str">
        <f t="shared" si="375"/>
        <v>theater</v>
      </c>
      <c r="R4014" t="str">
        <f t="shared" si="378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373"/>
        <v>1.2999999999999999E-2</v>
      </c>
      <c r="P4015">
        <f t="shared" si="374"/>
        <v>13</v>
      </c>
      <c r="Q4015" t="str">
        <f t="shared" si="375"/>
        <v>theater</v>
      </c>
      <c r="R4015" t="str">
        <f t="shared" si="378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373"/>
        <v>0</v>
      </c>
      <c r="P4016" t="e">
        <f t="shared" si="374"/>
        <v>#DIV/0!</v>
      </c>
      <c r="Q4016" t="str">
        <f t="shared" si="375"/>
        <v>theater</v>
      </c>
      <c r="R4016" t="str">
        <f t="shared" si="378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373"/>
        <v>1.4285714285714287E-4</v>
      </c>
      <c r="P4017">
        <f t="shared" si="374"/>
        <v>1</v>
      </c>
      <c r="Q4017" t="str">
        <f t="shared" si="375"/>
        <v>theater</v>
      </c>
      <c r="R4017" t="str">
        <f t="shared" si="378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73"/>
        <v>0.14000000000000001</v>
      </c>
      <c r="P4018">
        <f t="shared" si="374"/>
        <v>10</v>
      </c>
      <c r="Q4018" t="str">
        <f t="shared" si="375"/>
        <v>theater</v>
      </c>
      <c r="R4018" t="str">
        <f t="shared" si="378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373"/>
        <v>1.0500000000000001E-2</v>
      </c>
      <c r="P4019">
        <f t="shared" si="374"/>
        <v>52.5</v>
      </c>
      <c r="Q4019" t="str">
        <f t="shared" si="375"/>
        <v>theater</v>
      </c>
      <c r="R4019" t="str">
        <f t="shared" si="378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373"/>
        <v>8.666666666666667E-2</v>
      </c>
      <c r="P4020">
        <f t="shared" si="374"/>
        <v>32.5</v>
      </c>
      <c r="Q4020" t="str">
        <f t="shared" si="375"/>
        <v>theater</v>
      </c>
      <c r="R4020" t="str">
        <f t="shared" si="378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373"/>
        <v>8.2857142857142851E-3</v>
      </c>
      <c r="P4021">
        <f t="shared" si="374"/>
        <v>7.25</v>
      </c>
      <c r="Q4021" t="str">
        <f t="shared" si="375"/>
        <v>theater</v>
      </c>
      <c r="R4021" t="str">
        <f t="shared" si="378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73"/>
        <v>0.16666666666666666</v>
      </c>
      <c r="P4022">
        <f t="shared" si="374"/>
        <v>33.333333333333336</v>
      </c>
      <c r="Q4022" t="str">
        <f t="shared" si="375"/>
        <v>theater</v>
      </c>
      <c r="R4022" t="str">
        <f t="shared" si="378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373"/>
        <v>8.3333333333333332E-3</v>
      </c>
      <c r="P4023">
        <f t="shared" si="374"/>
        <v>62.5</v>
      </c>
      <c r="Q4023" t="str">
        <f t="shared" si="375"/>
        <v>theater</v>
      </c>
      <c r="R4023" t="str">
        <f t="shared" si="378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373"/>
        <v>0.69561111111111107</v>
      </c>
      <c r="P4024">
        <f t="shared" si="374"/>
        <v>63.558375634517766</v>
      </c>
      <c r="Q4024" t="str">
        <f t="shared" si="375"/>
        <v>theater</v>
      </c>
      <c r="R4024" t="str">
        <f t="shared" si="378"/>
        <v>plays</v>
      </c>
      <c r="S4024" s="9">
        <f t="shared" si="376"/>
        <v>41990.584108796298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373"/>
        <v>0</v>
      </c>
      <c r="P4025" t="e">
        <f t="shared" si="374"/>
        <v>#DIV/0!</v>
      </c>
      <c r="Q4025" t="str">
        <f t="shared" si="375"/>
        <v>theater</v>
      </c>
      <c r="R4025" t="str">
        <f t="shared" si="378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373"/>
        <v>1.2500000000000001E-2</v>
      </c>
      <c r="P4026">
        <f t="shared" si="374"/>
        <v>10</v>
      </c>
      <c r="Q4026" t="str">
        <f t="shared" si="375"/>
        <v>theater</v>
      </c>
      <c r="R4026" t="str">
        <f t="shared" si="378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373"/>
        <v>0.05</v>
      </c>
      <c r="P4027">
        <f t="shared" si="374"/>
        <v>62.5</v>
      </c>
      <c r="Q4027" t="str">
        <f t="shared" si="375"/>
        <v>theater</v>
      </c>
      <c r="R4027" t="str">
        <f t="shared" si="378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373"/>
        <v>0</v>
      </c>
      <c r="P4028" t="e">
        <f t="shared" si="374"/>
        <v>#DIV/0!</v>
      </c>
      <c r="Q4028" t="str">
        <f t="shared" si="375"/>
        <v>theater</v>
      </c>
      <c r="R4028" t="str">
        <f t="shared" si="378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373"/>
        <v>7.166666666666667E-2</v>
      </c>
      <c r="P4029">
        <f t="shared" si="374"/>
        <v>30.714285714285715</v>
      </c>
      <c r="Q4029" t="str">
        <f t="shared" si="375"/>
        <v>theater</v>
      </c>
      <c r="R4029" t="str">
        <f t="shared" si="378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373"/>
        <v>0.28050000000000003</v>
      </c>
      <c r="P4030">
        <f t="shared" si="374"/>
        <v>51</v>
      </c>
      <c r="Q4030" t="str">
        <f t="shared" si="375"/>
        <v>theater</v>
      </c>
      <c r="R4030" t="str">
        <f t="shared" si="378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373"/>
        <v>0</v>
      </c>
      <c r="P4031" t="e">
        <f t="shared" si="374"/>
        <v>#DIV/0!</v>
      </c>
      <c r="Q4031" t="str">
        <f t="shared" si="375"/>
        <v>theater</v>
      </c>
      <c r="R4031" t="str">
        <f t="shared" si="378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73"/>
        <v>0.16</v>
      </c>
      <c r="P4032">
        <f t="shared" si="374"/>
        <v>66.666666666666671</v>
      </c>
      <c r="Q4032" t="str">
        <f t="shared" si="375"/>
        <v>theater</v>
      </c>
      <c r="R4032" t="str">
        <f t="shared" si="378"/>
        <v>plays</v>
      </c>
      <c r="S4032" s="9">
        <f t="shared" si="376"/>
        <v>42374.655081018514</v>
      </c>
      <c r="T4032" s="9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373"/>
        <v>0</v>
      </c>
      <c r="P4033" t="e">
        <f t="shared" si="374"/>
        <v>#DIV/0!</v>
      </c>
      <c r="Q4033" t="str">
        <f t="shared" si="375"/>
        <v>theater</v>
      </c>
      <c r="R4033" t="str">
        <f t="shared" si="378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373"/>
        <v>6.8287037037037035E-2</v>
      </c>
      <c r="P4034">
        <f t="shared" si="374"/>
        <v>59</v>
      </c>
      <c r="Q4034" t="str">
        <f t="shared" si="375"/>
        <v>theater</v>
      </c>
      <c r="R4034" t="str">
        <f t="shared" si="378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379">E4035/D4035</f>
        <v>0.25698702928870293</v>
      </c>
      <c r="P4035">
        <f t="shared" ref="P4035:P4098" si="380">E4035/L4035</f>
        <v>65.340319148936175</v>
      </c>
      <c r="Q4035" t="str">
        <f t="shared" ref="Q4035:Q4098" si="381">LEFT(N4035,SEARCH("/",N4035)-1)</f>
        <v>theater</v>
      </c>
      <c r="R4035" t="str">
        <f t="shared" si="378"/>
        <v>plays</v>
      </c>
      <c r="S4035" s="9">
        <f t="shared" ref="S4035:S4098" si="382">(J4035/86400)+DATE(1970,1,1)</f>
        <v>42614.268796296295</v>
      </c>
      <c r="T4035" s="9">
        <f t="shared" ref="T4035:T4098" si="383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379"/>
        <v>1.4814814814814815E-2</v>
      </c>
      <c r="P4036">
        <f t="shared" si="380"/>
        <v>100</v>
      </c>
      <c r="Q4036" t="str">
        <f t="shared" si="381"/>
        <v>theater</v>
      </c>
      <c r="R4036" t="str">
        <f t="shared" si="378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379"/>
        <v>0.36849999999999999</v>
      </c>
      <c r="P4037">
        <f t="shared" si="380"/>
        <v>147.4</v>
      </c>
      <c r="Q4037" t="str">
        <f t="shared" si="381"/>
        <v>theater</v>
      </c>
      <c r="R4037" t="str">
        <f t="shared" si="378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379"/>
        <v>0.47049999999999997</v>
      </c>
      <c r="P4038">
        <f t="shared" si="380"/>
        <v>166.05882352941177</v>
      </c>
      <c r="Q4038" t="str">
        <f t="shared" si="381"/>
        <v>theater</v>
      </c>
      <c r="R4038" t="str">
        <f t="shared" si="378"/>
        <v>plays</v>
      </c>
      <c r="S4038" s="9">
        <f t="shared" si="382"/>
        <v>41804.937083333338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79"/>
        <v>0.11428571428571428</v>
      </c>
      <c r="P4039">
        <f t="shared" si="380"/>
        <v>40</v>
      </c>
      <c r="Q4039" t="str">
        <f t="shared" si="381"/>
        <v>theater</v>
      </c>
      <c r="R4039" t="str">
        <f t="shared" si="378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79"/>
        <v>0.12039999999999999</v>
      </c>
      <c r="P4040">
        <f t="shared" si="380"/>
        <v>75.25</v>
      </c>
      <c r="Q4040" t="str">
        <f t="shared" si="381"/>
        <v>theater</v>
      </c>
      <c r="R4040" t="str">
        <f t="shared" si="378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379"/>
        <v>0.6</v>
      </c>
      <c r="P4041">
        <f t="shared" si="380"/>
        <v>60</v>
      </c>
      <c r="Q4041" t="str">
        <f t="shared" si="381"/>
        <v>theater</v>
      </c>
      <c r="R4041" t="str">
        <f t="shared" si="378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379"/>
        <v>0.3125</v>
      </c>
      <c r="P4042">
        <f t="shared" si="380"/>
        <v>1250</v>
      </c>
      <c r="Q4042" t="str">
        <f t="shared" si="381"/>
        <v>theater</v>
      </c>
      <c r="R4042" t="str">
        <f t="shared" si="378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379"/>
        <v>4.1999999999999997E-3</v>
      </c>
      <c r="P4043">
        <f t="shared" si="380"/>
        <v>10.5</v>
      </c>
      <c r="Q4043" t="str">
        <f t="shared" si="381"/>
        <v>theater</v>
      </c>
      <c r="R4043" t="str">
        <f t="shared" si="378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379"/>
        <v>2.0999999999999999E-3</v>
      </c>
      <c r="P4044">
        <f t="shared" si="380"/>
        <v>7</v>
      </c>
      <c r="Q4044" t="str">
        <f t="shared" si="381"/>
        <v>theater</v>
      </c>
      <c r="R4044" t="str">
        <f t="shared" si="378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379"/>
        <v>0</v>
      </c>
      <c r="P4045" t="e">
        <f t="shared" si="380"/>
        <v>#DIV/0!</v>
      </c>
      <c r="Q4045" t="str">
        <f t="shared" si="381"/>
        <v>theater</v>
      </c>
      <c r="R4045" t="str">
        <f t="shared" si="378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379"/>
        <v>0.375</v>
      </c>
      <c r="P4046">
        <f t="shared" si="380"/>
        <v>56.25</v>
      </c>
      <c r="Q4046" t="str">
        <f t="shared" si="381"/>
        <v>theater</v>
      </c>
      <c r="R4046" t="str">
        <f t="shared" si="378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379"/>
        <v>2.0000000000000001E-4</v>
      </c>
      <c r="P4047">
        <f t="shared" si="380"/>
        <v>1</v>
      </c>
      <c r="Q4047" t="str">
        <f t="shared" si="381"/>
        <v>theater</v>
      </c>
      <c r="R4047" t="str">
        <f t="shared" si="378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379"/>
        <v>8.2142857142857142E-2</v>
      </c>
      <c r="P4048">
        <f t="shared" si="380"/>
        <v>38.333333333333336</v>
      </c>
      <c r="Q4048" t="str">
        <f t="shared" si="381"/>
        <v>theater</v>
      </c>
      <c r="R4048" t="str">
        <f t="shared" si="378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379"/>
        <v>2.1999999999999999E-2</v>
      </c>
      <c r="P4049">
        <f t="shared" si="380"/>
        <v>27.5</v>
      </c>
      <c r="Q4049" t="str">
        <f t="shared" si="381"/>
        <v>theater</v>
      </c>
      <c r="R4049" t="str">
        <f t="shared" si="378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79"/>
        <v>0.17652941176470588</v>
      </c>
      <c r="P4050">
        <f t="shared" si="380"/>
        <v>32.978021978021978</v>
      </c>
      <c r="Q4050" t="str">
        <f t="shared" si="381"/>
        <v>theater</v>
      </c>
      <c r="R4050" t="str">
        <f t="shared" si="378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379"/>
        <v>8.0000000000000004E-4</v>
      </c>
      <c r="P4051">
        <f t="shared" si="380"/>
        <v>16</v>
      </c>
      <c r="Q4051" t="str">
        <f t="shared" si="381"/>
        <v>theater</v>
      </c>
      <c r="R4051" t="str">
        <f t="shared" si="378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379"/>
        <v>6.6666666666666664E-4</v>
      </c>
      <c r="P4052">
        <f t="shared" si="380"/>
        <v>1</v>
      </c>
      <c r="Q4052" t="str">
        <f t="shared" si="381"/>
        <v>theater</v>
      </c>
      <c r="R4052" t="str">
        <f t="shared" si="378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379"/>
        <v>0</v>
      </c>
      <c r="P4053" t="e">
        <f t="shared" si="380"/>
        <v>#DIV/0!</v>
      </c>
      <c r="Q4053" t="str">
        <f t="shared" si="381"/>
        <v>theater</v>
      </c>
      <c r="R4053" t="str">
        <f t="shared" si="378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379"/>
        <v>0.37533333333333335</v>
      </c>
      <c r="P4054">
        <f t="shared" si="380"/>
        <v>86.615384615384613</v>
      </c>
      <c r="Q4054" t="str">
        <f t="shared" si="381"/>
        <v>theater</v>
      </c>
      <c r="R4054" t="str">
        <f t="shared" si="378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379"/>
        <v>0.22</v>
      </c>
      <c r="P4055">
        <f t="shared" si="380"/>
        <v>55</v>
      </c>
      <c r="Q4055" t="str">
        <f t="shared" si="381"/>
        <v>theater</v>
      </c>
      <c r="R4055" t="str">
        <f t="shared" si="378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379"/>
        <v>0</v>
      </c>
      <c r="P4056" t="e">
        <f t="shared" si="380"/>
        <v>#DIV/0!</v>
      </c>
      <c r="Q4056" t="str">
        <f t="shared" si="381"/>
        <v>theater</v>
      </c>
      <c r="R4056" t="str">
        <f t="shared" si="378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79"/>
        <v>0.1762</v>
      </c>
      <c r="P4057">
        <f t="shared" si="380"/>
        <v>41.952380952380949</v>
      </c>
      <c r="Q4057" t="str">
        <f t="shared" si="381"/>
        <v>theater</v>
      </c>
      <c r="R4057" t="str">
        <f t="shared" si="378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379"/>
        <v>0.53</v>
      </c>
      <c r="P4058">
        <f t="shared" si="380"/>
        <v>88.333333333333329</v>
      </c>
      <c r="Q4058" t="str">
        <f t="shared" si="381"/>
        <v>theater</v>
      </c>
      <c r="R4058" t="str">
        <f t="shared" si="378"/>
        <v>plays</v>
      </c>
      <c r="S4058" s="9">
        <f t="shared" si="382"/>
        <v>42534.933321759258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379"/>
        <v>0.22142857142857142</v>
      </c>
      <c r="P4059">
        <f t="shared" si="380"/>
        <v>129.16666666666666</v>
      </c>
      <c r="Q4059" t="str">
        <f t="shared" si="381"/>
        <v>theater</v>
      </c>
      <c r="R4059" t="str">
        <f t="shared" si="378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379"/>
        <v>2.5333333333333333E-2</v>
      </c>
      <c r="P4060">
        <f t="shared" si="380"/>
        <v>23.75</v>
      </c>
      <c r="Q4060" t="str">
        <f t="shared" si="381"/>
        <v>theater</v>
      </c>
      <c r="R4060" t="str">
        <f t="shared" si="378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379"/>
        <v>2.5000000000000001E-2</v>
      </c>
      <c r="P4061">
        <f t="shared" si="380"/>
        <v>35.714285714285715</v>
      </c>
      <c r="Q4061" t="str">
        <f t="shared" si="381"/>
        <v>theater</v>
      </c>
      <c r="R4061" t="str">
        <f t="shared" ref="R4061:R4115" si="384">RIGHT(N4061,LEN(N4061)-FIND("/",N4061))</f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379"/>
        <v>2.8500000000000001E-2</v>
      </c>
      <c r="P4062">
        <f t="shared" si="380"/>
        <v>57</v>
      </c>
      <c r="Q4062" t="str">
        <f t="shared" si="381"/>
        <v>theater</v>
      </c>
      <c r="R4062" t="str">
        <f t="shared" si="384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379"/>
        <v>0</v>
      </c>
      <c r="P4063" t="e">
        <f t="shared" si="380"/>
        <v>#DIV/0!</v>
      </c>
      <c r="Q4063" t="str">
        <f t="shared" si="381"/>
        <v>theater</v>
      </c>
      <c r="R4063" t="str">
        <f t="shared" si="384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379"/>
        <v>2.4500000000000001E-2</v>
      </c>
      <c r="P4064">
        <f t="shared" si="380"/>
        <v>163.33333333333334</v>
      </c>
      <c r="Q4064" t="str">
        <f t="shared" si="381"/>
        <v>theater</v>
      </c>
      <c r="R4064" t="str">
        <f t="shared" si="384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379"/>
        <v>1.4210526315789474E-2</v>
      </c>
      <c r="P4065">
        <f t="shared" si="380"/>
        <v>15</v>
      </c>
      <c r="Q4065" t="str">
        <f t="shared" si="381"/>
        <v>theater</v>
      </c>
      <c r="R4065" t="str">
        <f t="shared" si="384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79"/>
        <v>0.1925</v>
      </c>
      <c r="P4066">
        <f t="shared" si="380"/>
        <v>64.166666666666671</v>
      </c>
      <c r="Q4066" t="str">
        <f t="shared" si="381"/>
        <v>theater</v>
      </c>
      <c r="R4066" t="str">
        <f t="shared" si="384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379"/>
        <v>6.7499999999999999E-3</v>
      </c>
      <c r="P4067">
        <f t="shared" si="380"/>
        <v>6.75</v>
      </c>
      <c r="Q4067" t="str">
        <f t="shared" si="381"/>
        <v>theater</v>
      </c>
      <c r="R4067" t="str">
        <f t="shared" si="384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379"/>
        <v>1.6666666666666668E-3</v>
      </c>
      <c r="P4068">
        <f t="shared" si="380"/>
        <v>25</v>
      </c>
      <c r="Q4068" t="str">
        <f t="shared" si="381"/>
        <v>theater</v>
      </c>
      <c r="R4068" t="str">
        <f t="shared" si="384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379"/>
        <v>0.60899999999999999</v>
      </c>
      <c r="P4069">
        <f t="shared" si="380"/>
        <v>179.11764705882354</v>
      </c>
      <c r="Q4069" t="str">
        <f t="shared" si="381"/>
        <v>theater</v>
      </c>
      <c r="R4069" t="str">
        <f t="shared" si="384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379"/>
        <v>0.01</v>
      </c>
      <c r="P4070">
        <f t="shared" si="380"/>
        <v>34.950000000000003</v>
      </c>
      <c r="Q4070" t="str">
        <f t="shared" si="381"/>
        <v>theater</v>
      </c>
      <c r="R4070" t="str">
        <f t="shared" si="384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379"/>
        <v>0.34399999999999997</v>
      </c>
      <c r="P4071">
        <f t="shared" si="380"/>
        <v>33.07692307692308</v>
      </c>
      <c r="Q4071" t="str">
        <f t="shared" si="381"/>
        <v>theater</v>
      </c>
      <c r="R4071" t="str">
        <f t="shared" si="384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79"/>
        <v>0.16500000000000001</v>
      </c>
      <c r="P4072">
        <f t="shared" si="380"/>
        <v>27.5</v>
      </c>
      <c r="Q4072" t="str">
        <f t="shared" si="381"/>
        <v>theater</v>
      </c>
      <c r="R4072" t="str">
        <f t="shared" si="384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379"/>
        <v>0</v>
      </c>
      <c r="P4073" t="e">
        <f t="shared" si="380"/>
        <v>#DIV/0!</v>
      </c>
      <c r="Q4073" t="str">
        <f t="shared" si="381"/>
        <v>theater</v>
      </c>
      <c r="R4073" t="str">
        <f t="shared" si="384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379"/>
        <v>4.0000000000000001E-3</v>
      </c>
      <c r="P4074">
        <f t="shared" si="380"/>
        <v>2</v>
      </c>
      <c r="Q4074" t="str">
        <f t="shared" si="381"/>
        <v>theater</v>
      </c>
      <c r="R4074" t="str">
        <f t="shared" si="384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379"/>
        <v>1.0571428571428572E-2</v>
      </c>
      <c r="P4075">
        <f t="shared" si="380"/>
        <v>18.5</v>
      </c>
      <c r="Q4075" t="str">
        <f t="shared" si="381"/>
        <v>theater</v>
      </c>
      <c r="R4075" t="str">
        <f t="shared" si="384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379"/>
        <v>0.26727272727272727</v>
      </c>
      <c r="P4076">
        <f t="shared" si="380"/>
        <v>35</v>
      </c>
      <c r="Q4076" t="str">
        <f t="shared" si="381"/>
        <v>theater</v>
      </c>
      <c r="R4076" t="str">
        <f t="shared" si="384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379"/>
        <v>0.28799999999999998</v>
      </c>
      <c r="P4077">
        <f t="shared" si="380"/>
        <v>44.307692307692307</v>
      </c>
      <c r="Q4077" t="str">
        <f t="shared" si="381"/>
        <v>theater</v>
      </c>
      <c r="R4077" t="str">
        <f t="shared" si="384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379"/>
        <v>0</v>
      </c>
      <c r="P4078" t="e">
        <f t="shared" si="380"/>
        <v>#DIV/0!</v>
      </c>
      <c r="Q4078" t="str">
        <f t="shared" si="381"/>
        <v>theater</v>
      </c>
      <c r="R4078" t="str">
        <f t="shared" si="384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379"/>
        <v>8.8999999999999996E-2</v>
      </c>
      <c r="P4079">
        <f t="shared" si="380"/>
        <v>222.5</v>
      </c>
      <c r="Q4079" t="str">
        <f t="shared" si="381"/>
        <v>theater</v>
      </c>
      <c r="R4079" t="str">
        <f t="shared" si="384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379"/>
        <v>0</v>
      </c>
      <c r="P4080" t="e">
        <f t="shared" si="380"/>
        <v>#DIV/0!</v>
      </c>
      <c r="Q4080" t="str">
        <f t="shared" si="381"/>
        <v>theater</v>
      </c>
      <c r="R4080" t="str">
        <f t="shared" si="384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379"/>
        <v>1.6666666666666668E-3</v>
      </c>
      <c r="P4081">
        <f t="shared" si="380"/>
        <v>5</v>
      </c>
      <c r="Q4081" t="str">
        <f t="shared" si="381"/>
        <v>theater</v>
      </c>
      <c r="R4081" t="str">
        <f t="shared" si="384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379"/>
        <v>0</v>
      </c>
      <c r="P4082" t="e">
        <f t="shared" si="380"/>
        <v>#DIV/0!</v>
      </c>
      <c r="Q4082" t="str">
        <f t="shared" si="381"/>
        <v>theater</v>
      </c>
      <c r="R4082" t="str">
        <f t="shared" si="384"/>
        <v>plays</v>
      </c>
      <c r="S4082" s="9">
        <f t="shared" si="382"/>
        <v>42511.698101851856</v>
      </c>
      <c r="T4082" s="9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79"/>
        <v>0.15737410071942445</v>
      </c>
      <c r="P4083">
        <f t="shared" si="380"/>
        <v>29.166666666666668</v>
      </c>
      <c r="Q4083" t="str">
        <f t="shared" si="381"/>
        <v>theater</v>
      </c>
      <c r="R4083" t="str">
        <f t="shared" si="384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379"/>
        <v>0.02</v>
      </c>
      <c r="P4084">
        <f t="shared" si="380"/>
        <v>1.5</v>
      </c>
      <c r="Q4084" t="str">
        <f t="shared" si="381"/>
        <v>theater</v>
      </c>
      <c r="R4084" t="str">
        <f t="shared" si="384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79"/>
        <v>0.21685714285714286</v>
      </c>
      <c r="P4085">
        <f t="shared" si="380"/>
        <v>126.5</v>
      </c>
      <c r="Q4085" t="str">
        <f t="shared" si="381"/>
        <v>theater</v>
      </c>
      <c r="R4085" t="str">
        <f t="shared" si="384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379"/>
        <v>3.3333333333333335E-3</v>
      </c>
      <c r="P4086">
        <f t="shared" si="380"/>
        <v>10</v>
      </c>
      <c r="Q4086" t="str">
        <f t="shared" si="381"/>
        <v>theater</v>
      </c>
      <c r="R4086" t="str">
        <f t="shared" si="384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379"/>
        <v>2.8571428571428571E-3</v>
      </c>
      <c r="P4087">
        <f t="shared" si="380"/>
        <v>10</v>
      </c>
      <c r="Q4087" t="str">
        <f t="shared" si="381"/>
        <v>theater</v>
      </c>
      <c r="R4087" t="str">
        <f t="shared" si="384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379"/>
        <v>4.7E-2</v>
      </c>
      <c r="P4088">
        <f t="shared" si="380"/>
        <v>9.4</v>
      </c>
      <c r="Q4088" t="str">
        <f t="shared" si="381"/>
        <v>theater</v>
      </c>
      <c r="R4088" t="str">
        <f t="shared" si="384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379"/>
        <v>0</v>
      </c>
      <c r="P4089" t="e">
        <f t="shared" si="380"/>
        <v>#DIV/0!</v>
      </c>
      <c r="Q4089" t="str">
        <f t="shared" si="381"/>
        <v>theater</v>
      </c>
      <c r="R4089" t="str">
        <f t="shared" si="384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79"/>
        <v>0.108</v>
      </c>
      <c r="P4090">
        <f t="shared" si="380"/>
        <v>72</v>
      </c>
      <c r="Q4090" t="str">
        <f t="shared" si="381"/>
        <v>theater</v>
      </c>
      <c r="R4090" t="str">
        <f t="shared" si="384"/>
        <v>plays</v>
      </c>
      <c r="S4090" s="9">
        <f t="shared" si="382"/>
        <v>41990.612546296295</v>
      </c>
      <c r="T4090" s="9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379"/>
        <v>4.8000000000000001E-2</v>
      </c>
      <c r="P4091">
        <f t="shared" si="380"/>
        <v>30</v>
      </c>
      <c r="Q4091" t="str">
        <f t="shared" si="381"/>
        <v>theater</v>
      </c>
      <c r="R4091" t="str">
        <f t="shared" si="384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379"/>
        <v>3.2000000000000001E-2</v>
      </c>
      <c r="P4092">
        <f t="shared" si="380"/>
        <v>10.666666666666666</v>
      </c>
      <c r="Q4092" t="str">
        <f t="shared" si="381"/>
        <v>theater</v>
      </c>
      <c r="R4092" t="str">
        <f t="shared" si="384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79"/>
        <v>0.1275</v>
      </c>
      <c r="P4093">
        <f t="shared" si="380"/>
        <v>25.5</v>
      </c>
      <c r="Q4093" t="str">
        <f t="shared" si="381"/>
        <v>theater</v>
      </c>
      <c r="R4093" t="str">
        <f t="shared" si="384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379"/>
        <v>1.8181818181818181E-4</v>
      </c>
      <c r="P4094">
        <f t="shared" si="380"/>
        <v>20</v>
      </c>
      <c r="Q4094" t="str">
        <f t="shared" si="381"/>
        <v>theater</v>
      </c>
      <c r="R4094" t="str">
        <f t="shared" si="384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379"/>
        <v>2.4E-2</v>
      </c>
      <c r="P4095">
        <f t="shared" si="380"/>
        <v>15</v>
      </c>
      <c r="Q4095" t="str">
        <f t="shared" si="381"/>
        <v>theater</v>
      </c>
      <c r="R4095" t="str">
        <f t="shared" si="384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379"/>
        <v>0.36499999999999999</v>
      </c>
      <c r="P4096">
        <f t="shared" si="380"/>
        <v>91.25</v>
      </c>
      <c r="Q4096" t="str">
        <f t="shared" si="381"/>
        <v>theater</v>
      </c>
      <c r="R4096" t="str">
        <f t="shared" si="384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379"/>
        <v>2.6666666666666668E-2</v>
      </c>
      <c r="P4097">
        <f t="shared" si="380"/>
        <v>800</v>
      </c>
      <c r="Q4097" t="str">
        <f t="shared" si="381"/>
        <v>theater</v>
      </c>
      <c r="R4097" t="str">
        <f t="shared" si="384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379"/>
        <v>0.11428571428571428</v>
      </c>
      <c r="P4098">
        <f t="shared" si="380"/>
        <v>80</v>
      </c>
      <c r="Q4098" t="str">
        <f t="shared" si="381"/>
        <v>theater</v>
      </c>
      <c r="R4098" t="str">
        <f t="shared" si="384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385">E4099/D4099</f>
        <v>0</v>
      </c>
      <c r="P4099" t="e">
        <f t="shared" ref="P4099:P4115" si="386">E4099/L4099</f>
        <v>#DIV/0!</v>
      </c>
      <c r="Q4099" t="str">
        <f t="shared" ref="Q4099:Q4115" si="387">LEFT(N4099,SEARCH("/",N4099)-1)</f>
        <v>theater</v>
      </c>
      <c r="R4099" t="str">
        <f t="shared" si="384"/>
        <v>plays</v>
      </c>
      <c r="S4099" s="9">
        <f t="shared" ref="S4099:S4115" si="388">(J4099/86400)+DATE(1970,1,1)</f>
        <v>42344.824502314819</v>
      </c>
      <c r="T4099" s="9">
        <f t="shared" ref="T4099:T4115" si="38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385"/>
        <v>0</v>
      </c>
      <c r="P4100" t="e">
        <f t="shared" si="386"/>
        <v>#DIV/0!</v>
      </c>
      <c r="Q4100" t="str">
        <f t="shared" si="387"/>
        <v>theater</v>
      </c>
      <c r="R4100" t="str">
        <f t="shared" si="384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385"/>
        <v>1.1111111111111112E-2</v>
      </c>
      <c r="P4101">
        <f t="shared" si="386"/>
        <v>50</v>
      </c>
      <c r="Q4101" t="str">
        <f t="shared" si="387"/>
        <v>theater</v>
      </c>
      <c r="R4101" t="str">
        <f t="shared" si="384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385"/>
        <v>0</v>
      </c>
      <c r="P4102" t="e">
        <f t="shared" si="386"/>
        <v>#DIV/0!</v>
      </c>
      <c r="Q4102" t="str">
        <f t="shared" si="387"/>
        <v>theater</v>
      </c>
      <c r="R4102" t="str">
        <f t="shared" si="384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385"/>
        <v>0</v>
      </c>
      <c r="P4103" t="e">
        <f t="shared" si="386"/>
        <v>#DIV/0!</v>
      </c>
      <c r="Q4103" t="str">
        <f t="shared" si="387"/>
        <v>theater</v>
      </c>
      <c r="R4103" t="str">
        <f t="shared" si="384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385"/>
        <v>0.27400000000000002</v>
      </c>
      <c r="P4104">
        <f t="shared" si="386"/>
        <v>22.833333333333332</v>
      </c>
      <c r="Q4104" t="str">
        <f t="shared" si="387"/>
        <v>theater</v>
      </c>
      <c r="R4104" t="str">
        <f t="shared" si="384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385"/>
        <v>0.1</v>
      </c>
      <c r="P4105">
        <f t="shared" si="386"/>
        <v>16.666666666666668</v>
      </c>
      <c r="Q4105" t="str">
        <f t="shared" si="387"/>
        <v>theater</v>
      </c>
      <c r="R4105" t="str">
        <f t="shared" si="384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85"/>
        <v>0.21366666666666667</v>
      </c>
      <c r="P4106">
        <f t="shared" si="386"/>
        <v>45.785714285714285</v>
      </c>
      <c r="Q4106" t="str">
        <f t="shared" si="387"/>
        <v>theater</v>
      </c>
      <c r="R4106" t="str">
        <f t="shared" si="384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385"/>
        <v>6.9696969696969702E-2</v>
      </c>
      <c r="P4107">
        <f t="shared" si="386"/>
        <v>383.33333333333331</v>
      </c>
      <c r="Q4107" t="str">
        <f t="shared" si="387"/>
        <v>theater</v>
      </c>
      <c r="R4107" t="str">
        <f t="shared" si="384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385"/>
        <v>0.70599999999999996</v>
      </c>
      <c r="P4108">
        <f t="shared" si="386"/>
        <v>106.96969696969697</v>
      </c>
      <c r="Q4108" t="str">
        <f t="shared" si="387"/>
        <v>theater</v>
      </c>
      <c r="R4108" t="str">
        <f t="shared" si="384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385"/>
        <v>2.0500000000000001E-2</v>
      </c>
      <c r="P4109">
        <f t="shared" si="386"/>
        <v>10.25</v>
      </c>
      <c r="Q4109" t="str">
        <f t="shared" si="387"/>
        <v>theater</v>
      </c>
      <c r="R4109" t="str">
        <f t="shared" si="384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385"/>
        <v>1.9666666666666666E-2</v>
      </c>
      <c r="P4110">
        <f t="shared" si="386"/>
        <v>59</v>
      </c>
      <c r="Q4110" t="str">
        <f t="shared" si="387"/>
        <v>theater</v>
      </c>
      <c r="R4110" t="str">
        <f t="shared" si="384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385"/>
        <v>0</v>
      </c>
      <c r="P4111" t="e">
        <f t="shared" si="386"/>
        <v>#DIV/0!</v>
      </c>
      <c r="Q4111" t="str">
        <f t="shared" si="387"/>
        <v>theater</v>
      </c>
      <c r="R4111" t="str">
        <f t="shared" si="384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385"/>
        <v>0.28666666666666668</v>
      </c>
      <c r="P4112">
        <f t="shared" si="386"/>
        <v>14.333333333333334</v>
      </c>
      <c r="Q4112" t="str">
        <f t="shared" si="387"/>
        <v>theater</v>
      </c>
      <c r="R4112" t="str">
        <f t="shared" si="384"/>
        <v>plays</v>
      </c>
      <c r="S4112" s="9">
        <f t="shared" si="388"/>
        <v>42512.626747685186</v>
      </c>
      <c r="T4112" s="9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385"/>
        <v>3.1333333333333331E-2</v>
      </c>
      <c r="P4113">
        <f t="shared" si="386"/>
        <v>15.666666666666666</v>
      </c>
      <c r="Q4113" t="str">
        <f t="shared" si="387"/>
        <v>theater</v>
      </c>
      <c r="R4113" t="str">
        <f t="shared" si="384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385"/>
        <v>4.0000000000000002E-4</v>
      </c>
      <c r="P4114">
        <f t="shared" si="386"/>
        <v>1</v>
      </c>
      <c r="Q4114" t="str">
        <f t="shared" si="387"/>
        <v>theater</v>
      </c>
      <c r="R4114" t="str">
        <f t="shared" si="384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385"/>
        <v>2E-3</v>
      </c>
      <c r="P4115">
        <f t="shared" si="386"/>
        <v>1</v>
      </c>
      <c r="Q4115" t="str">
        <f t="shared" si="387"/>
        <v>theater</v>
      </c>
      <c r="R4115" t="str">
        <f t="shared" si="384"/>
        <v>plays</v>
      </c>
      <c r="S4115" s="9">
        <f t="shared" si="388"/>
        <v>42358.573182870372</v>
      </c>
      <c r="T4115" s="9">
        <f t="shared" si="389"/>
        <v>42377.273611111115</v>
      </c>
    </row>
    <row r="1048576" spans="15:15" x14ac:dyDescent="0.25">
      <c r="O1048576" s="11">
        <f>COUNT(O2:O1048575)</f>
        <v>4114</v>
      </c>
    </row>
  </sheetData>
  <conditionalFormatting sqref="F1:F1048576">
    <cfRule type="containsText" dxfId="5" priority="1" operator="containsText" text="live">
      <formula>NOT(ISERROR(SEARCH("live",F1)))</formula>
    </cfRule>
    <cfRule type="containsText" dxfId="4" priority="6" operator="containsText" text="failed">
      <formula>NOT(ISERROR(SEARCH("failed",F1)))</formula>
    </cfRule>
    <cfRule type="containsText" dxfId="3" priority="8" operator="containsText" text="canceled">
      <formula>NOT(ISERROR(SEARCH("canceled",F1)))</formula>
    </cfRule>
    <cfRule type="containsText" dxfId="2" priority="10" operator="containsText" text="successful">
      <formula>NOT(ISERROR(SEARCH("successful",F1)))</formula>
    </cfRule>
  </conditionalFormatting>
  <conditionalFormatting sqref="O1:O1048576">
    <cfRule type="colorScale" priority="2">
      <colorScale>
        <cfvo type="num" val="0"/>
        <cfvo type="num" val="1"/>
        <cfvo type="num" val="2"/>
        <color rgb="FFF8696B"/>
        <color rgb="FF00B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90F57-F923-4A12-B5FB-E3D192FD05DE}">
  <dimension ref="A1:F14"/>
  <sheetViews>
    <sheetView workbookViewId="0">
      <selection activeCell="E19" sqref="E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8223</v>
      </c>
      <c r="B1" t="s">
        <v>8311</v>
      </c>
    </row>
    <row r="3" spans="1:6" x14ac:dyDescent="0.25">
      <c r="A3" s="5" t="s">
        <v>8338</v>
      </c>
      <c r="B3" s="5" t="s">
        <v>8313</v>
      </c>
    </row>
    <row r="4" spans="1:6" x14ac:dyDescent="0.25">
      <c r="A4" s="5" t="s">
        <v>8309</v>
      </c>
      <c r="B4" t="s">
        <v>8219</v>
      </c>
      <c r="C4" t="s">
        <v>8222</v>
      </c>
      <c r="D4" t="s">
        <v>8221</v>
      </c>
      <c r="E4" t="s">
        <v>8220</v>
      </c>
      <c r="F4" t="s">
        <v>8310</v>
      </c>
    </row>
    <row r="5" spans="1:6" x14ac:dyDescent="0.25">
      <c r="A5" s="6" t="s">
        <v>8314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6" t="s">
        <v>8329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6" t="s">
        <v>8330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6" t="s">
        <v>8331</v>
      </c>
      <c r="B8" s="8"/>
      <c r="C8" s="8"/>
      <c r="D8" s="8"/>
      <c r="E8" s="8">
        <v>24</v>
      </c>
      <c r="F8" s="8">
        <v>24</v>
      </c>
    </row>
    <row r="9" spans="1:6" x14ac:dyDescent="0.25">
      <c r="A9" s="6" t="s">
        <v>8332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6" t="s">
        <v>8333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6" t="s">
        <v>8334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6" t="s">
        <v>8335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6" t="s">
        <v>8336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6" t="s">
        <v>8310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E04A4-6420-444F-A21E-18CE37F839AD}">
  <dimension ref="A1:F47"/>
  <sheetViews>
    <sheetView topLeftCell="B61" workbookViewId="0">
      <selection activeCell="F15" sqref="F15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5" t="s">
        <v>8223</v>
      </c>
      <c r="B1" t="s">
        <v>8311</v>
      </c>
    </row>
    <row r="2" spans="1:6" x14ac:dyDescent="0.25">
      <c r="A2" s="5" t="s">
        <v>8307</v>
      </c>
      <c r="B2" t="s">
        <v>8311</v>
      </c>
    </row>
    <row r="4" spans="1:6" x14ac:dyDescent="0.25">
      <c r="A4" s="5" t="s">
        <v>8342</v>
      </c>
      <c r="B4" s="5" t="s">
        <v>8313</v>
      </c>
    </row>
    <row r="5" spans="1:6" x14ac:dyDescent="0.25">
      <c r="A5" s="5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8310</v>
      </c>
    </row>
    <row r="6" spans="1:6" x14ac:dyDescent="0.25">
      <c r="A6" s="6" t="s">
        <v>8386</v>
      </c>
      <c r="B6" s="8">
        <v>140</v>
      </c>
      <c r="C6" s="8"/>
      <c r="D6" s="8"/>
      <c r="E6" s="8"/>
      <c r="F6" s="8">
        <v>140</v>
      </c>
    </row>
    <row r="7" spans="1:6" x14ac:dyDescent="0.25">
      <c r="A7" s="6" t="s">
        <v>8339</v>
      </c>
      <c r="B7" s="8">
        <v>694</v>
      </c>
      <c r="C7" s="8">
        <v>19</v>
      </c>
      <c r="D7" s="8">
        <v>353</v>
      </c>
      <c r="E7" s="8"/>
      <c r="F7" s="8">
        <v>1066</v>
      </c>
    </row>
    <row r="8" spans="1:6" x14ac:dyDescent="0.25">
      <c r="A8" s="6" t="s">
        <v>8340</v>
      </c>
      <c r="B8" s="8">
        <v>40</v>
      </c>
      <c r="C8" s="8"/>
      <c r="D8" s="8"/>
      <c r="E8" s="8"/>
      <c r="F8" s="8">
        <v>40</v>
      </c>
    </row>
    <row r="9" spans="1:6" x14ac:dyDescent="0.25">
      <c r="A9" s="6" t="s">
        <v>8341</v>
      </c>
      <c r="B9" s="8">
        <v>60</v>
      </c>
      <c r="C9" s="8"/>
      <c r="D9" s="8"/>
      <c r="E9" s="8"/>
      <c r="F9" s="8">
        <v>60</v>
      </c>
    </row>
    <row r="10" spans="1:6" x14ac:dyDescent="0.25">
      <c r="A10" s="6" t="s">
        <v>8343</v>
      </c>
      <c r="B10" s="8">
        <v>60</v>
      </c>
      <c r="C10" s="8"/>
      <c r="D10" s="8"/>
      <c r="E10" s="8"/>
      <c r="F10" s="8">
        <v>60</v>
      </c>
    </row>
    <row r="11" spans="1:6" x14ac:dyDescent="0.25">
      <c r="A11" s="6" t="s">
        <v>8344</v>
      </c>
      <c r="B11" s="8"/>
      <c r="C11" s="8"/>
      <c r="D11" s="8"/>
      <c r="E11" s="8">
        <v>40</v>
      </c>
      <c r="F11" s="8">
        <v>40</v>
      </c>
    </row>
    <row r="12" spans="1:6" x14ac:dyDescent="0.25">
      <c r="A12" s="6" t="s">
        <v>8345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6" t="s">
        <v>8346</v>
      </c>
      <c r="B13" s="8">
        <v>180</v>
      </c>
      <c r="C13" s="8"/>
      <c r="D13" s="8"/>
      <c r="E13" s="8"/>
      <c r="F13" s="8">
        <v>180</v>
      </c>
    </row>
    <row r="14" spans="1:6" x14ac:dyDescent="0.25">
      <c r="A14" s="6" t="s">
        <v>8347</v>
      </c>
      <c r="B14" s="8"/>
      <c r="C14" s="8"/>
      <c r="D14" s="8">
        <v>100</v>
      </c>
      <c r="E14" s="8"/>
      <c r="F14" s="8">
        <v>100</v>
      </c>
    </row>
    <row r="15" spans="1:6" x14ac:dyDescent="0.25">
      <c r="A15" s="6" t="s">
        <v>8387</v>
      </c>
      <c r="B15" s="8"/>
      <c r="C15" s="8"/>
      <c r="D15" s="8">
        <v>60</v>
      </c>
      <c r="E15" s="8">
        <v>100</v>
      </c>
      <c r="F15" s="8">
        <v>160</v>
      </c>
    </row>
    <row r="16" spans="1:6" x14ac:dyDescent="0.25">
      <c r="A16" s="6" t="s">
        <v>8388</v>
      </c>
      <c r="B16" s="8">
        <v>20</v>
      </c>
      <c r="C16" s="8"/>
      <c r="D16" s="8">
        <v>120</v>
      </c>
      <c r="E16" s="8">
        <v>60</v>
      </c>
      <c r="F16" s="8">
        <v>200</v>
      </c>
    </row>
    <row r="17" spans="1:6" x14ac:dyDescent="0.25">
      <c r="A17" s="6" t="s">
        <v>8389</v>
      </c>
      <c r="B17" s="8">
        <v>60</v>
      </c>
      <c r="C17" s="8"/>
      <c r="D17" s="8"/>
      <c r="E17" s="8"/>
      <c r="F17" s="8">
        <v>60</v>
      </c>
    </row>
    <row r="18" spans="1:6" x14ac:dyDescent="0.25">
      <c r="A18" s="6" t="s">
        <v>8390</v>
      </c>
      <c r="B18" s="8"/>
      <c r="C18" s="8"/>
      <c r="D18" s="8">
        <v>40</v>
      </c>
      <c r="E18" s="8"/>
      <c r="F18" s="8">
        <v>40</v>
      </c>
    </row>
    <row r="19" spans="1:6" x14ac:dyDescent="0.25">
      <c r="A19" s="6" t="s">
        <v>8348</v>
      </c>
      <c r="B19" s="8">
        <v>260</v>
      </c>
      <c r="C19" s="8"/>
      <c r="D19" s="8"/>
      <c r="E19" s="8"/>
      <c r="F19" s="8">
        <v>260</v>
      </c>
    </row>
    <row r="20" spans="1:6" x14ac:dyDescent="0.25">
      <c r="A20" s="6" t="s">
        <v>8349</v>
      </c>
      <c r="B20" s="8">
        <v>20</v>
      </c>
      <c r="C20" s="8"/>
      <c r="D20" s="8"/>
      <c r="E20" s="8"/>
      <c r="F20" s="8">
        <v>20</v>
      </c>
    </row>
    <row r="21" spans="1:6" x14ac:dyDescent="0.25">
      <c r="A21" s="6" t="s">
        <v>8350</v>
      </c>
      <c r="B21" s="8"/>
      <c r="C21" s="8"/>
      <c r="D21" s="8">
        <v>60</v>
      </c>
      <c r="E21" s="8"/>
      <c r="F21" s="8">
        <v>60</v>
      </c>
    </row>
    <row r="22" spans="1:6" x14ac:dyDescent="0.25">
      <c r="A22" s="6" t="s">
        <v>8351</v>
      </c>
      <c r="B22" s="8">
        <v>140</v>
      </c>
      <c r="C22" s="8"/>
      <c r="D22" s="8">
        <v>20</v>
      </c>
      <c r="E22" s="8"/>
      <c r="F22" s="8">
        <v>160</v>
      </c>
    </row>
    <row r="23" spans="1:6" x14ac:dyDescent="0.25">
      <c r="A23" s="6" t="s">
        <v>8352</v>
      </c>
      <c r="B23" s="8">
        <v>40</v>
      </c>
      <c r="C23" s="8"/>
      <c r="D23" s="8"/>
      <c r="E23" s="8"/>
      <c r="F23" s="8">
        <v>40</v>
      </c>
    </row>
    <row r="24" spans="1:6" x14ac:dyDescent="0.25">
      <c r="A24" s="6" t="s">
        <v>8391</v>
      </c>
      <c r="B24" s="8"/>
      <c r="C24" s="8"/>
      <c r="D24" s="8"/>
      <c r="E24" s="8">
        <v>24</v>
      </c>
      <c r="F24" s="8">
        <v>24</v>
      </c>
    </row>
    <row r="25" spans="1:6" x14ac:dyDescent="0.25">
      <c r="A25" s="6" t="s">
        <v>8392</v>
      </c>
      <c r="B25" s="8"/>
      <c r="C25" s="8"/>
      <c r="D25" s="8">
        <v>100</v>
      </c>
      <c r="E25" s="8"/>
      <c r="F25" s="8">
        <v>100</v>
      </c>
    </row>
    <row r="26" spans="1:6" x14ac:dyDescent="0.25">
      <c r="A26" s="6" t="s">
        <v>8393</v>
      </c>
      <c r="B26" s="8"/>
      <c r="C26" s="8"/>
      <c r="D26" s="8">
        <v>40</v>
      </c>
      <c r="E26" s="8"/>
      <c r="F26" s="8">
        <v>40</v>
      </c>
    </row>
    <row r="27" spans="1:6" x14ac:dyDescent="0.25">
      <c r="A27" s="6" t="s">
        <v>8394</v>
      </c>
      <c r="B27" s="8"/>
      <c r="C27" s="8"/>
      <c r="D27" s="8">
        <v>120</v>
      </c>
      <c r="E27" s="8">
        <v>20</v>
      </c>
      <c r="F27" s="8">
        <v>140</v>
      </c>
    </row>
    <row r="28" spans="1:6" x14ac:dyDescent="0.25">
      <c r="A28" s="6" t="s">
        <v>8395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6" t="s">
        <v>8353</v>
      </c>
      <c r="B29" s="8"/>
      <c r="C29" s="8"/>
      <c r="D29" s="8"/>
      <c r="E29" s="8">
        <v>20</v>
      </c>
      <c r="F29" s="8">
        <v>20</v>
      </c>
    </row>
    <row r="30" spans="1:6" x14ac:dyDescent="0.25">
      <c r="A30" s="6" t="s">
        <v>8396</v>
      </c>
      <c r="B30" s="8"/>
      <c r="C30" s="8"/>
      <c r="D30" s="8">
        <v>47</v>
      </c>
      <c r="E30" s="8">
        <v>10</v>
      </c>
      <c r="F30" s="8">
        <v>57</v>
      </c>
    </row>
    <row r="31" spans="1:6" x14ac:dyDescent="0.25">
      <c r="A31" s="6" t="s">
        <v>8397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6" t="s">
        <v>8398</v>
      </c>
      <c r="B32" s="8"/>
      <c r="C32" s="8"/>
      <c r="D32" s="8">
        <v>20</v>
      </c>
      <c r="E32" s="8"/>
      <c r="F32" s="8">
        <v>20</v>
      </c>
    </row>
    <row r="33" spans="1:6" x14ac:dyDescent="0.25">
      <c r="A33" s="6" t="s">
        <v>8399</v>
      </c>
      <c r="B33" s="8"/>
      <c r="C33" s="8"/>
      <c r="D33" s="8"/>
      <c r="E33" s="8">
        <v>20</v>
      </c>
      <c r="F33" s="8">
        <v>20</v>
      </c>
    </row>
    <row r="34" spans="1:6" x14ac:dyDescent="0.25">
      <c r="A34" s="6" t="s">
        <v>8400</v>
      </c>
      <c r="B34" s="8"/>
      <c r="C34" s="8"/>
      <c r="D34" s="8">
        <v>20</v>
      </c>
      <c r="E34" s="8"/>
      <c r="F34" s="8">
        <v>20</v>
      </c>
    </row>
    <row r="35" spans="1:6" x14ac:dyDescent="0.25">
      <c r="A35" s="6" t="s">
        <v>8354</v>
      </c>
      <c r="B35" s="8"/>
      <c r="C35" s="8">
        <v>20</v>
      </c>
      <c r="D35" s="8">
        <v>40</v>
      </c>
      <c r="E35" s="8"/>
      <c r="F35" s="8">
        <v>60</v>
      </c>
    </row>
    <row r="36" spans="1:6" x14ac:dyDescent="0.25">
      <c r="A36" s="6" t="s">
        <v>8401</v>
      </c>
      <c r="B36" s="8"/>
      <c r="C36" s="8"/>
      <c r="D36" s="8">
        <v>20</v>
      </c>
      <c r="E36" s="8"/>
      <c r="F36" s="8">
        <v>20</v>
      </c>
    </row>
    <row r="37" spans="1:6" x14ac:dyDescent="0.25">
      <c r="A37" s="6" t="s">
        <v>8402</v>
      </c>
      <c r="B37" s="8"/>
      <c r="C37" s="8"/>
      <c r="D37" s="8">
        <v>20</v>
      </c>
      <c r="E37" s="8"/>
      <c r="F37" s="8">
        <v>20</v>
      </c>
    </row>
    <row r="38" spans="1:6" x14ac:dyDescent="0.25">
      <c r="A38" s="6" t="s">
        <v>8403</v>
      </c>
      <c r="B38" s="8">
        <v>80</v>
      </c>
      <c r="C38" s="8"/>
      <c r="D38" s="8"/>
      <c r="E38" s="8"/>
      <c r="F38" s="8">
        <v>80</v>
      </c>
    </row>
    <row r="39" spans="1:6" x14ac:dyDescent="0.25">
      <c r="A39" s="6" t="s">
        <v>8404</v>
      </c>
      <c r="B39" s="8">
        <v>34</v>
      </c>
      <c r="C39" s="8">
        <v>6</v>
      </c>
      <c r="D39" s="8"/>
      <c r="E39" s="8"/>
      <c r="F39" s="8">
        <v>40</v>
      </c>
    </row>
    <row r="40" spans="1:6" x14ac:dyDescent="0.25">
      <c r="A40" s="6" t="s">
        <v>8405</v>
      </c>
      <c r="B40" s="8"/>
      <c r="C40" s="8"/>
      <c r="D40" s="8">
        <v>20</v>
      </c>
      <c r="E40" s="8"/>
      <c r="F40" s="8">
        <v>20</v>
      </c>
    </row>
    <row r="41" spans="1:6" x14ac:dyDescent="0.25">
      <c r="A41" s="6" t="s">
        <v>8355</v>
      </c>
      <c r="B41" s="8">
        <v>40</v>
      </c>
      <c r="C41" s="8"/>
      <c r="D41" s="8"/>
      <c r="E41" s="8"/>
      <c r="F41" s="8">
        <v>40</v>
      </c>
    </row>
    <row r="42" spans="1:6" x14ac:dyDescent="0.25">
      <c r="A42" s="6" t="s">
        <v>8406</v>
      </c>
      <c r="B42" s="8">
        <v>40</v>
      </c>
      <c r="C42" s="8"/>
      <c r="D42" s="8">
        <v>2</v>
      </c>
      <c r="E42" s="8">
        <v>18</v>
      </c>
      <c r="F42" s="8">
        <v>60</v>
      </c>
    </row>
    <row r="43" spans="1:6" x14ac:dyDescent="0.25">
      <c r="A43" s="6" t="s">
        <v>8407</v>
      </c>
      <c r="B43" s="8">
        <v>9</v>
      </c>
      <c r="C43" s="8"/>
      <c r="D43" s="8">
        <v>11</v>
      </c>
      <c r="E43" s="8"/>
      <c r="F43" s="8">
        <v>20</v>
      </c>
    </row>
    <row r="44" spans="1:6" x14ac:dyDescent="0.25">
      <c r="A44" s="6" t="s">
        <v>8356</v>
      </c>
      <c r="B44" s="8">
        <v>85</v>
      </c>
      <c r="C44" s="8">
        <v>5</v>
      </c>
      <c r="D44" s="8">
        <v>80</v>
      </c>
      <c r="E44" s="8">
        <v>17</v>
      </c>
      <c r="F44" s="8">
        <v>187</v>
      </c>
    </row>
    <row r="45" spans="1:6" x14ac:dyDescent="0.25">
      <c r="A45" s="6" t="s">
        <v>8408</v>
      </c>
      <c r="B45" s="8"/>
      <c r="C45" s="8"/>
      <c r="D45" s="8">
        <v>40</v>
      </c>
      <c r="E45" s="8"/>
      <c r="F45" s="8">
        <v>40</v>
      </c>
    </row>
    <row r="46" spans="1:6" x14ac:dyDescent="0.25">
      <c r="A46" s="6" t="s">
        <v>8357</v>
      </c>
      <c r="B46" s="8">
        <v>60</v>
      </c>
      <c r="C46" s="8"/>
      <c r="D46" s="8">
        <v>60</v>
      </c>
      <c r="E46" s="8">
        <v>20</v>
      </c>
      <c r="F46" s="8">
        <v>140</v>
      </c>
    </row>
    <row r="47" spans="1:6" x14ac:dyDescent="0.25">
      <c r="A47" s="6" t="s">
        <v>8310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C3063-0315-4E77-B828-D2D8D9662740}">
  <dimension ref="A1:E18"/>
  <sheetViews>
    <sheetView topLeftCell="A10" workbookViewId="0">
      <selection activeCell="D17" sqref="D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7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0" width="4" bestFit="1" customWidth="1"/>
    <col min="21" max="21" width="3.42578125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0" bestFit="1" customWidth="1"/>
    <col min="28" max="28" width="8.5703125" bestFit="1" customWidth="1"/>
    <col min="29" max="29" width="4.28515625" bestFit="1" customWidth="1"/>
    <col min="30" max="30" width="4.5703125" bestFit="1" customWidth="1"/>
    <col min="31" max="31" width="4.140625" bestFit="1" customWidth="1"/>
    <col min="32" max="32" width="4.85546875" bestFit="1" customWidth="1"/>
    <col min="33" max="33" width="4" bestFit="1" customWidth="1"/>
    <col min="34" max="34" width="3.42578125" bestFit="1" customWidth="1"/>
    <col min="35" max="35" width="4.42578125" bestFit="1" customWidth="1"/>
    <col min="36" max="36" width="4.28515625" bestFit="1" customWidth="1"/>
    <col min="37" max="37" width="4" bestFit="1" customWidth="1"/>
    <col min="38" max="38" width="4.5703125" bestFit="1" customWidth="1"/>
    <col min="39" max="39" width="4.28515625" bestFit="1" customWidth="1"/>
    <col min="40" max="40" width="11.5703125" bestFit="1" customWidth="1"/>
    <col min="41" max="41" width="12.28515625" bestFit="1" customWidth="1"/>
    <col min="42" max="42" width="4.28515625" bestFit="1" customWidth="1"/>
    <col min="43" max="43" width="4.5703125" bestFit="1" customWidth="1"/>
    <col min="44" max="44" width="4.140625" bestFit="1" customWidth="1"/>
    <col min="45" max="45" width="3.42578125" bestFit="1" customWidth="1"/>
    <col min="46" max="46" width="4.42578125" bestFit="1" customWidth="1"/>
    <col min="47" max="47" width="4" bestFit="1" customWidth="1"/>
    <col min="48" max="48" width="4.5703125" bestFit="1" customWidth="1"/>
    <col min="49" max="49" width="15.42578125" bestFit="1" customWidth="1"/>
    <col min="50" max="50" width="8" bestFit="1" customWidth="1"/>
    <col min="51" max="51" width="4.28515625" bestFit="1" customWidth="1"/>
    <col min="52" max="52" width="4.5703125" bestFit="1" customWidth="1"/>
    <col min="53" max="53" width="4.140625" bestFit="1" customWidth="1"/>
    <col min="54" max="54" width="4.85546875" bestFit="1" customWidth="1"/>
    <col min="55" max="55" width="4" bestFit="1" customWidth="1"/>
    <col min="56" max="56" width="3.42578125" bestFit="1" customWidth="1"/>
    <col min="57" max="57" width="4.42578125" bestFit="1" customWidth="1"/>
    <col min="58" max="58" width="4.28515625" bestFit="1" customWidth="1"/>
    <col min="59" max="59" width="4" bestFit="1" customWidth="1"/>
    <col min="60" max="60" width="4.5703125" bestFit="1" customWidth="1"/>
    <col min="61" max="61" width="4.28515625" bestFit="1" customWidth="1"/>
    <col min="62" max="62" width="11" bestFit="1" customWidth="1"/>
    <col min="63" max="63" width="14.140625" bestFit="1" customWidth="1"/>
    <col min="64" max="64" width="4.28515625" bestFit="1" customWidth="1"/>
    <col min="65" max="65" width="4.5703125" bestFit="1" customWidth="1"/>
    <col min="66" max="66" width="4.140625" bestFit="1" customWidth="1"/>
    <col min="67" max="67" width="4.85546875" bestFit="1" customWidth="1"/>
    <col min="68" max="68" width="4" bestFit="1" customWidth="1"/>
    <col min="69" max="69" width="3.42578125" bestFit="1" customWidth="1"/>
    <col min="70" max="70" width="4.42578125" bestFit="1" customWidth="1"/>
    <col min="71" max="71" width="4.28515625" bestFit="1" customWidth="1"/>
    <col min="72" max="72" width="4" bestFit="1" customWidth="1"/>
    <col min="73" max="73" width="4.5703125" bestFit="1" customWidth="1"/>
    <col min="74" max="74" width="4.28515625" bestFit="1" customWidth="1"/>
    <col min="75" max="75" width="17.42578125" bestFit="1" customWidth="1"/>
    <col min="76" max="76" width="12.140625" bestFit="1" customWidth="1"/>
    <col min="77" max="77" width="4.28515625" bestFit="1" customWidth="1"/>
    <col min="78" max="78" width="4.5703125" bestFit="1" customWidth="1"/>
    <col min="79" max="79" width="4.140625" bestFit="1" customWidth="1"/>
    <col min="80" max="80" width="4.85546875" bestFit="1" customWidth="1"/>
    <col min="81" max="81" width="4" bestFit="1" customWidth="1"/>
    <col min="82" max="82" width="3.42578125" bestFit="1" customWidth="1"/>
    <col min="83" max="83" width="4.42578125" bestFit="1" customWidth="1"/>
    <col min="84" max="84" width="4.28515625" bestFit="1" customWidth="1"/>
    <col min="85" max="85" width="4" bestFit="1" customWidth="1"/>
    <col min="86" max="86" width="4.5703125" bestFit="1" customWidth="1"/>
    <col min="87" max="87" width="4.28515625" bestFit="1" customWidth="1"/>
    <col min="88" max="88" width="15.28515625" bestFit="1" customWidth="1"/>
    <col min="89" max="89" width="12.7109375" bestFit="1" customWidth="1"/>
    <col min="90" max="90" width="4.28515625" bestFit="1" customWidth="1"/>
    <col min="91" max="91" width="4.5703125" bestFit="1" customWidth="1"/>
    <col min="92" max="92" width="4.140625" bestFit="1" customWidth="1"/>
    <col min="93" max="93" width="4.85546875" bestFit="1" customWidth="1"/>
    <col min="94" max="94" width="4" bestFit="1" customWidth="1"/>
    <col min="95" max="95" width="3.42578125" bestFit="1" customWidth="1"/>
    <col min="96" max="96" width="4.42578125" bestFit="1" customWidth="1"/>
    <col min="97" max="97" width="4.28515625" bestFit="1" customWidth="1"/>
    <col min="98" max="98" width="4" bestFit="1" customWidth="1"/>
    <col min="99" max="99" width="4.5703125" bestFit="1" customWidth="1"/>
    <col min="100" max="100" width="4.28515625" bestFit="1" customWidth="1"/>
    <col min="101" max="101" width="15.85546875" bestFit="1" customWidth="1"/>
    <col min="102" max="102" width="9.42578125" bestFit="1" customWidth="1"/>
    <col min="103" max="103" width="4.28515625" bestFit="1" customWidth="1"/>
    <col min="104" max="104" width="4.5703125" bestFit="1" customWidth="1"/>
    <col min="105" max="105" width="4.140625" bestFit="1" customWidth="1"/>
    <col min="106" max="106" width="4.85546875" bestFit="1" customWidth="1"/>
    <col min="107" max="108" width="4" bestFit="1" customWidth="1"/>
    <col min="109" max="109" width="4.42578125" bestFit="1" customWidth="1"/>
    <col min="110" max="110" width="4.28515625" bestFit="1" customWidth="1"/>
    <col min="111" max="111" width="4" bestFit="1" customWidth="1"/>
    <col min="112" max="112" width="4.5703125" bestFit="1" customWidth="1"/>
    <col min="113" max="113" width="4.28515625" bestFit="1" customWidth="1"/>
    <col min="114" max="114" width="12.42578125" bestFit="1" customWidth="1"/>
    <col min="115" max="115" width="11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140" width="9.7109375" bestFit="1" customWidth="1"/>
    <col min="141" max="146" width="8.7109375" bestFit="1" customWidth="1"/>
    <col min="147" max="156" width="9.7109375" bestFit="1" customWidth="1"/>
    <col min="157" max="162" width="8.7109375" bestFit="1" customWidth="1"/>
    <col min="163" max="173" width="9.7109375" bestFit="1" customWidth="1"/>
    <col min="174" max="181" width="8.7109375" bestFit="1" customWidth="1"/>
    <col min="182" max="192" width="9.7109375" bestFit="1" customWidth="1"/>
    <col min="193" max="197" width="8.7109375" bestFit="1" customWidth="1"/>
    <col min="198" max="208" width="9.7109375" bestFit="1" customWidth="1"/>
    <col min="209" max="217" width="10.7109375" bestFit="1" customWidth="1"/>
    <col min="218" max="222" width="9.7109375" bestFit="1" customWidth="1"/>
    <col min="223" max="235" width="10.7109375" bestFit="1" customWidth="1"/>
    <col min="236" max="242" width="9.7109375" bestFit="1" customWidth="1"/>
    <col min="243" max="251" width="10.7109375" bestFit="1" customWidth="1"/>
    <col min="252" max="253" width="8.7109375" bestFit="1" customWidth="1"/>
    <col min="254" max="278" width="9.7109375" bestFit="1" customWidth="1"/>
    <col min="279" max="287" width="8.7109375" bestFit="1" customWidth="1"/>
    <col min="288" max="299" width="9.7109375" bestFit="1" customWidth="1"/>
    <col min="300" max="310" width="8.7109375" bestFit="1" customWidth="1"/>
    <col min="311" max="336" width="9.7109375" bestFit="1" customWidth="1"/>
    <col min="337" max="344" width="8.7109375" bestFit="1" customWidth="1"/>
    <col min="345" max="364" width="9.7109375" bestFit="1" customWidth="1"/>
    <col min="365" max="374" width="8.7109375" bestFit="1" customWidth="1"/>
    <col min="375" max="388" width="9.7109375" bestFit="1" customWidth="1"/>
    <col min="389" max="394" width="8.7109375" bestFit="1" customWidth="1"/>
    <col min="395" max="412" width="9.7109375" bestFit="1" customWidth="1"/>
    <col min="413" max="416" width="8.7109375" bestFit="1" customWidth="1"/>
    <col min="417" max="434" width="9.7109375" bestFit="1" customWidth="1"/>
    <col min="435" max="440" width="8.7109375" bestFit="1" customWidth="1"/>
    <col min="441" max="458" width="9.7109375" bestFit="1" customWidth="1"/>
    <col min="459" max="465" width="8.7109375" bestFit="1" customWidth="1"/>
    <col min="466" max="481" width="9.7109375" bestFit="1" customWidth="1"/>
    <col min="482" max="498" width="10.7109375" bestFit="1" customWidth="1"/>
    <col min="499" max="502" width="9.7109375" bestFit="1" customWidth="1"/>
    <col min="503" max="517" width="10.7109375" bestFit="1" customWidth="1"/>
    <col min="518" max="524" width="9.7109375" bestFit="1" customWidth="1"/>
    <col min="525" max="533" width="10.7109375" bestFit="1" customWidth="1"/>
    <col min="534" max="539" width="8.7109375" bestFit="1" customWidth="1"/>
    <col min="540" max="555" width="9.7109375" bestFit="1" customWidth="1"/>
    <col min="556" max="566" width="8.7109375" bestFit="1" customWidth="1"/>
    <col min="567" max="582" width="9.7109375" bestFit="1" customWidth="1"/>
    <col min="583" max="587" width="8.7109375" bestFit="1" customWidth="1"/>
    <col min="588" max="599" width="9.7109375" bestFit="1" customWidth="1"/>
    <col min="600" max="611" width="8.7109375" bestFit="1" customWidth="1"/>
    <col min="612" max="630" width="9.7109375" bestFit="1" customWidth="1"/>
    <col min="631" max="637" width="8.7109375" bestFit="1" customWidth="1"/>
    <col min="638" max="651" width="9.7109375" bestFit="1" customWidth="1"/>
    <col min="652" max="655" width="8.7109375" bestFit="1" customWidth="1"/>
    <col min="656" max="669" width="9.7109375" bestFit="1" customWidth="1"/>
    <col min="670" max="676" width="8.7109375" bestFit="1" customWidth="1"/>
    <col min="677" max="686" width="9.7109375" bestFit="1" customWidth="1"/>
    <col min="687" max="693" width="8.7109375" bestFit="1" customWidth="1"/>
    <col min="694" max="703" width="9.7109375" bestFit="1" customWidth="1"/>
    <col min="704" max="713" width="8.7109375" bestFit="1" customWidth="1"/>
    <col min="714" max="738" width="9.7109375" bestFit="1" customWidth="1"/>
    <col min="739" max="763" width="10.7109375" bestFit="1" customWidth="1"/>
    <col min="764" max="769" width="9.7109375" bestFit="1" customWidth="1"/>
    <col min="770" max="787" width="10.7109375" bestFit="1" customWidth="1"/>
    <col min="788" max="796" width="9.7109375" bestFit="1" customWidth="1"/>
    <col min="797" max="807" width="10.7109375" bestFit="1" customWidth="1"/>
    <col min="808" max="816" width="8.7109375" bestFit="1" customWidth="1"/>
    <col min="817" max="837" width="9.7109375" bestFit="1" customWidth="1"/>
    <col min="838" max="841" width="8.7109375" bestFit="1" customWidth="1"/>
    <col min="842" max="858" width="9.7109375" bestFit="1" customWidth="1"/>
    <col min="859" max="862" width="8.7109375" bestFit="1" customWidth="1"/>
    <col min="863" max="885" width="9.7109375" bestFit="1" customWidth="1"/>
    <col min="886" max="901" width="8.7109375" bestFit="1" customWidth="1"/>
    <col min="902" max="933" width="9.7109375" bestFit="1" customWidth="1"/>
    <col min="934" max="955" width="8.7109375" bestFit="1" customWidth="1"/>
    <col min="956" max="1029" width="9.7109375" bestFit="1" customWidth="1"/>
    <col min="1030" max="1062" width="8.7109375" bestFit="1" customWidth="1"/>
    <col min="1063" max="1133" width="9.7109375" bestFit="1" customWidth="1"/>
    <col min="1134" max="1178" width="8.7109375" bestFit="1" customWidth="1"/>
    <col min="1179" max="1292" width="9.7109375" bestFit="1" customWidth="1"/>
    <col min="1293" max="1320" width="8.7109375" bestFit="1" customWidth="1"/>
    <col min="1321" max="1403" width="9.7109375" bestFit="1" customWidth="1"/>
    <col min="1404" max="1431" width="8.7109375" bestFit="1" customWidth="1"/>
    <col min="1432" max="1517" width="9.7109375" bestFit="1" customWidth="1"/>
    <col min="1518" max="1608" width="10.7109375" bestFit="1" customWidth="1"/>
    <col min="1609" max="1640" width="9.7109375" bestFit="1" customWidth="1"/>
    <col min="1641" max="1703" width="10.7109375" bestFit="1" customWidth="1"/>
    <col min="1704" max="1740" width="9.7109375" bestFit="1" customWidth="1"/>
    <col min="1741" max="1783" width="10.7109375" bestFit="1" customWidth="1"/>
    <col min="1784" max="1804" width="8.7109375" bestFit="1" customWidth="1"/>
    <col min="1805" max="1900" width="9.7109375" bestFit="1" customWidth="1"/>
    <col min="1901" max="1935" width="8.7109375" bestFit="1" customWidth="1"/>
    <col min="1936" max="2025" width="9.7109375" bestFit="1" customWidth="1"/>
    <col min="2026" max="2066" width="8.7109375" bestFit="1" customWidth="1"/>
    <col min="2067" max="2140" width="9.7109375" bestFit="1" customWidth="1"/>
    <col min="2141" max="2183" width="8.7109375" bestFit="1" customWidth="1"/>
    <col min="2184" max="2262" width="9.7109375" bestFit="1" customWidth="1"/>
    <col min="2263" max="2295" width="8.7109375" bestFit="1" customWidth="1"/>
    <col min="2296" max="2382" width="9.7109375" bestFit="1" customWidth="1"/>
    <col min="2383" max="2414" width="8.7109375" bestFit="1" customWidth="1"/>
    <col min="2415" max="2504" width="9.7109375" bestFit="1" customWidth="1"/>
    <col min="2505" max="2540" width="8.7109375" bestFit="1" customWidth="1"/>
    <col min="2541" max="2603" width="9.7109375" bestFit="1" customWidth="1"/>
    <col min="2604" max="2629" width="8.7109375" bestFit="1" customWidth="1"/>
    <col min="2630" max="2693" width="9.7109375" bestFit="1" customWidth="1"/>
    <col min="2694" max="2722" width="8.7109375" bestFit="1" customWidth="1"/>
    <col min="2723" max="2808" width="9.7109375" bestFit="1" customWidth="1"/>
    <col min="2809" max="2873" width="10.7109375" bestFit="1" customWidth="1"/>
    <col min="2874" max="2892" width="9.7109375" bestFit="1" customWidth="1"/>
    <col min="2893" max="2957" width="10.7109375" bestFit="1" customWidth="1"/>
    <col min="2958" max="2984" width="9.7109375" bestFit="1" customWidth="1"/>
    <col min="2985" max="3008" width="10.7109375" bestFit="1" customWidth="1"/>
    <col min="3009" max="3034" width="8.7109375" bestFit="1" customWidth="1"/>
    <col min="3035" max="3095" width="9.7109375" bestFit="1" customWidth="1"/>
    <col min="3096" max="3120" width="8.7109375" bestFit="1" customWidth="1"/>
    <col min="3121" max="3186" width="9.7109375" bestFit="1" customWidth="1"/>
    <col min="3187" max="3222" width="8.7109375" bestFit="1" customWidth="1"/>
    <col min="3223" max="3288" width="9.7109375" bestFit="1" customWidth="1"/>
    <col min="3289" max="3320" width="8.7109375" bestFit="1" customWidth="1"/>
    <col min="3321" max="3365" width="9.7109375" bestFit="1" customWidth="1"/>
    <col min="3366" max="3402" width="8.7109375" bestFit="1" customWidth="1"/>
    <col min="3403" max="3464" width="9.7109375" bestFit="1" customWidth="1"/>
    <col min="3465" max="3496" width="8.7109375" bestFit="1" customWidth="1"/>
    <col min="3497" max="3553" width="9.7109375" bestFit="1" customWidth="1"/>
    <col min="3554" max="3581" width="8.7109375" bestFit="1" customWidth="1"/>
    <col min="3582" max="3622" width="9.7109375" bestFit="1" customWidth="1"/>
    <col min="3623" max="3639" width="8.7109375" bestFit="1" customWidth="1"/>
    <col min="3640" max="3689" width="9.7109375" bestFit="1" customWidth="1"/>
    <col min="3690" max="3712" width="8.7109375" bestFit="1" customWidth="1"/>
    <col min="3713" max="3770" width="9.7109375" bestFit="1" customWidth="1"/>
    <col min="3771" max="3810" width="10.7109375" bestFit="1" customWidth="1"/>
    <col min="3811" max="3839" width="9.7109375" bestFit="1" customWidth="1"/>
    <col min="3840" max="3896" width="10.7109375" bestFit="1" customWidth="1"/>
    <col min="3897" max="3923" width="9.7109375" bestFit="1" customWidth="1"/>
    <col min="3924" max="3958" width="10.7109375" bestFit="1" customWidth="1"/>
    <col min="3959" max="3975" width="8.7109375" bestFit="1" customWidth="1"/>
    <col min="3976" max="4026" width="9.7109375" bestFit="1" customWidth="1"/>
    <col min="4027" max="4052" width="8.7109375" bestFit="1" customWidth="1"/>
    <col min="4053" max="4083" width="9.7109375" bestFit="1" customWidth="1"/>
    <col min="4084" max="4103" width="8.7109375" bestFit="1" customWidth="1"/>
    <col min="4104" max="4115" width="9.7109375" bestFit="1" customWidth="1"/>
    <col min="4116" max="4116" width="11.28515625" bestFit="1" customWidth="1"/>
  </cols>
  <sheetData>
    <row r="1" spans="1:5" x14ac:dyDescent="0.25">
      <c r="A1" s="5" t="s">
        <v>8307</v>
      </c>
      <c r="B1" t="s">
        <v>8311</v>
      </c>
    </row>
    <row r="2" spans="1:5" x14ac:dyDescent="0.25">
      <c r="A2" s="5" t="s">
        <v>8337</v>
      </c>
      <c r="B2" t="s">
        <v>8311</v>
      </c>
    </row>
    <row r="4" spans="1:5" x14ac:dyDescent="0.25">
      <c r="A4" s="5" t="s">
        <v>8312</v>
      </c>
      <c r="B4" s="5" t="s">
        <v>8313</v>
      </c>
    </row>
    <row r="5" spans="1:5" x14ac:dyDescent="0.25">
      <c r="A5" s="5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25">
      <c r="A6" s="7" t="s">
        <v>8323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7" t="s">
        <v>8324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7" t="s">
        <v>8325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7" t="s">
        <v>8326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7" t="s">
        <v>8317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7" t="s">
        <v>8327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7" t="s">
        <v>8318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7" t="s">
        <v>8319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7" t="s">
        <v>8320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7" t="s">
        <v>8321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7" t="s">
        <v>8322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7" t="s">
        <v>8328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7" t="s">
        <v>8310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630C7-4B03-454B-B979-4F25A62B3A2B}">
  <dimension ref="A1:H13"/>
  <sheetViews>
    <sheetView tabSelected="1" workbookViewId="0">
      <selection activeCell="I5" sqref="I5"/>
    </sheetView>
  </sheetViews>
  <sheetFormatPr defaultRowHeight="15" x14ac:dyDescent="0.25"/>
  <cols>
    <col min="1" max="1" width="24.85546875" customWidth="1"/>
    <col min="2" max="2" width="19.5703125" customWidth="1"/>
    <col min="3" max="3" width="15.5703125" customWidth="1"/>
    <col min="4" max="4" width="17.5703125" customWidth="1"/>
    <col min="5" max="5" width="15.42578125" customWidth="1"/>
    <col min="6" max="6" width="16.140625" style="12" customWidth="1"/>
    <col min="7" max="7" width="16.42578125" style="13" customWidth="1"/>
    <col min="8" max="8" width="22.140625" customWidth="1"/>
    <col min="9" max="9" width="24.5703125" customWidth="1"/>
  </cols>
  <sheetData>
    <row r="1" spans="1:8" x14ac:dyDescent="0.25">
      <c r="A1" t="s">
        <v>8358</v>
      </c>
      <c r="B1" t="s">
        <v>8359</v>
      </c>
      <c r="C1" t="s">
        <v>8360</v>
      </c>
      <c r="D1" t="s">
        <v>8361</v>
      </c>
      <c r="E1" t="s">
        <v>8362</v>
      </c>
      <c r="F1" s="12" t="s">
        <v>8363</v>
      </c>
      <c r="G1" s="13" t="s">
        <v>8364</v>
      </c>
      <c r="H1" t="s">
        <v>8365</v>
      </c>
    </row>
    <row r="2" spans="1:8" x14ac:dyDescent="0.25">
      <c r="A2" t="s">
        <v>8376</v>
      </c>
      <c r="B2">
        <f>COUNTIFS(goal,"&lt;=999",state,"successful")</f>
        <v>322</v>
      </c>
      <c r="C2">
        <f>COUNTIFS(goal,"&lt;=999",state,"failed")</f>
        <v>113</v>
      </c>
      <c r="D2">
        <f>COUNTIFS(goal,"&lt;=999",state,"canceled")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8366</v>
      </c>
      <c r="B3">
        <f>COUNTIFS(goal,"&lt;=4999",goal,"&gt;=1000",state,"successful")</f>
        <v>932</v>
      </c>
      <c r="C3">
        <f>COUNTIFS(goal,"&lt;=4999",goal,"&gt;=1000",state,"failed")</f>
        <v>420</v>
      </c>
      <c r="D3">
        <f>COUNTIFS(goal,"&lt;=4999",goal,"&gt;=1000",state,"canceled")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8367</v>
      </c>
      <c r="B4">
        <f>COUNTIFS(goal,"&lt;=9999",goal,"&gt;=5000",state,"successful")</f>
        <v>381</v>
      </c>
      <c r="C4">
        <f>COUNTIFS(goal,"&lt;=9999",goal,"&gt;=5000",state,"failed")</f>
        <v>283</v>
      </c>
      <c r="D4">
        <f>COUNTIFS(goal,"&lt;=9999",goal,"&gt;=5000",state,"canceled")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8368</v>
      </c>
      <c r="B5">
        <f>COUNTIFS(goal,"&lt;=14999",goal,"&gt;=10000",state,"successful")</f>
        <v>168</v>
      </c>
      <c r="C5">
        <f>COUNTIFS(goal,"&lt;=14999",goal,"&gt;=10000",state,"failed")</f>
        <v>144</v>
      </c>
      <c r="D5">
        <f>COUNTIFS(goal,"&lt;=14999",goal,"&gt;=10000",state,"canceled")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8369</v>
      </c>
      <c r="B6">
        <f>COUNTIFS(goal,"&lt;=19999",goal,"&gt;=15000",state,"successful")</f>
        <v>94</v>
      </c>
      <c r="C6">
        <f>COUNTIFS(goal,"&lt;=19999",goal,"&gt;=15000",state,"failed")</f>
        <v>90</v>
      </c>
      <c r="D6">
        <f>COUNTIFS(goal,"&lt;=19999",goal,"&gt;=15000",state,"canceled")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8370</v>
      </c>
      <c r="B7">
        <f>COUNTIFS(goal,"&lt;=24999",goal,"&gt;=20000",state,"successful")</f>
        <v>62</v>
      </c>
      <c r="C7">
        <f>COUNTIFS(goal,"&lt;=24999",goal,"&gt;=20000",state,"failed")</f>
        <v>72</v>
      </c>
      <c r="D7">
        <f>COUNTIFS(goal,"&lt;=24999",goal,"&gt;=20000",state,"canceled")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8371</v>
      </c>
      <c r="B8">
        <f>COUNTIFS(goal,"&lt;=29999",goal,"&gt;=25000",state,"successful")</f>
        <v>55</v>
      </c>
      <c r="C8">
        <f>COUNTIFS(goal,"&lt;=29999",goal,"&gt;=25000",state,"failed")</f>
        <v>64</v>
      </c>
      <c r="D8">
        <f>COUNTIFS(goal,"&lt;=29999",goal,"&gt;=25000",state,"canceled")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8377</v>
      </c>
      <c r="B9">
        <f>COUNTIFS(goal,"&lt;=34999",goal,"&gt;=30000",state,"successful")</f>
        <v>32</v>
      </c>
      <c r="C9">
        <f>COUNTIFS(goal,"&lt;=34999",goal,"&gt;=30000",state,"failed")</f>
        <v>37</v>
      </c>
      <c r="D9">
        <f>COUNTIFS(goal,"&lt;=34999",goal,"&gt;=30000",state,"canceled")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8372</v>
      </c>
      <c r="B10">
        <f>COUNTIFS(goal,"&lt;=39999",goal,"&gt;=35000",state,"successful")</f>
        <v>26</v>
      </c>
      <c r="C10">
        <f>COUNTIFS(goal,"&lt;=39999",goal,"&gt;=35000",state,"failed")</f>
        <v>22</v>
      </c>
      <c r="D10">
        <f>COUNTIFS(goal,"&lt;=39999",goal,"&gt;=35000",state,"canceled")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8373</v>
      </c>
      <c r="B11">
        <f>COUNTIFS(goal,"&lt;=44999",goal,"&gt;=40000",state,"successful")</f>
        <v>21</v>
      </c>
      <c r="C11">
        <f>COUNTIFS(goal,"&lt;=44999",goal,"&gt;=40000",state,"failed")</f>
        <v>16</v>
      </c>
      <c r="D11">
        <f>COUNTIFS(goal,"&lt;=44999",goal,"&gt;=40000",state,"canceled")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8374</v>
      </c>
      <c r="B12">
        <f>COUNTIFS(goal,"&lt;=49999",goal,"&gt;=45000",state,"successful")</f>
        <v>6</v>
      </c>
      <c r="C12">
        <f>COUNTIFS(goal,"&lt;=49999",goal,"&gt;=45000",state,"failed")</f>
        <v>11</v>
      </c>
      <c r="D12">
        <f>COUNTIFS(goal,"&lt;=49999",goal,"&gt;=45000",state,"canceled")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8375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CD627-450B-4B5D-A65C-F983D457947F}">
  <dimension ref="A1:E7"/>
  <sheetViews>
    <sheetView workbookViewId="0">
      <selection activeCell="F4" sqref="F4"/>
    </sheetView>
  </sheetViews>
  <sheetFormatPr defaultRowHeight="15" x14ac:dyDescent="0.25"/>
  <cols>
    <col min="1" max="1" width="17.85546875" customWidth="1"/>
    <col min="2" max="2" width="19.5703125" customWidth="1"/>
    <col min="3" max="3" width="13.42578125" style="14" customWidth="1"/>
    <col min="4" max="4" width="17.85546875" customWidth="1"/>
    <col min="5" max="5" width="14.5703125" style="14" customWidth="1"/>
  </cols>
  <sheetData>
    <row r="1" spans="1:5" x14ac:dyDescent="0.25">
      <c r="B1" t="s">
        <v>8380</v>
      </c>
      <c r="C1" s="14" t="s">
        <v>8262</v>
      </c>
      <c r="D1" t="s">
        <v>8380</v>
      </c>
      <c r="E1" s="14" t="s">
        <v>8262</v>
      </c>
    </row>
    <row r="2" spans="1:5" x14ac:dyDescent="0.25">
      <c r="A2" t="s">
        <v>8381</v>
      </c>
      <c r="B2" t="s">
        <v>8219</v>
      </c>
      <c r="C2" s="14" cm="1">
        <f t="array" ref="C2">AVERAGE(IF(state=B2,backers))</f>
        <v>194.42517162471395</v>
      </c>
      <c r="D2" t="s">
        <v>8221</v>
      </c>
      <c r="E2" s="14" cm="1">
        <f t="array" ref="E2">AVERAGE(IF(state=D2,backers))</f>
        <v>17.709803921568628</v>
      </c>
    </row>
    <row r="3" spans="1:5" x14ac:dyDescent="0.25">
      <c r="A3" t="s">
        <v>8382</v>
      </c>
      <c r="B3" t="s">
        <v>8219</v>
      </c>
      <c r="C3" s="14" cm="1">
        <f t="array" ref="C3">MEDIAN(IF(state=B3,backers))</f>
        <v>62</v>
      </c>
      <c r="D3" t="s">
        <v>8221</v>
      </c>
      <c r="E3" s="14" cm="1">
        <f t="array" ref="E3">MEDIAN(IF(state=D3,backers))</f>
        <v>4</v>
      </c>
    </row>
    <row r="4" spans="1:5" x14ac:dyDescent="0.25">
      <c r="A4" t="s">
        <v>8384</v>
      </c>
      <c r="B4" t="s">
        <v>8219</v>
      </c>
      <c r="C4" s="14" cm="1">
        <f t="array" ref="C4">MIN(IF(state=B4,backers))</f>
        <v>1</v>
      </c>
      <c r="D4" t="s">
        <v>8221</v>
      </c>
      <c r="E4" s="14" cm="1">
        <f t="array" ref="E4">MIN(IF(state=D4,backers))</f>
        <v>0</v>
      </c>
    </row>
    <row r="5" spans="1:5" x14ac:dyDescent="0.25">
      <c r="A5" t="s">
        <v>8379</v>
      </c>
      <c r="B5" t="s">
        <v>8219</v>
      </c>
      <c r="C5" s="14" cm="1">
        <f t="array" ref="C5">MAX(IF(state=B5,backers))</f>
        <v>26457</v>
      </c>
      <c r="D5" t="s">
        <v>8221</v>
      </c>
      <c r="E5" s="14" cm="1">
        <f t="array" ref="E5">MAX(IF(state=D5,backers))</f>
        <v>1293</v>
      </c>
    </row>
    <row r="6" spans="1:5" x14ac:dyDescent="0.25">
      <c r="A6" t="s">
        <v>8383</v>
      </c>
      <c r="B6" t="s">
        <v>8219</v>
      </c>
      <c r="C6" s="14" cm="1">
        <f t="array" ref="C6">_xlfn.VAR.P(IF(state=B6,backers))</f>
        <v>712840.9867348104</v>
      </c>
      <c r="D6" t="s">
        <v>8221</v>
      </c>
      <c r="E6" s="14" cm="1">
        <f t="array" ref="E6">_xlfn.VAR.P(IF(state=D6,backers))</f>
        <v>3773.2216685890044</v>
      </c>
    </row>
    <row r="7" spans="1:5" x14ac:dyDescent="0.25">
      <c r="A7" t="s">
        <v>8378</v>
      </c>
      <c r="B7" t="s">
        <v>8219</v>
      </c>
      <c r="C7" s="14" cm="1">
        <f t="array" ref="C7">STDEVA(IF(state=B7,backers))</f>
        <v>844.49237955591047</v>
      </c>
      <c r="D7" t="s">
        <v>8221</v>
      </c>
      <c r="E7" s="14" cm="1">
        <f t="array" ref="E7">STDEVA(IF(state=D7,backers))</f>
        <v>61.446638959868842</v>
      </c>
    </row>
  </sheetData>
  <conditionalFormatting sqref="B1:B1048576">
    <cfRule type="containsText" dxfId="1" priority="3" operator="containsText" text="successful">
      <formula>NOT(ISERROR(SEARCH("successful",B1)))</formula>
    </cfRule>
  </conditionalFormatting>
  <conditionalFormatting sqref="D1:D1048576">
    <cfRule type="containsText" dxfId="0" priority="1" operator="containsText" text="failed">
      <formula>NOT(ISERROR(SEARCH("failed",D1)))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KS Data Sheet 1</vt:lpstr>
      <vt:lpstr>KS Categorys Sheet 2</vt:lpstr>
      <vt:lpstr>KS Sub-Categorys Sheet 3</vt:lpstr>
      <vt:lpstr>KS Dates Sheet 4</vt:lpstr>
      <vt:lpstr>KS Goal Sheet 5</vt:lpstr>
      <vt:lpstr>KS Analysis Sheet 6</vt:lpstr>
      <vt:lpstr>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Newberry</cp:lastModifiedBy>
  <dcterms:created xsi:type="dcterms:W3CDTF">2017-04-20T15:17:24Z</dcterms:created>
  <dcterms:modified xsi:type="dcterms:W3CDTF">2021-05-31T22:13:32Z</dcterms:modified>
</cp:coreProperties>
</file>