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e600e98822eccd4/Desktop/"/>
    </mc:Choice>
  </mc:AlternateContent>
  <xr:revisionPtr revIDLastSave="0" documentId="8_{05654B7C-FEB5-4DAC-8493-6CA56F953042}" xr6:coauthVersionLast="47" xr6:coauthVersionMax="47" xr10:uidLastSave="{00000000-0000-0000-0000-000000000000}"/>
  <bookViews>
    <workbookView xWindow="4920" yWindow="3360" windowWidth="29970" windowHeight="14940" tabRatio="500" activeTab="1" xr2:uid="{00000000-000D-0000-FFFF-FFFF00000000}"/>
  </bookViews>
  <sheets>
    <sheet name="ScopeSchedule" sheetId="1" r:id="rId1"/>
    <sheet name="Error Description" sheetId="2" r:id="rId2"/>
    <sheet name="January" sheetId="3" r:id="rId3"/>
    <sheet name="February" sheetId="4" r:id="rId4"/>
    <sheet name="March" sheetId="5" r:id="rId5"/>
    <sheet name="April" sheetId="6" r:id="rId6"/>
    <sheet name="May" sheetId="7" r:id="rId7"/>
    <sheet name="June" sheetId="8" r:id="rId8"/>
    <sheet name="July" sheetId="9" r:id="rId9"/>
    <sheet name="August" sheetId="10" r:id="rId10"/>
    <sheet name="September" sheetId="11" r:id="rId11"/>
    <sheet name="October" sheetId="12" r:id="rId12"/>
    <sheet name="November" sheetId="13" r:id="rId13"/>
    <sheet name="December" sheetId="14" r:id="rId14"/>
    <sheet name="Lookups" sheetId="15" r:id="rId15"/>
  </sheets>
  <definedNames>
    <definedName name="CalendarYear">January!$L$2</definedName>
    <definedName name="ColumnTitleRegion1..I12.1">January!$C$2</definedName>
    <definedName name="ColumnTitleRegion1..I12.10" localSheetId="11">October!$C$2</definedName>
    <definedName name="ColumnTitleRegion1..I12.11" localSheetId="12">November!$C$2</definedName>
    <definedName name="ColumnTitleRegion1..I12.12" localSheetId="13">December!$C$2</definedName>
    <definedName name="ColumnTitleRegion1..I12.2">February!$C$2</definedName>
    <definedName name="ColumnTitleRegion1..I12.3" localSheetId="4">March!$C$2</definedName>
    <definedName name="ColumnTitleRegion1..I12.4" localSheetId="5">April!$C$2</definedName>
    <definedName name="ColumnTitleRegion1..I12.5" localSheetId="6">May!$C$2</definedName>
    <definedName name="ColumnTitleRegion1..I12.6" localSheetId="7">June!$C$2</definedName>
    <definedName name="ColumnTitleRegion1..I12.7" localSheetId="8">July!$C$2</definedName>
    <definedName name="ColumnTitleRegion1..I12.8" localSheetId="9">August!$C$2</definedName>
    <definedName name="ColumnTitleRegion1..I12.9" localSheetId="10">September!$C$2</definedName>
    <definedName name="ColumnTitleRegion2..D14.1">January!$C$2</definedName>
    <definedName name="ColumnTitleRegion2..D14.10" localSheetId="11">October!$C$2</definedName>
    <definedName name="ColumnTitleRegion2..D14.11" localSheetId="12">November!$C$2</definedName>
    <definedName name="ColumnTitleRegion2..D14.12" localSheetId="13">December!$C$2</definedName>
    <definedName name="ColumnTitleRegion2..D14.2">February!$C$2</definedName>
    <definedName name="ColumnTitleRegion2..D14.3" localSheetId="4">March!$C$2</definedName>
    <definedName name="ColumnTitleRegion2..D14.4" localSheetId="5">April!$C$2</definedName>
    <definedName name="ColumnTitleRegion2..D14.5" localSheetId="6">May!$C$2</definedName>
    <definedName name="ColumnTitleRegion2..D14.6" localSheetId="7">June!$C$2</definedName>
    <definedName name="ColumnTitleRegion2..D14.7" localSheetId="8">July!$C$2</definedName>
    <definedName name="ColumnTitleRegion2..D14.8" localSheetId="9">August!$C$2</definedName>
    <definedName name="ColumnTitleRegion2..D14.9" localSheetId="10">September!$C$2</definedName>
    <definedName name="DaysAndWeeks">{0,1,2,3,4,5,6} + {0;1;2;3;4;5}*7</definedName>
    <definedName name="_xlnm.Print_Area" localSheetId="2">January!$A:$J</definedName>
    <definedName name="RowTitleRegion1..F13.10" localSheetId="11">October!$E$13</definedName>
    <definedName name="RowTitleRegion1..F13.11" localSheetId="12">November!$E$13</definedName>
    <definedName name="RowTitleRegion1..F13.12" localSheetId="13">December!$E$13</definedName>
    <definedName name="RowTitleRegion1..F13.2">February!$E$13</definedName>
    <definedName name="RowTitleRegion1..F13.3" localSheetId="4">March!$E$13</definedName>
    <definedName name="RowTitleRegion1..F13.4" localSheetId="5">April!$E$13</definedName>
    <definedName name="RowTitleRegion1..F13.5" localSheetId="6">May!$E$13</definedName>
    <definedName name="RowTitleRegion1..F13.6" localSheetId="7">June!$E$13</definedName>
    <definedName name="RowTitleRegion1..F13.7" localSheetId="8">July!$E$13</definedName>
    <definedName name="RowTitleRegion1..F13.8" localSheetId="9">August!$E$13</definedName>
    <definedName name="RowTitleRegion1..F13.9" localSheetId="10">September!$E$13</definedName>
    <definedName name="RowTitleRegion1..L3.1">January!$K$2</definedName>
    <definedName name="RowTitleRegion2..F13.1" localSheetId="2">January!$E$13</definedName>
    <definedName name="WeekStart">January!$L$3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2" i="14" l="1"/>
  <c r="C2" i="13"/>
  <c r="C2" i="12"/>
  <c r="C2" i="11"/>
  <c r="C2" i="10"/>
  <c r="C2" i="9"/>
  <c r="C2" i="8"/>
  <c r="C2" i="7"/>
  <c r="C2" i="6"/>
  <c r="C2" i="5"/>
  <c r="C2" i="4"/>
  <c r="L2" i="3"/>
  <c r="C7" i="14" s="1" a="1"/>
  <c r="C2" i="3"/>
  <c r="D7" i="14" l="1"/>
  <c r="C7" i="14"/>
  <c r="I7" i="14"/>
  <c r="H7" i="14"/>
  <c r="G7" i="14"/>
  <c r="F7" i="14"/>
  <c r="E7" i="14"/>
  <c r="C3" i="4" a="1"/>
  <c r="C7" i="4" a="1"/>
  <c r="C11" i="4" a="1"/>
  <c r="C5" i="6" a="1"/>
  <c r="C9" i="6" a="1"/>
  <c r="B1" i="7"/>
  <c r="C3" i="8" a="1"/>
  <c r="C11" i="8" a="1"/>
  <c r="C9" i="10" a="1"/>
  <c r="C7" i="12" a="1"/>
  <c r="C9" i="7" a="1"/>
  <c r="C7" i="9" a="1"/>
  <c r="C5" i="11" a="1"/>
  <c r="C13" i="11" a="1"/>
  <c r="C3" i="13" a="1"/>
  <c r="C5" i="3" a="1"/>
  <c r="C7" i="5" a="1"/>
  <c r="C13" i="8" a="1"/>
  <c r="C3" i="10" a="1"/>
  <c r="C11" i="10" a="1"/>
  <c r="C9" i="12" a="1"/>
  <c r="B1" i="4"/>
  <c r="C3" i="7" a="1"/>
  <c r="C11" i="7" a="1"/>
  <c r="C9" i="9" a="1"/>
  <c r="C7" i="11" a="1"/>
  <c r="C5" i="13" a="1"/>
  <c r="C3" i="14" a="1"/>
  <c r="C9" i="3" a="1"/>
  <c r="C11" i="5" a="1"/>
  <c r="C5" i="8" a="1"/>
  <c r="C5" i="4" a="1"/>
  <c r="C9" i="4" a="1"/>
  <c r="C13" i="4" a="1"/>
  <c r="C3" i="6" a="1"/>
  <c r="C7" i="6" a="1"/>
  <c r="C11" i="6" a="1"/>
  <c r="C7" i="8" a="1"/>
  <c r="C5" i="10" a="1"/>
  <c r="C13" i="10" a="1"/>
  <c r="C3" i="12" a="1"/>
  <c r="C11" i="12" a="1"/>
  <c r="C5" i="14" a="1"/>
  <c r="C3" i="5" a="1"/>
  <c r="C13" i="7" a="1"/>
  <c r="C3" i="9" a="1"/>
  <c r="C9" i="11" a="1"/>
  <c r="C7" i="13" a="1"/>
  <c r="B1" i="3"/>
  <c r="C13" i="14" a="1"/>
  <c r="B1" i="10"/>
  <c r="B1" i="14"/>
  <c r="B1" i="12"/>
  <c r="B1" i="8"/>
  <c r="C11" i="13" a="1"/>
  <c r="C13" i="13" a="1"/>
  <c r="B1" i="13"/>
  <c r="B1" i="11"/>
  <c r="B1" i="9"/>
  <c r="C3" i="3" a="1"/>
  <c r="C9" i="8" a="1"/>
  <c r="C7" i="10" a="1"/>
  <c r="C5" i="12" a="1"/>
  <c r="C13" i="12" a="1"/>
  <c r="C9" i="14" a="1"/>
  <c r="C13" i="3" a="1"/>
  <c r="B1" i="5"/>
  <c r="C5" i="7" a="1"/>
  <c r="C11" i="9" a="1"/>
  <c r="C7" i="3" a="1"/>
  <c r="C11" i="3" a="1"/>
  <c r="C5" i="5" a="1"/>
  <c r="C9" i="5" a="1"/>
  <c r="C13" i="5" a="1"/>
  <c r="B1" i="6"/>
  <c r="C13" i="6" a="1"/>
  <c r="C7" i="7" a="1"/>
  <c r="C5" i="9" a="1"/>
  <c r="C13" i="9" a="1"/>
  <c r="C3" i="11" a="1"/>
  <c r="C11" i="11" a="1"/>
  <c r="C9" i="13" a="1"/>
  <c r="C11" i="14" a="1"/>
  <c r="D3" i="12" l="1"/>
  <c r="D2" i="12" s="1"/>
  <c r="C3" i="12"/>
  <c r="I3" i="12"/>
  <c r="I2" i="12" s="1"/>
  <c r="H3" i="12"/>
  <c r="H2" i="12" s="1"/>
  <c r="F3" i="12"/>
  <c r="F2" i="12" s="1"/>
  <c r="E3" i="12"/>
  <c r="E2" i="12" s="1"/>
  <c r="G3" i="12"/>
  <c r="G2" i="12" s="1"/>
  <c r="H9" i="9"/>
  <c r="F9" i="9"/>
  <c r="E9" i="9"/>
  <c r="D9" i="9"/>
  <c r="C9" i="9"/>
  <c r="I9" i="9"/>
  <c r="G9" i="9"/>
  <c r="H7" i="5"/>
  <c r="F7" i="5"/>
  <c r="D7" i="5"/>
  <c r="C7" i="5"/>
  <c r="I7" i="5"/>
  <c r="G7" i="5"/>
  <c r="E7" i="5"/>
  <c r="D9" i="10"/>
  <c r="C9" i="10"/>
  <c r="I9" i="10"/>
  <c r="H9" i="10"/>
  <c r="F9" i="10"/>
  <c r="E9" i="10"/>
  <c r="G9" i="10"/>
  <c r="D3" i="4"/>
  <c r="D2" i="4" s="1"/>
  <c r="C3" i="4"/>
  <c r="H3" i="4"/>
  <c r="H2" i="4" s="1"/>
  <c r="F3" i="4"/>
  <c r="F2" i="4" s="1"/>
  <c r="G3" i="4"/>
  <c r="G2" i="4" s="1"/>
  <c r="I3" i="4"/>
  <c r="I2" i="4" s="1"/>
  <c r="E3" i="4"/>
  <c r="E2" i="4" s="1"/>
  <c r="H3" i="11"/>
  <c r="H2" i="11" s="1"/>
  <c r="F3" i="11"/>
  <c r="F2" i="11" s="1"/>
  <c r="E3" i="11"/>
  <c r="E2" i="11" s="1"/>
  <c r="D3" i="11"/>
  <c r="D2" i="11" s="1"/>
  <c r="C3" i="11"/>
  <c r="I3" i="11"/>
  <c r="I2" i="11" s="1"/>
  <c r="G3" i="11"/>
  <c r="G2" i="11" s="1"/>
  <c r="H5" i="5"/>
  <c r="F5" i="5"/>
  <c r="D5" i="5"/>
  <c r="C5" i="5"/>
  <c r="B2" i="5" s="1"/>
  <c r="E5" i="5"/>
  <c r="I5" i="5"/>
  <c r="G5" i="5"/>
  <c r="D13" i="12"/>
  <c r="C13" i="12"/>
  <c r="D13" i="13"/>
  <c r="C13" i="13"/>
  <c r="H7" i="13"/>
  <c r="F7" i="13"/>
  <c r="E7" i="13"/>
  <c r="D7" i="13"/>
  <c r="C7" i="13"/>
  <c r="I7" i="13"/>
  <c r="G7" i="13"/>
  <c r="D13" i="10"/>
  <c r="C13" i="10"/>
  <c r="D5" i="4"/>
  <c r="C5" i="4"/>
  <c r="B2" i="4" s="1"/>
  <c r="H5" i="4"/>
  <c r="F5" i="4"/>
  <c r="I5" i="4"/>
  <c r="G5" i="4"/>
  <c r="E5" i="4"/>
  <c r="H11" i="7"/>
  <c r="F11" i="7"/>
  <c r="E11" i="7"/>
  <c r="D11" i="7"/>
  <c r="C11" i="7"/>
  <c r="I11" i="7"/>
  <c r="G11" i="7"/>
  <c r="H5" i="3"/>
  <c r="F5" i="3"/>
  <c r="D5" i="3"/>
  <c r="C5" i="3"/>
  <c r="B2" i="3" s="1"/>
  <c r="I5" i="3"/>
  <c r="G5" i="3"/>
  <c r="E5" i="3"/>
  <c r="D11" i="8"/>
  <c r="C11" i="8"/>
  <c r="I11" i="8"/>
  <c r="H11" i="8"/>
  <c r="F11" i="8"/>
  <c r="E11" i="8"/>
  <c r="G11" i="8"/>
  <c r="H9" i="5"/>
  <c r="F9" i="5"/>
  <c r="D9" i="5"/>
  <c r="C9" i="5"/>
  <c r="E9" i="5"/>
  <c r="I9" i="5"/>
  <c r="G9" i="5"/>
  <c r="H11" i="3"/>
  <c r="F11" i="3"/>
  <c r="D11" i="3"/>
  <c r="C11" i="3"/>
  <c r="E11" i="3"/>
  <c r="I11" i="3"/>
  <c r="G11" i="3"/>
  <c r="H9" i="11"/>
  <c r="F9" i="11"/>
  <c r="E9" i="11"/>
  <c r="D9" i="11"/>
  <c r="C9" i="11"/>
  <c r="I9" i="11"/>
  <c r="G9" i="11"/>
  <c r="D5" i="10"/>
  <c r="C5" i="10"/>
  <c r="B2" i="10" s="1"/>
  <c r="I5" i="10"/>
  <c r="H5" i="10"/>
  <c r="F5" i="10"/>
  <c r="E5" i="10"/>
  <c r="G5" i="10"/>
  <c r="D5" i="8"/>
  <c r="C5" i="8"/>
  <c r="B2" i="8" s="1"/>
  <c r="I5" i="8"/>
  <c r="H5" i="8"/>
  <c r="F5" i="8"/>
  <c r="E5" i="8"/>
  <c r="G5" i="8"/>
  <c r="H3" i="7"/>
  <c r="H2" i="7" s="1"/>
  <c r="F3" i="7"/>
  <c r="F2" i="7" s="1"/>
  <c r="E3" i="7"/>
  <c r="E2" i="7" s="1"/>
  <c r="D3" i="7"/>
  <c r="D2" i="7" s="1"/>
  <c r="C3" i="7"/>
  <c r="I3" i="7"/>
  <c r="I2" i="7" s="1"/>
  <c r="G3" i="7"/>
  <c r="G2" i="7" s="1"/>
  <c r="H3" i="13"/>
  <c r="H2" i="13" s="1"/>
  <c r="F3" i="13"/>
  <c r="F2" i="13" s="1"/>
  <c r="E3" i="13"/>
  <c r="E2" i="13" s="1"/>
  <c r="D3" i="13"/>
  <c r="D2" i="13" s="1"/>
  <c r="C3" i="13"/>
  <c r="I3" i="13"/>
  <c r="I2" i="13" s="1"/>
  <c r="G3" i="13"/>
  <c r="G2" i="13" s="1"/>
  <c r="D3" i="8"/>
  <c r="D2" i="8" s="1"/>
  <c r="C3" i="8"/>
  <c r="I3" i="8"/>
  <c r="I2" i="8" s="1"/>
  <c r="H3" i="8"/>
  <c r="H2" i="8" s="1"/>
  <c r="F3" i="8"/>
  <c r="F2" i="8" s="1"/>
  <c r="E3" i="8"/>
  <c r="E2" i="8" s="1"/>
  <c r="G3" i="8"/>
  <c r="G2" i="8" s="1"/>
  <c r="H5" i="9"/>
  <c r="F5" i="9"/>
  <c r="E5" i="9"/>
  <c r="D5" i="9"/>
  <c r="C5" i="9"/>
  <c r="B2" i="9" s="1"/>
  <c r="I5" i="9"/>
  <c r="G5" i="9"/>
  <c r="H7" i="3"/>
  <c r="F7" i="3"/>
  <c r="D7" i="3"/>
  <c r="C7" i="3"/>
  <c r="E7" i="3"/>
  <c r="I7" i="3"/>
  <c r="G7" i="3"/>
  <c r="D7" i="10"/>
  <c r="C7" i="10"/>
  <c r="I7" i="10"/>
  <c r="H7" i="10"/>
  <c r="F7" i="10"/>
  <c r="E7" i="10"/>
  <c r="G7" i="10"/>
  <c r="H3" i="9"/>
  <c r="H2" i="9" s="1"/>
  <c r="F3" i="9"/>
  <c r="F2" i="9" s="1"/>
  <c r="E3" i="9"/>
  <c r="E2" i="9" s="1"/>
  <c r="D3" i="9"/>
  <c r="D2" i="9" s="1"/>
  <c r="C3" i="9"/>
  <c r="I3" i="9"/>
  <c r="I2" i="9" s="1"/>
  <c r="G3" i="9"/>
  <c r="G2" i="9" s="1"/>
  <c r="D7" i="8"/>
  <c r="C7" i="8"/>
  <c r="I7" i="8"/>
  <c r="H7" i="8"/>
  <c r="F7" i="8"/>
  <c r="E7" i="8"/>
  <c r="G7" i="8"/>
  <c r="H11" i="5"/>
  <c r="F11" i="5"/>
  <c r="D11" i="5"/>
  <c r="C11" i="5"/>
  <c r="I11" i="5"/>
  <c r="G11" i="5"/>
  <c r="E11" i="5"/>
  <c r="D13" i="11"/>
  <c r="C13" i="11"/>
  <c r="D9" i="14"/>
  <c r="C9" i="14"/>
  <c r="I9" i="14"/>
  <c r="H9" i="14"/>
  <c r="G9" i="14"/>
  <c r="F9" i="14"/>
  <c r="E9" i="14"/>
  <c r="H11" i="13"/>
  <c r="F11" i="13"/>
  <c r="E11" i="13"/>
  <c r="D11" i="13"/>
  <c r="C11" i="13"/>
  <c r="I11" i="13"/>
  <c r="G11" i="13"/>
  <c r="H7" i="7"/>
  <c r="F7" i="7"/>
  <c r="E7" i="7"/>
  <c r="D7" i="7"/>
  <c r="C7" i="7"/>
  <c r="I7" i="7"/>
  <c r="G7" i="7"/>
  <c r="H11" i="9"/>
  <c r="F11" i="9"/>
  <c r="E11" i="9"/>
  <c r="D11" i="9"/>
  <c r="C11" i="9"/>
  <c r="I11" i="9"/>
  <c r="G11" i="9"/>
  <c r="D9" i="8"/>
  <c r="C9" i="8"/>
  <c r="I9" i="8"/>
  <c r="H9" i="8"/>
  <c r="F9" i="8"/>
  <c r="E9" i="8"/>
  <c r="G9" i="8"/>
  <c r="D13" i="7"/>
  <c r="C13" i="7"/>
  <c r="D11" i="6"/>
  <c r="C11" i="6"/>
  <c r="I11" i="6"/>
  <c r="H11" i="6"/>
  <c r="F11" i="6"/>
  <c r="G11" i="6"/>
  <c r="E11" i="6"/>
  <c r="H9" i="3"/>
  <c r="F9" i="3"/>
  <c r="D9" i="3"/>
  <c r="C9" i="3"/>
  <c r="I9" i="3"/>
  <c r="G9" i="3"/>
  <c r="E9" i="3"/>
  <c r="D9" i="12"/>
  <c r="C9" i="12"/>
  <c r="I9" i="12"/>
  <c r="H9" i="12"/>
  <c r="F9" i="12"/>
  <c r="E9" i="12"/>
  <c r="G9" i="12"/>
  <c r="H5" i="11"/>
  <c r="F5" i="11"/>
  <c r="E5" i="11"/>
  <c r="D5" i="11"/>
  <c r="C5" i="11"/>
  <c r="B2" i="11" s="1"/>
  <c r="I5" i="11"/>
  <c r="G5" i="11"/>
  <c r="D9" i="6"/>
  <c r="C9" i="6"/>
  <c r="H9" i="6"/>
  <c r="F9" i="6"/>
  <c r="G9" i="6"/>
  <c r="I9" i="6"/>
  <c r="E9" i="6"/>
  <c r="D13" i="9"/>
  <c r="C13" i="9"/>
  <c r="H5" i="7"/>
  <c r="F5" i="7"/>
  <c r="E5" i="7"/>
  <c r="D5" i="7"/>
  <c r="C5" i="7"/>
  <c r="B2" i="7" s="1"/>
  <c r="I5" i="7"/>
  <c r="G5" i="7"/>
  <c r="H3" i="3"/>
  <c r="H2" i="3" s="1"/>
  <c r="F3" i="3"/>
  <c r="F2" i="3" s="1"/>
  <c r="D3" i="3"/>
  <c r="D2" i="3" s="1"/>
  <c r="C3" i="3"/>
  <c r="E3" i="3"/>
  <c r="E2" i="3" s="1"/>
  <c r="I3" i="3"/>
  <c r="I2" i="3" s="1"/>
  <c r="G3" i="3"/>
  <c r="G2" i="3" s="1"/>
  <c r="H3" i="5"/>
  <c r="H2" i="5" s="1"/>
  <c r="F3" i="5"/>
  <c r="F2" i="5" s="1"/>
  <c r="D3" i="5"/>
  <c r="D2" i="5" s="1"/>
  <c r="C3" i="5"/>
  <c r="I3" i="5"/>
  <c r="I2" i="5" s="1"/>
  <c r="G3" i="5"/>
  <c r="G2" i="5" s="1"/>
  <c r="E3" i="5"/>
  <c r="E2" i="5" s="1"/>
  <c r="D7" i="6"/>
  <c r="C7" i="6"/>
  <c r="H7" i="6"/>
  <c r="F7" i="6"/>
  <c r="I7" i="6"/>
  <c r="G7" i="6"/>
  <c r="E7" i="6"/>
  <c r="D3" i="14"/>
  <c r="D2" i="14" s="1"/>
  <c r="C3" i="14"/>
  <c r="I3" i="14"/>
  <c r="I2" i="14" s="1"/>
  <c r="H3" i="14"/>
  <c r="H2" i="14" s="1"/>
  <c r="G3" i="14"/>
  <c r="G2" i="14" s="1"/>
  <c r="F3" i="14"/>
  <c r="F2" i="14" s="1"/>
  <c r="E3" i="14"/>
  <c r="E2" i="14" s="1"/>
  <c r="D11" i="10"/>
  <c r="C11" i="10"/>
  <c r="I11" i="10"/>
  <c r="H11" i="10"/>
  <c r="F11" i="10"/>
  <c r="E11" i="10"/>
  <c r="G11" i="10"/>
  <c r="H7" i="9"/>
  <c r="F7" i="9"/>
  <c r="E7" i="9"/>
  <c r="D7" i="9"/>
  <c r="C7" i="9"/>
  <c r="I7" i="9"/>
  <c r="G7" i="9"/>
  <c r="D5" i="6"/>
  <c r="C5" i="6"/>
  <c r="B2" i="6" s="1"/>
  <c r="H5" i="6"/>
  <c r="F5" i="6"/>
  <c r="I5" i="6"/>
  <c r="G5" i="6"/>
  <c r="E5" i="6"/>
  <c r="D9" i="4"/>
  <c r="C9" i="4"/>
  <c r="H9" i="4"/>
  <c r="F9" i="4"/>
  <c r="I9" i="4"/>
  <c r="G9" i="4"/>
  <c r="E9" i="4"/>
  <c r="D13" i="6"/>
  <c r="C13" i="6"/>
  <c r="D5" i="14"/>
  <c r="C5" i="14"/>
  <c r="B2" i="14" s="1"/>
  <c r="I5" i="14"/>
  <c r="H5" i="14"/>
  <c r="G5" i="14"/>
  <c r="F5" i="14"/>
  <c r="E5" i="14"/>
  <c r="H5" i="13"/>
  <c r="F5" i="13"/>
  <c r="E5" i="13"/>
  <c r="D5" i="13"/>
  <c r="C5" i="13"/>
  <c r="B2" i="13" s="1"/>
  <c r="I5" i="13"/>
  <c r="G5" i="13"/>
  <c r="H9" i="7"/>
  <c r="F9" i="7"/>
  <c r="E9" i="7"/>
  <c r="D9" i="7"/>
  <c r="C9" i="7"/>
  <c r="I9" i="7"/>
  <c r="G9" i="7"/>
  <c r="D11" i="4"/>
  <c r="C11" i="4"/>
  <c r="H11" i="4"/>
  <c r="F11" i="4"/>
  <c r="G11" i="4"/>
  <c r="I11" i="4"/>
  <c r="E11" i="4"/>
  <c r="H11" i="11"/>
  <c r="F11" i="11"/>
  <c r="E11" i="11"/>
  <c r="D11" i="11"/>
  <c r="C11" i="11"/>
  <c r="I11" i="11"/>
  <c r="G11" i="11"/>
  <c r="D5" i="12"/>
  <c r="C5" i="12"/>
  <c r="B2" i="12" s="1"/>
  <c r="I5" i="12"/>
  <c r="H5" i="12"/>
  <c r="F5" i="12"/>
  <c r="E5" i="12"/>
  <c r="G5" i="12"/>
  <c r="D11" i="14"/>
  <c r="C11" i="14"/>
  <c r="I11" i="14"/>
  <c r="H11" i="14"/>
  <c r="G11" i="14"/>
  <c r="F11" i="14"/>
  <c r="E11" i="14"/>
  <c r="D3" i="6"/>
  <c r="D2" i="6" s="1"/>
  <c r="C3" i="6"/>
  <c r="H3" i="6"/>
  <c r="H2" i="6" s="1"/>
  <c r="F3" i="6"/>
  <c r="F2" i="6" s="1"/>
  <c r="I3" i="6"/>
  <c r="I2" i="6" s="1"/>
  <c r="G3" i="6"/>
  <c r="G2" i="6" s="1"/>
  <c r="E3" i="6"/>
  <c r="E2" i="6" s="1"/>
  <c r="D3" i="10"/>
  <c r="D2" i="10" s="1"/>
  <c r="C3" i="10"/>
  <c r="I3" i="10"/>
  <c r="I2" i="10" s="1"/>
  <c r="H3" i="10"/>
  <c r="H2" i="10" s="1"/>
  <c r="F3" i="10"/>
  <c r="F2" i="10" s="1"/>
  <c r="E3" i="10"/>
  <c r="E2" i="10" s="1"/>
  <c r="G3" i="10"/>
  <c r="G2" i="10" s="1"/>
  <c r="H9" i="13"/>
  <c r="F9" i="13"/>
  <c r="E9" i="13"/>
  <c r="D9" i="13"/>
  <c r="C9" i="13"/>
  <c r="I9" i="13"/>
  <c r="G9" i="13"/>
  <c r="D13" i="5"/>
  <c r="C13" i="5"/>
  <c r="D13" i="3"/>
  <c r="C13" i="3"/>
  <c r="D13" i="14"/>
  <c r="C13" i="14"/>
  <c r="D11" i="12"/>
  <c r="C11" i="12"/>
  <c r="I11" i="12"/>
  <c r="H11" i="12"/>
  <c r="F11" i="12"/>
  <c r="E11" i="12"/>
  <c r="G11" i="12"/>
  <c r="D13" i="4"/>
  <c r="C13" i="4"/>
  <c r="H7" i="11"/>
  <c r="F7" i="11"/>
  <c r="E7" i="11"/>
  <c r="D7" i="11"/>
  <c r="C7" i="11"/>
  <c r="I7" i="11"/>
  <c r="G7" i="11"/>
  <c r="D13" i="8"/>
  <c r="C13" i="8"/>
  <c r="D7" i="12"/>
  <c r="C7" i="12"/>
  <c r="I7" i="12"/>
  <c r="H7" i="12"/>
  <c r="F7" i="12"/>
  <c r="E7" i="12"/>
  <c r="G7" i="12"/>
  <c r="D7" i="4"/>
  <c r="C7" i="4"/>
  <c r="H7" i="4"/>
  <c r="F7" i="4"/>
  <c r="G7" i="4"/>
  <c r="I7" i="4"/>
  <c r="E7" i="4"/>
</calcChain>
</file>

<file path=xl/sharedStrings.xml><?xml version="1.0" encoding="utf-8"?>
<sst xmlns="http://schemas.openxmlformats.org/spreadsheetml/2006/main" count="162" uniqueCount="90">
  <si>
    <t>Kizer Module status</t>
  </si>
  <si>
    <t>Refactor</t>
  </si>
  <si>
    <t>Index</t>
  </si>
  <si>
    <t>Reference</t>
  </si>
  <si>
    <t>Module Name</t>
  </si>
  <si>
    <t>I/O Check</t>
  </si>
  <si>
    <t>Encapsulate</t>
  </si>
  <si>
    <t>EXE/Py tested</t>
  </si>
  <si>
    <t>EXE/Py data provided to GMK</t>
  </si>
  <si>
    <t>GMK Verifies</t>
  </si>
  <si>
    <t>Py converted to Qgis Plugin</t>
  </si>
  <si>
    <t>Plugin Integrated into TDX Desktop</t>
  </si>
  <si>
    <t>II-2</t>
  </si>
  <si>
    <t>Step 2  ScriptA</t>
  </si>
  <si>
    <t>python module has some errors</t>
  </si>
  <si>
    <t>II-3</t>
  </si>
  <si>
    <t>Step 2 PathsA</t>
  </si>
  <si>
    <t>II-4</t>
  </si>
  <si>
    <t>Step 2 GudPathA</t>
  </si>
  <si>
    <t>II-5</t>
  </si>
  <si>
    <t>Step 2 ProfileA</t>
  </si>
  <si>
    <t>II-6</t>
  </si>
  <si>
    <t>Step 2 KML3DA</t>
  </si>
  <si>
    <t>II-1</t>
  </si>
  <si>
    <t>Step 2 AllPath</t>
  </si>
  <si>
    <t>Eric</t>
  </si>
  <si>
    <t>I-1</t>
  </si>
  <si>
    <t>Step 1 Howfar</t>
  </si>
  <si>
    <t>III-1</t>
  </si>
  <si>
    <t>Step 3 ScriptB</t>
  </si>
  <si>
    <t>Che</t>
  </si>
  <si>
    <t>III-2</t>
  </si>
  <si>
    <t>Step 3 RoughnessA</t>
  </si>
  <si>
    <t>III-3</t>
  </si>
  <si>
    <t>Step 3 ParameterB</t>
  </si>
  <si>
    <t>III-4</t>
  </si>
  <si>
    <t>Step 3 DataA</t>
  </si>
  <si>
    <t>III-5</t>
  </si>
  <si>
    <t>Step 3 PerformanceA</t>
  </si>
  <si>
    <t>III-6</t>
  </si>
  <si>
    <t>Step 3 Final ReportA</t>
  </si>
  <si>
    <t>Notes</t>
  </si>
  <si>
    <t>Green = Complete</t>
  </si>
  <si>
    <t>Yellow =  Started</t>
  </si>
  <si>
    <t>Blue = NA due to Che leaving</t>
  </si>
  <si>
    <t>Eric ten hours per week</t>
  </si>
  <si>
    <t>SPLAT  - To Be Scoped</t>
  </si>
  <si>
    <t>Last day of the semester 4/29/2022</t>
  </si>
  <si>
    <t>Designer</t>
  </si>
  <si>
    <t>Revised Py files ready to be converted to exe</t>
  </si>
  <si>
    <t>Py converted to exe</t>
  </si>
  <si>
    <t>Jeffrey</t>
  </si>
  <si>
    <t>1. input menu in python module is not equal to exe menu
2. T not defined errors, but T is defined in a loop that may exit before T gets define</t>
  </si>
  <si>
    <t>works w premature closing</t>
  </si>
  <si>
    <t>no indices</t>
  </si>
  <si>
    <t>CALENDAR SETTINGS</t>
  </si>
  <si>
    <t>YEAR</t>
  </si>
  <si>
    <t>WEEK START</t>
  </si>
  <si>
    <t>SUN</t>
  </si>
  <si>
    <t>NOTES:</t>
  </si>
  <si>
    <t>TDX HowFar submitted for GMK testing</t>
  </si>
  <si>
    <t>Sunday</t>
  </si>
  <si>
    <t>Monday</t>
  </si>
  <si>
    <t>Tuesday</t>
  </si>
  <si>
    <t>Wednesday</t>
  </si>
  <si>
    <t>Thursday</t>
  </si>
  <si>
    <t>Friday</t>
  </si>
  <si>
    <t>Saturday</t>
  </si>
  <si>
    <t>Fails</t>
  </si>
  <si>
    <t>Works</t>
  </si>
  <si>
    <t>Partially Works</t>
  </si>
  <si>
    <t>Code</t>
  </si>
  <si>
    <t>S2P2I1</t>
  </si>
  <si>
    <t>S1P1I7</t>
  </si>
  <si>
    <t>S3P3I10</t>
  </si>
  <si>
    <t>S2P2I3</t>
  </si>
  <si>
    <t>S2P3I2</t>
  </si>
  <si>
    <t>S2P4I4</t>
  </si>
  <si>
    <t>S2P5I5</t>
  </si>
  <si>
    <t>S2P1I6</t>
  </si>
  <si>
    <t>S3P2I9</t>
  </si>
  <si>
    <t>S3P1I8</t>
  </si>
  <si>
    <t>S3P4I11</t>
  </si>
  <si>
    <t>S3P5I12</t>
  </si>
  <si>
    <t>S3P6I13</t>
  </si>
  <si>
    <t>Rev</t>
  </si>
  <si>
    <t>Testing Status</t>
  </si>
  <si>
    <t>testing Status</t>
  </si>
  <si>
    <t>Resubmit</t>
  </si>
  <si>
    <t>ScriptB_2 on Google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</si>
</sst>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numFmt numFmtId="165" formatCode="&quot;&quot;;&quot;&quot;;&quot;&quot;;&quot;&quot;"/>
  </numFmts>
  <fonts count="15" x14ac:knownFonts="1">
    <font>
      <sz val="11"/>
      <color rgb="FF000000"/>
      <name val="Calibri"/>
      <family val="2"/>
    </font>
    <font>
      <sz val="11"/>
      <color rgb="FF44546A"/>
      <name val="Calibri"/>
      <family val="2"/>
    </font>
    <font>
      <sz val="12"/>
      <color rgb="FFFFFFFF"/>
      <name val="Calibri"/>
      <family val="2"/>
    </font>
    <font>
      <sz val="12"/>
      <color rgb="FFFFFFFF"/>
      <name val="Calibri Light"/>
      <family val="2"/>
    </font>
    <font>
      <sz val="11"/>
      <color rgb="FF181717"/>
      <name val="Calibri"/>
      <family val="2"/>
    </font>
    <font>
      <sz val="11"/>
      <color rgb="FF0D0D0D"/>
      <name val="Calibri"/>
      <family val="2"/>
    </font>
    <font>
      <sz val="11"/>
      <color rgb="FFFFFFFF"/>
      <name val="Calibri"/>
      <family val="2"/>
    </font>
    <font>
      <b/>
      <sz val="11"/>
      <color rgb="FF1D1C1D"/>
      <name val="Calibri"/>
      <family val="2"/>
    </font>
    <font>
      <b/>
      <sz val="11"/>
      <color rgb="FF000000"/>
      <name val="Calibri"/>
      <family val="2"/>
    </font>
    <font>
      <b/>
      <sz val="8"/>
      <color rgb="FF000000"/>
      <name val="Calibri"/>
      <family val="2"/>
    </font>
    <font>
      <b/>
      <sz val="10"/>
      <color rgb="FF000000"/>
      <name val="Calibri"/>
      <family val="2"/>
    </font>
    <font>
      <sz val="11"/>
      <color rgb="FF1D1C1D"/>
      <name val="Calibri"/>
      <family val="2"/>
    </font>
    <font>
      <sz val="11"/>
      <color rgb="FF000000"/>
      <name val="Calibri"/>
      <family val="2"/>
    </font>
    <font>
      <sz val="8"/>
      <name val="Calibri"/>
      <family val="2"/>
    </font>
    <font>
      <sz val="11"/>
      <name val="Calibri"/>
      <family val="2"/>
    </font>
  </fonts>
  <fills count="17">
    <fill>
      <patternFill patternType="none"/>
    </fill>
    <fill>
      <patternFill patternType="gray125"/>
    </fill>
    <fill>
      <patternFill patternType="solid">
        <fgColor rgb="FF44546A"/>
        <bgColor rgb="FF333F50"/>
      </patternFill>
    </fill>
    <fill>
      <patternFill patternType="solid">
        <fgColor rgb="FF64768D"/>
        <bgColor rgb="FF4472C4"/>
      </patternFill>
    </fill>
    <fill>
      <patternFill patternType="solid">
        <fgColor rgb="FFDEEBF7"/>
        <bgColor rgb="FFDAE3F3"/>
      </patternFill>
    </fill>
    <fill>
      <patternFill patternType="solid">
        <fgColor rgb="FFDAE3F3"/>
        <bgColor rgb="FFDEEBF7"/>
      </patternFill>
    </fill>
    <fill>
      <patternFill patternType="solid">
        <fgColor rgb="FF000000"/>
        <bgColor rgb="FF0D0D0D"/>
      </patternFill>
    </fill>
    <fill>
      <patternFill patternType="solid">
        <fgColor rgb="FFBDD7EE"/>
        <bgColor rgb="FFD6DCE5"/>
      </patternFill>
    </fill>
    <fill>
      <patternFill patternType="solid">
        <fgColor rgb="FF00B050"/>
        <bgColor rgb="FF00A933"/>
      </patternFill>
    </fill>
    <fill>
      <patternFill patternType="solid">
        <fgColor rgb="FF92D050"/>
        <bgColor rgb="FFBBE33D"/>
      </patternFill>
    </fill>
    <fill>
      <patternFill patternType="solid">
        <fgColor rgb="FFFF0000"/>
        <bgColor rgb="FFC9211E"/>
      </patternFill>
    </fill>
    <fill>
      <patternFill patternType="solid">
        <fgColor rgb="FF00A933"/>
        <bgColor rgb="FF00B050"/>
      </patternFill>
    </fill>
    <fill>
      <patternFill patternType="solid">
        <fgColor rgb="FFBBE33D"/>
        <bgColor rgb="FF92D050"/>
      </patternFill>
    </fill>
    <fill>
      <patternFill patternType="solid">
        <fgColor rgb="FFFFFFFF"/>
        <bgColor rgb="FFFFFFCC"/>
      </patternFill>
    </fill>
    <fill>
      <patternFill patternType="solid">
        <fgColor rgb="FFC00000"/>
        <bgColor indexed="64"/>
      </patternFill>
    </fill>
    <fill>
      <patternFill patternType="solid">
        <fgColor rgb="FF00B050"/>
        <bgColor indexed="64"/>
      </patternFill>
    </fill>
    <fill>
      <patternFill patternType="solid">
        <fgColor rgb="FF92D050"/>
        <bgColor indexed="64"/>
      </patternFill>
    </fill>
  </fills>
  <borders count="14">
    <border>
      <left/>
      <right/>
      <top/>
      <bottom/>
      <diagonal/>
    </border>
    <border>
      <left style="thin">
        <color rgb="FFBFBFBF"/>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1F4E79"/>
      </left>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BFBFBF"/>
      </left>
      <right style="thin">
        <color rgb="FFBFBFBF"/>
      </right>
      <top/>
      <bottom/>
      <diagonal/>
    </border>
    <border>
      <left/>
      <right style="thin">
        <color auto="1"/>
      </right>
      <top/>
      <bottom/>
      <diagonal/>
    </border>
  </borders>
  <cellStyleXfs count="10">
    <xf numFmtId="0" fontId="0" fillId="0" borderId="0"/>
    <xf numFmtId="164" fontId="1" fillId="0" borderId="1">
      <alignment horizontal="left" vertical="center" indent="2"/>
    </xf>
    <xf numFmtId="0" fontId="12" fillId="0" borderId="2" applyProtection="0"/>
    <xf numFmtId="0" fontId="2" fillId="2" borderId="0" applyProtection="0">
      <alignment horizontal="left" indent="2"/>
    </xf>
    <xf numFmtId="0" fontId="3" fillId="3" borderId="3" applyProtection="0">
      <alignment horizontal="center" vertical="center"/>
    </xf>
    <xf numFmtId="0" fontId="4" fillId="0" borderId="0" applyProtection="0">
      <alignment horizontal="right" indent="2"/>
    </xf>
    <xf numFmtId="0" fontId="12" fillId="0" borderId="4" applyProtection="0"/>
    <xf numFmtId="0" fontId="5" fillId="0" borderId="0">
      <alignment horizontal="left" vertical="center" wrapText="1" indent="2"/>
    </xf>
    <xf numFmtId="0" fontId="12" fillId="0" borderId="5" applyProtection="0"/>
    <xf numFmtId="0" fontId="6" fillId="0" borderId="0" applyBorder="0">
      <alignment horizontal="center" vertical="center"/>
    </xf>
  </cellStyleXfs>
  <cellXfs count="77">
    <xf numFmtId="0" fontId="0" fillId="0" borderId="0" xfId="0"/>
    <xf numFmtId="0" fontId="0" fillId="0" borderId="0" xfId="0"/>
    <xf numFmtId="0" fontId="0" fillId="0" borderId="0" xfId="0" applyBorder="1"/>
    <xf numFmtId="0" fontId="0" fillId="0" borderId="0" xfId="0" applyBorder="1" applyAlignment="1">
      <alignment horizontal="center"/>
    </xf>
    <xf numFmtId="0" fontId="7" fillId="4" borderId="6" xfId="0" applyFont="1" applyFill="1" applyBorder="1" applyAlignment="1">
      <alignment horizontal="left" vertical="center"/>
    </xf>
    <xf numFmtId="0" fontId="0" fillId="4" borderId="7" xfId="0" applyFill="1" applyBorder="1"/>
    <xf numFmtId="0" fontId="0" fillId="4" borderId="8" xfId="0" applyFill="1" applyBorder="1"/>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6" borderId="10" xfId="0" applyFont="1" applyFill="1" applyBorder="1" applyAlignment="1">
      <alignment horizontal="center" wrapText="1"/>
    </xf>
    <xf numFmtId="0" fontId="8" fillId="4" borderId="11" xfId="0" applyFont="1" applyFill="1" applyBorder="1" applyAlignment="1">
      <alignment horizontal="right" textRotation="90" wrapText="1"/>
    </xf>
    <xf numFmtId="0" fontId="9" fillId="4" borderId="11" xfId="0" applyFont="1" applyFill="1" applyBorder="1" applyAlignment="1">
      <alignment horizontal="right" textRotation="90" wrapText="1"/>
    </xf>
    <xf numFmtId="0" fontId="8" fillId="4" borderId="11" xfId="0" applyFont="1" applyFill="1" applyBorder="1" applyAlignment="1">
      <alignment horizontal="center" wrapText="1"/>
    </xf>
    <xf numFmtId="0" fontId="10" fillId="5" borderId="10" xfId="0" applyFont="1" applyFill="1" applyBorder="1" applyAlignment="1">
      <alignment horizontal="center" wrapText="1"/>
    </xf>
    <xf numFmtId="0" fontId="8" fillId="0" borderId="0" xfId="0" applyFont="1" applyBorder="1" applyAlignment="1">
      <alignment horizontal="center" wrapText="1"/>
    </xf>
    <xf numFmtId="0" fontId="0" fillId="0" borderId="0" xfId="0" applyAlignment="1">
      <alignment wrapText="1"/>
    </xf>
    <xf numFmtId="0" fontId="7" fillId="7" borderId="11" xfId="0" applyFont="1" applyFill="1" applyBorder="1" applyAlignment="1">
      <alignment horizontal="left" vertical="center"/>
    </xf>
    <xf numFmtId="0" fontId="0" fillId="8" borderId="11" xfId="0" applyFont="1" applyFill="1" applyBorder="1"/>
    <xf numFmtId="0" fontId="0" fillId="6" borderId="11" xfId="0" applyFont="1" applyFill="1" applyBorder="1"/>
    <xf numFmtId="14" fontId="0" fillId="9" borderId="11" xfId="0" applyNumberFormat="1" applyFont="1" applyFill="1" applyBorder="1"/>
    <xf numFmtId="14" fontId="0" fillId="0" borderId="0" xfId="0" applyNumberFormat="1" applyFont="1" applyBorder="1" applyAlignment="1">
      <alignment horizontal="left"/>
    </xf>
    <xf numFmtId="14" fontId="0" fillId="0" borderId="0" xfId="0" applyNumberFormat="1" applyBorder="1"/>
    <xf numFmtId="14" fontId="0" fillId="0" borderId="0" xfId="0" applyNumberFormat="1" applyBorder="1" applyAlignment="1">
      <alignment horizontal="center"/>
    </xf>
    <xf numFmtId="14" fontId="0" fillId="0" borderId="0" xfId="0" applyNumberFormat="1" applyFont="1" applyBorder="1" applyAlignment="1">
      <alignment horizontal="center"/>
    </xf>
    <xf numFmtId="0" fontId="0" fillId="8" borderId="11" xfId="0" applyFont="1" applyFill="1" applyBorder="1" applyAlignment="1">
      <alignment horizontal="center"/>
    </xf>
    <xf numFmtId="0" fontId="0" fillId="6" borderId="11" xfId="0" applyFont="1" applyFill="1" applyBorder="1" applyAlignment="1">
      <alignment horizontal="center"/>
    </xf>
    <xf numFmtId="14" fontId="0" fillId="9" borderId="11" xfId="0" applyNumberFormat="1" applyFont="1" applyFill="1" applyBorder="1" applyAlignment="1">
      <alignment horizontal="center"/>
    </xf>
    <xf numFmtId="0" fontId="11" fillId="0" borderId="0" xfId="0" applyFont="1" applyAlignment="1">
      <alignment horizontal="left" vertical="center"/>
    </xf>
    <xf numFmtId="0" fontId="0" fillId="0" borderId="0" xfId="0" applyFont="1" applyAlignment="1">
      <alignment horizontal="center"/>
    </xf>
    <xf numFmtId="14" fontId="0" fillId="0" borderId="0" xfId="0" applyNumberFormat="1" applyFont="1" applyAlignment="1">
      <alignment horizontal="center"/>
    </xf>
    <xf numFmtId="14" fontId="0" fillId="0" borderId="0" xfId="0" applyNumberFormat="1" applyFont="1" applyAlignment="1">
      <alignment horizontal="center"/>
    </xf>
    <xf numFmtId="0" fontId="0" fillId="0" borderId="0" xfId="0" applyFont="1" applyBorder="1" applyAlignment="1">
      <alignment horizontal="center"/>
    </xf>
    <xf numFmtId="0" fontId="0" fillId="0" borderId="0" xfId="0" applyFont="1" applyBorder="1"/>
    <xf numFmtId="0" fontId="11" fillId="0" borderId="0" xfId="0" applyFont="1" applyBorder="1" applyAlignment="1">
      <alignment horizontal="left" vertical="center"/>
    </xf>
    <xf numFmtId="0" fontId="0" fillId="0" borderId="0" xfId="0" applyFont="1"/>
    <xf numFmtId="0" fontId="0" fillId="0" borderId="0" xfId="0" applyFont="1"/>
    <xf numFmtId="0" fontId="0" fillId="0" borderId="0" xfId="0" applyFont="1" applyBorder="1"/>
    <xf numFmtId="0" fontId="0" fillId="0" borderId="0" xfId="0" applyAlignment="1">
      <alignment horizontal="right"/>
    </xf>
    <xf numFmtId="0" fontId="0" fillId="0" borderId="0" xfId="0" applyAlignment="1">
      <alignment horizontal="left"/>
    </xf>
    <xf numFmtId="0" fontId="8" fillId="5" borderId="10" xfId="0" applyFont="1" applyFill="1" applyBorder="1" applyAlignment="1">
      <alignment horizontal="right" wrapText="1"/>
    </xf>
    <xf numFmtId="0" fontId="0" fillId="0" borderId="0" xfId="0" applyBorder="1" applyAlignment="1">
      <alignment horizontal="left"/>
    </xf>
    <xf numFmtId="0" fontId="8" fillId="5" borderId="10" xfId="0" applyFont="1" applyFill="1" applyBorder="1" applyAlignment="1">
      <alignment horizontal="right" textRotation="90" wrapText="1"/>
    </xf>
    <xf numFmtId="0" fontId="8" fillId="0" borderId="0" xfId="0" applyFont="1" applyBorder="1" applyAlignment="1">
      <alignment horizontal="left" wrapText="1"/>
    </xf>
    <xf numFmtId="14" fontId="0" fillId="9" borderId="11" xfId="0" applyNumberFormat="1" applyFont="1" applyFill="1" applyBorder="1" applyAlignment="1">
      <alignment horizontal="right"/>
    </xf>
    <xf numFmtId="14" fontId="0" fillId="0" borderId="0" xfId="0" applyNumberFormat="1" applyFont="1" applyBorder="1" applyAlignment="1">
      <alignment horizontal="left" wrapText="1"/>
    </xf>
    <xf numFmtId="14" fontId="0" fillId="11" borderId="11" xfId="0" applyNumberFormat="1" applyFont="1" applyFill="1" applyBorder="1"/>
    <xf numFmtId="14" fontId="0" fillId="12" borderId="11" xfId="0" applyNumberFormat="1" applyFont="1" applyFill="1" applyBorder="1" applyAlignment="1">
      <alignment horizontal="center"/>
    </xf>
    <xf numFmtId="14" fontId="0" fillId="11" borderId="11" xfId="0" applyNumberFormat="1" applyFont="1" applyFill="1" applyBorder="1" applyAlignment="1">
      <alignment horizontal="center"/>
    </xf>
    <xf numFmtId="14" fontId="0" fillId="10" borderId="11" xfId="0" applyNumberFormat="1" applyFont="1" applyFill="1" applyBorder="1" applyAlignment="1">
      <alignment horizontal="center"/>
    </xf>
    <xf numFmtId="14" fontId="0" fillId="0" borderId="0" xfId="0" applyNumberFormat="1" applyBorder="1" applyAlignment="1">
      <alignment horizontal="left"/>
    </xf>
    <xf numFmtId="0" fontId="5" fillId="0" borderId="0" xfId="7">
      <alignment horizontal="left" vertical="center" wrapText="1" indent="2"/>
    </xf>
    <xf numFmtId="165" fontId="0" fillId="13" borderId="0" xfId="9" applyNumberFormat="1" applyFont="1" applyFill="1" applyBorder="1" applyAlignment="1">
      <alignment horizontal="left" vertical="center"/>
    </xf>
    <xf numFmtId="0" fontId="2" fillId="2" borderId="0" xfId="3" applyProtection="1">
      <alignment horizontal="left" indent="2"/>
    </xf>
    <xf numFmtId="0" fontId="2" fillId="2" borderId="0" xfId="3" applyFont="1" applyProtection="1">
      <alignment horizontal="left" indent="2"/>
    </xf>
    <xf numFmtId="0" fontId="4" fillId="0" borderId="0" xfId="5" applyProtection="1">
      <alignment horizontal="right" indent="2"/>
    </xf>
    <xf numFmtId="165" fontId="0" fillId="0" borderId="0" xfId="7" applyNumberFormat="1" applyFont="1">
      <alignment horizontal="left" vertical="center" wrapText="1" indent="2"/>
    </xf>
    <xf numFmtId="164" fontId="1" fillId="0" borderId="1" xfId="1">
      <alignment horizontal="left" vertical="center" indent="2"/>
    </xf>
    <xf numFmtId="0" fontId="4" fillId="0" borderId="0" xfId="5" applyFont="1" applyProtection="1">
      <alignment horizontal="right" indent="2"/>
    </xf>
    <xf numFmtId="0" fontId="5" fillId="0" borderId="4" xfId="6" applyFont="1" applyAlignment="1" applyProtection="1">
      <alignment horizontal="left" vertical="center" wrapText="1" indent="2"/>
    </xf>
    <xf numFmtId="0" fontId="0" fillId="0" borderId="4" xfId="6" applyFont="1" applyAlignment="1" applyProtection="1">
      <alignment horizontal="left" vertical="center" wrapText="1" indent="2"/>
    </xf>
    <xf numFmtId="165" fontId="0" fillId="13" borderId="0" xfId="9" applyNumberFormat="1" applyFont="1" applyFill="1" applyBorder="1">
      <alignment horizontal="center" vertical="center"/>
    </xf>
    <xf numFmtId="165" fontId="0" fillId="0" borderId="0" xfId="9" applyNumberFormat="1" applyFont="1" applyBorder="1">
      <alignment horizontal="center" vertical="center"/>
    </xf>
    <xf numFmtId="164" fontId="0" fillId="0" borderId="1" xfId="1" applyFont="1">
      <alignment horizontal="left" vertical="center" indent="2"/>
    </xf>
    <xf numFmtId="0" fontId="5" fillId="0" borderId="12" xfId="7" applyBorder="1">
      <alignment horizontal="left" vertical="center" wrapText="1" indent="2"/>
    </xf>
    <xf numFmtId="0" fontId="5" fillId="0" borderId="4" xfId="7" applyBorder="1">
      <alignment horizontal="left" vertical="center" wrapText="1" indent="2"/>
    </xf>
    <xf numFmtId="0" fontId="0" fillId="14" borderId="0" xfId="0" applyFill="1"/>
    <xf numFmtId="0" fontId="0" fillId="15" borderId="0" xfId="0" applyFill="1"/>
    <xf numFmtId="0" fontId="0" fillId="16" borderId="0" xfId="0" applyFill="1"/>
    <xf numFmtId="0" fontId="0" fillId="4" borderId="13" xfId="0" applyFill="1" applyBorder="1"/>
    <xf numFmtId="0" fontId="8" fillId="4" borderId="10" xfId="0" applyFont="1" applyFill="1" applyBorder="1" applyAlignment="1">
      <alignment horizontal="center" textRotation="90" wrapText="1"/>
    </xf>
    <xf numFmtId="14" fontId="14" fillId="10" borderId="11" xfId="0" applyNumberFormat="1" applyFont="1" applyFill="1" applyBorder="1"/>
    <xf numFmtId="14" fontId="0" fillId="0" borderId="0" xfId="0" applyNumberFormat="1" applyFont="1" applyBorder="1" applyAlignment="1">
      <alignment horizontal="center"/>
    </xf>
    <xf numFmtId="0" fontId="3" fillId="3" borderId="3" xfId="4" applyFont="1" applyBorder="1" applyProtection="1">
      <alignment horizontal="center" vertical="center"/>
    </xf>
    <xf numFmtId="0" fontId="5" fillId="0" borderId="5" xfId="8" applyFont="1" applyBorder="1" applyAlignment="1" applyProtection="1">
      <alignment horizontal="left" vertical="center" wrapText="1" indent="2"/>
    </xf>
    <xf numFmtId="0" fontId="5" fillId="0" borderId="2" xfId="2" applyFont="1" applyBorder="1" applyAlignment="1" applyProtection="1">
      <alignment horizontal="left" vertical="center" wrapText="1" indent="2"/>
    </xf>
    <xf numFmtId="0" fontId="0" fillId="0" borderId="5" xfId="8" applyFont="1" applyBorder="1" applyAlignment="1" applyProtection="1">
      <alignment horizontal="left" vertical="center" wrapText="1" indent="2"/>
    </xf>
    <xf numFmtId="0" fontId="0" fillId="0" borderId="2" xfId="2" applyFont="1" applyBorder="1" applyAlignment="1" applyProtection="1">
      <alignment horizontal="left" vertical="center" wrapText="1" indent="2"/>
    </xf>
  </cellXfs>
  <cellStyles count="10">
    <cellStyle name="Day" xfId="1" xr:uid="{00000000-0005-0000-0000-000006000000}"/>
    <cellStyle name="Explanatory Text 2" xfId="2" xr:uid="{00000000-0005-0000-0000-000007000000}"/>
    <cellStyle name="Heading 2 2" xfId="3" xr:uid="{00000000-0005-0000-0000-000008000000}"/>
    <cellStyle name="Heading 3 2" xfId="4" xr:uid="{00000000-0005-0000-0000-000009000000}"/>
    <cellStyle name="Heading 4 2" xfId="5" xr:uid="{00000000-0005-0000-0000-00000A000000}"/>
    <cellStyle name="Input 2" xfId="6" xr:uid="{00000000-0005-0000-0000-00000B000000}"/>
    <cellStyle name="Normal" xfId="0" builtinId="0"/>
    <cellStyle name="Normal 2" xfId="7" xr:uid="{00000000-0005-0000-0000-00000C000000}"/>
    <cellStyle name="Note 2" xfId="8" xr:uid="{00000000-0005-0000-0000-00000D000000}"/>
    <cellStyle name="Year and Month" xfId="9" xr:uid="{00000000-0005-0000-0000-00000E000000}"/>
  </cellStyles>
  <dxfs count="60">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000000"/>
        <name val="Calibri"/>
        <family val="2"/>
      </font>
      <fill>
        <patternFill>
          <bgColor rgb="FFD6DCE5"/>
        </patternFill>
      </fill>
    </dxf>
    <dxf>
      <font>
        <sz val="11"/>
        <color rgb="FFBFBFBF"/>
        <name val="Calibri"/>
        <family val="2"/>
      </font>
    </dxf>
    <dxf>
      <font>
        <sz val="11"/>
        <color rgb="FFBFBFBF"/>
        <name val="Calibri"/>
        <family val="2"/>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A933"/>
      <rgbColor rgb="FF0D0D0D"/>
      <rgbColor rgb="FF808000"/>
      <rgbColor rgb="FF800080"/>
      <rgbColor rgb="FF008080"/>
      <rgbColor rgb="FFBFBFBF"/>
      <rgbColor rgb="FF44546A"/>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AE3F3"/>
      <rgbColor rgb="FFD6DCE5"/>
      <rgbColor rgb="FFFFFF99"/>
      <rgbColor rgb="FFADB9CA"/>
      <rgbColor rgb="FFFF99CC"/>
      <rgbColor rgb="FFCC99FF"/>
      <rgbColor rgb="FFFFCC99"/>
      <rgbColor rgb="FF4472C4"/>
      <rgbColor rgb="FF33CCCC"/>
      <rgbColor rgb="FF92D050"/>
      <rgbColor rgb="FFBBE33D"/>
      <rgbColor rgb="FFFF9900"/>
      <rgbColor rgb="FFFF6600"/>
      <rgbColor rgb="FF64768D"/>
      <rgbColor rgb="FF8497B0"/>
      <rgbColor rgb="FF333F50"/>
      <rgbColor rgb="FF00B050"/>
      <rgbColor rgb="FF181717"/>
      <rgbColor rgb="FF1D1C1D"/>
      <rgbColor rgb="FFC9211E"/>
      <rgbColor rgb="FF993366"/>
      <rgbColor rgb="FF1F4E79"/>
      <rgbColor rgb="FF222A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JANUARY</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FEBRUARY</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3" name="CustomShape 1">
          <a:extLst>
            <a:ext uri="{FF2B5EF4-FFF2-40B4-BE49-F238E27FC236}">
              <a16:creationId xmlns:a16="http://schemas.microsoft.com/office/drawing/2014/main" id="{00000000-0008-0000-0300-000003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4" name="CustomShape 1">
          <a:extLst>
            <a:ext uri="{FF2B5EF4-FFF2-40B4-BE49-F238E27FC236}">
              <a16:creationId xmlns:a16="http://schemas.microsoft.com/office/drawing/2014/main" id="{00000000-0008-0000-0400-000004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MARCH</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5" name="CustomShape 1">
          <a:extLst>
            <a:ext uri="{FF2B5EF4-FFF2-40B4-BE49-F238E27FC236}">
              <a16:creationId xmlns:a16="http://schemas.microsoft.com/office/drawing/2014/main" id="{00000000-0008-0000-0400-000005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6" name="CustomShape 1">
          <a:extLst>
            <a:ext uri="{FF2B5EF4-FFF2-40B4-BE49-F238E27FC236}">
              <a16:creationId xmlns:a16="http://schemas.microsoft.com/office/drawing/2014/main" id="{00000000-0008-0000-0500-000006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APRIL</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7" name="CustomShape 1">
          <a:extLst>
            <a:ext uri="{FF2B5EF4-FFF2-40B4-BE49-F238E27FC236}">
              <a16:creationId xmlns:a16="http://schemas.microsoft.com/office/drawing/2014/main" id="{00000000-0008-0000-0500-000007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8" name="CustomShape 1">
          <a:extLst>
            <a:ext uri="{FF2B5EF4-FFF2-40B4-BE49-F238E27FC236}">
              <a16:creationId xmlns:a16="http://schemas.microsoft.com/office/drawing/2014/main" id="{00000000-0008-0000-0600-000008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MAY</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9" name="CustomShape 1">
          <a:extLst>
            <a:ext uri="{FF2B5EF4-FFF2-40B4-BE49-F238E27FC236}">
              <a16:creationId xmlns:a16="http://schemas.microsoft.com/office/drawing/2014/main" id="{00000000-0008-0000-0600-000009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10" name="CustomShape 1">
          <a:extLst>
            <a:ext uri="{FF2B5EF4-FFF2-40B4-BE49-F238E27FC236}">
              <a16:creationId xmlns:a16="http://schemas.microsoft.com/office/drawing/2014/main" id="{00000000-0008-0000-0700-00000A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JUNE</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11" name="CustomShape 1">
          <a:extLst>
            <a:ext uri="{FF2B5EF4-FFF2-40B4-BE49-F238E27FC236}">
              <a16:creationId xmlns:a16="http://schemas.microsoft.com/office/drawing/2014/main" id="{00000000-0008-0000-0700-00000B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12" name="CustomShape 1">
          <a:extLst>
            <a:ext uri="{FF2B5EF4-FFF2-40B4-BE49-F238E27FC236}">
              <a16:creationId xmlns:a16="http://schemas.microsoft.com/office/drawing/2014/main" id="{00000000-0008-0000-0800-00000C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JULY</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13" name="CustomShape 1">
          <a:extLst>
            <a:ext uri="{FF2B5EF4-FFF2-40B4-BE49-F238E27FC236}">
              <a16:creationId xmlns:a16="http://schemas.microsoft.com/office/drawing/2014/main" id="{00000000-0008-0000-0800-00000D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14" name="CustomShape 1">
          <a:extLst>
            <a:ext uri="{FF2B5EF4-FFF2-40B4-BE49-F238E27FC236}">
              <a16:creationId xmlns:a16="http://schemas.microsoft.com/office/drawing/2014/main" id="{00000000-0008-0000-0900-00000E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AUGUST</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15" name="CustomShape 1">
          <a:extLst>
            <a:ext uri="{FF2B5EF4-FFF2-40B4-BE49-F238E27FC236}">
              <a16:creationId xmlns:a16="http://schemas.microsoft.com/office/drawing/2014/main" id="{00000000-0008-0000-0900-00000F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16" name="CustomShape 1">
          <a:extLst>
            <a:ext uri="{FF2B5EF4-FFF2-40B4-BE49-F238E27FC236}">
              <a16:creationId xmlns:a16="http://schemas.microsoft.com/office/drawing/2014/main" id="{00000000-0008-0000-0A00-000010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SEPTEMBER</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17" name="CustomShape 1">
          <a:extLst>
            <a:ext uri="{FF2B5EF4-FFF2-40B4-BE49-F238E27FC236}">
              <a16:creationId xmlns:a16="http://schemas.microsoft.com/office/drawing/2014/main" id="{00000000-0008-0000-0A00-000011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18" name="CustomShape 1">
          <a:extLst>
            <a:ext uri="{FF2B5EF4-FFF2-40B4-BE49-F238E27FC236}">
              <a16:creationId xmlns:a16="http://schemas.microsoft.com/office/drawing/2014/main" id="{00000000-0008-0000-0B00-000012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OCTOBER</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19" name="CustomShape 1">
          <a:extLst>
            <a:ext uri="{FF2B5EF4-FFF2-40B4-BE49-F238E27FC236}">
              <a16:creationId xmlns:a16="http://schemas.microsoft.com/office/drawing/2014/main" id="{00000000-0008-0000-0B00-000013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20" name="CustomShape 1">
          <a:extLst>
            <a:ext uri="{FF2B5EF4-FFF2-40B4-BE49-F238E27FC236}">
              <a16:creationId xmlns:a16="http://schemas.microsoft.com/office/drawing/2014/main" id="{00000000-0008-0000-0C00-000014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NOVEMBER</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21" name="CustomShape 1">
          <a:extLst>
            <a:ext uri="{FF2B5EF4-FFF2-40B4-BE49-F238E27FC236}">
              <a16:creationId xmlns:a16="http://schemas.microsoft.com/office/drawing/2014/main" id="{00000000-0008-0000-0C00-000015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238680</xdr:colOff>
      <xdr:row>0</xdr:row>
      <xdr:rowOff>237960</xdr:rowOff>
    </xdr:from>
    <xdr:to>
      <xdr:col>1</xdr:col>
      <xdr:colOff>1649520</xdr:colOff>
      <xdr:row>13</xdr:row>
      <xdr:rowOff>944640</xdr:rowOff>
    </xdr:to>
    <xdr:sp macro="" textlink="">
      <xdr:nvSpPr>
        <xdr:cNvPr id="22" name="CustomShape 1">
          <a:extLst>
            <a:ext uri="{FF2B5EF4-FFF2-40B4-BE49-F238E27FC236}">
              <a16:creationId xmlns:a16="http://schemas.microsoft.com/office/drawing/2014/main" id="{00000000-0008-0000-0D00-000016000000}"/>
            </a:ext>
          </a:extLst>
        </xdr:cNvPr>
        <xdr:cNvSpPr/>
      </xdr:nvSpPr>
      <xdr:spPr>
        <a:xfrm>
          <a:off x="505080" y="237960"/>
          <a:ext cx="1410840" cy="7591680"/>
        </a:xfrm>
        <a:prstGeom prst="rect">
          <a:avLst/>
        </a:prstGeom>
        <a:gradFill rotWithShape="0">
          <a:gsLst>
            <a:gs pos="0">
              <a:srgbClr val="5E6D83"/>
            </a:gs>
            <a:gs pos="100000">
              <a:srgbClr val="475971"/>
            </a:gs>
          </a:gsLst>
          <a:lin ang="5400000"/>
        </a:gradFill>
        <a:ln w="19080">
          <a:noFill/>
        </a:ln>
      </xdr:spPr>
      <xdr:style>
        <a:lnRef idx="0">
          <a:scrgbClr r="0" g="0" b="0"/>
        </a:lnRef>
        <a:fillRef idx="0">
          <a:scrgbClr r="0" g="0" b="0"/>
        </a:fillRef>
        <a:effectRef idx="0">
          <a:scrgbClr r="0" g="0" b="0"/>
        </a:effectRef>
        <a:fontRef idx="minor"/>
      </xdr:style>
      <xdr:txBody>
        <a:bodyPr lIns="365760" tIns="228600" rIns="1143000" bIns="137160">
          <a:noAutofit/>
        </a:bodyPr>
        <a:lstStyle/>
        <a:p>
          <a:pPr algn="r">
            <a:lnSpc>
              <a:spcPct val="100000"/>
            </a:lnSpc>
          </a:pPr>
          <a:r>
            <a:rPr lang="en-US" sz="3600" b="0" strike="noStrike" spc="-1">
              <a:solidFill>
                <a:srgbClr val="FFFFFF"/>
              </a:solidFill>
              <a:latin typeface="Calibri Light"/>
            </a:rPr>
            <a:t>DECEMBER</a:t>
          </a:r>
          <a:endParaRPr lang="en-US" sz="3600" b="0" strike="noStrike" spc="-1">
            <a:latin typeface="Times New Roman"/>
          </a:endParaRPr>
        </a:p>
      </xdr:txBody>
    </xdr:sp>
    <xdr:clientData/>
  </xdr:twoCellAnchor>
  <xdr:twoCellAnchor>
    <xdr:from>
      <xdr:col>1</xdr:col>
      <xdr:colOff>425880</xdr:colOff>
      <xdr:row>0</xdr:row>
      <xdr:rowOff>76320</xdr:rowOff>
    </xdr:from>
    <xdr:to>
      <xdr:col>1</xdr:col>
      <xdr:colOff>1111320</xdr:colOff>
      <xdr:row>3</xdr:row>
      <xdr:rowOff>243000</xdr:rowOff>
    </xdr:to>
    <xdr:sp macro="" textlink="">
      <xdr:nvSpPr>
        <xdr:cNvPr id="23" name="CustomShape 1">
          <a:extLst>
            <a:ext uri="{FF2B5EF4-FFF2-40B4-BE49-F238E27FC236}">
              <a16:creationId xmlns:a16="http://schemas.microsoft.com/office/drawing/2014/main" id="{00000000-0008-0000-0D00-000017000000}"/>
            </a:ext>
          </a:extLst>
        </xdr:cNvPr>
        <xdr:cNvSpPr/>
      </xdr:nvSpPr>
      <xdr:spPr>
        <a:xfrm>
          <a:off x="692280" y="76320"/>
          <a:ext cx="685440" cy="1051200"/>
        </a:xfrm>
        <a:prstGeom prst="rect">
          <a:avLst/>
        </a:prstGeom>
        <a:solidFill>
          <a:srgbClr val="4472C4"/>
        </a:solidFill>
        <a:ln w="19080">
          <a:noFill/>
        </a:ln>
      </xdr:spPr>
      <xdr:style>
        <a:lnRef idx="0">
          <a:scrgbClr r="0" g="0" b="0"/>
        </a:lnRef>
        <a:fillRef idx="0">
          <a:scrgbClr r="0" g="0" b="0"/>
        </a:fillRef>
        <a:effectRef idx="0">
          <a:scrgbClr r="0" g="0" b="0"/>
        </a:effectRef>
        <a:fontRef idx="minor"/>
      </xdr:style>
      <xdr:txBody>
        <a:bodyPr lIns="0" tIns="45000" rIns="0" bIns="91440" anchor="b">
          <a:noAutofit/>
        </a:bodyPr>
        <a:lstStyle/>
        <a:p>
          <a:pPr algn="ctr">
            <a:lnSpc>
              <a:spcPct val="100000"/>
            </a:lnSpc>
          </a:pPr>
          <a:r>
            <a:rPr lang="en-US" sz="1600" b="0" strike="noStrike" spc="-1">
              <a:solidFill>
                <a:srgbClr val="FFFFFF"/>
              </a:solidFill>
              <a:latin typeface="Calibri Light"/>
            </a:rPr>
            <a:t>2022</a:t>
          </a:r>
          <a:endParaRPr lang="en-US" sz="16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472C4"/>
  </sheetPr>
  <dimension ref="A1:P26"/>
  <sheetViews>
    <sheetView zoomScale="120" zoomScaleNormal="120" workbookViewId="0">
      <selection activeCell="E19" sqref="E19"/>
    </sheetView>
  </sheetViews>
  <sheetFormatPr defaultColWidth="8.81640625" defaultRowHeight="14.5" x14ac:dyDescent="0.35"/>
  <cols>
    <col min="1" max="1" width="3.26953125" customWidth="1"/>
    <col min="2" max="2" width="4.7265625" customWidth="1"/>
    <col min="3" max="3" width="27" customWidth="1"/>
    <col min="4" max="4" width="10" customWidth="1"/>
    <col min="5" max="5" width="13.26953125" customWidth="1"/>
    <col min="6" max="6" width="0.7265625" style="1" customWidth="1"/>
    <col min="7" max="7" width="13.7265625" customWidth="1"/>
    <col min="8" max="8" width="14.7265625" customWidth="1"/>
    <col min="9" max="9" width="12.81640625" customWidth="1"/>
    <col min="10" max="10" width="12.54296875" customWidth="1"/>
    <col min="11" max="11" width="13.453125" style="2" customWidth="1"/>
    <col min="12" max="12" width="12.54296875" style="3" customWidth="1"/>
    <col min="13" max="13" width="12.453125" style="2" customWidth="1"/>
    <col min="14" max="14" width="18.81640625" style="2" customWidth="1"/>
    <col min="15" max="15" width="12.1796875" style="2" customWidth="1"/>
    <col min="16" max="16" width="18.54296875" style="2" customWidth="1"/>
  </cols>
  <sheetData>
    <row r="1" spans="1:16" x14ac:dyDescent="0.35">
      <c r="A1" s="4" t="s">
        <v>0</v>
      </c>
      <c r="B1" s="5"/>
      <c r="C1" s="6"/>
      <c r="D1" s="7" t="s">
        <v>1</v>
      </c>
      <c r="E1" s="8" t="s">
        <v>1</v>
      </c>
      <c r="F1" s="9"/>
      <c r="G1" s="8"/>
      <c r="H1" s="8"/>
      <c r="I1" s="8"/>
      <c r="J1" s="8"/>
      <c r="K1" s="8"/>
    </row>
    <row r="2" spans="1:16" s="15" customFormat="1" ht="39.5" x14ac:dyDescent="0.35">
      <c r="A2" s="10" t="s">
        <v>2</v>
      </c>
      <c r="B2" s="11" t="s">
        <v>3</v>
      </c>
      <c r="C2" s="12" t="s">
        <v>4</v>
      </c>
      <c r="D2" s="8" t="s">
        <v>5</v>
      </c>
      <c r="E2" s="8" t="s">
        <v>6</v>
      </c>
      <c r="F2" s="9"/>
      <c r="G2" s="8" t="s">
        <v>7</v>
      </c>
      <c r="H2" s="13" t="s">
        <v>8</v>
      </c>
      <c r="I2" s="8" t="s">
        <v>9</v>
      </c>
      <c r="J2" s="8" t="s">
        <v>10</v>
      </c>
      <c r="K2" s="13" t="s">
        <v>11</v>
      </c>
      <c r="L2" s="14"/>
      <c r="M2" s="14"/>
      <c r="N2" s="14"/>
      <c r="O2" s="14"/>
      <c r="P2" s="14"/>
    </row>
    <row r="3" spans="1:16" x14ac:dyDescent="0.35">
      <c r="A3" s="16">
        <v>1</v>
      </c>
      <c r="B3" s="16" t="s">
        <v>12</v>
      </c>
      <c r="C3" s="16" t="s">
        <v>13</v>
      </c>
      <c r="D3" s="17"/>
      <c r="E3" s="17"/>
      <c r="F3" s="18"/>
      <c r="G3" s="19">
        <v>44666</v>
      </c>
      <c r="H3" s="19"/>
      <c r="I3" s="19"/>
      <c r="J3" s="19"/>
      <c r="K3" s="19"/>
      <c r="L3" s="20" t="s">
        <v>14</v>
      </c>
      <c r="M3" s="21"/>
      <c r="N3" s="21"/>
      <c r="O3" s="22"/>
      <c r="P3" s="21"/>
    </row>
    <row r="4" spans="1:16" x14ac:dyDescent="0.35">
      <c r="A4" s="16">
        <v>2</v>
      </c>
      <c r="B4" s="16" t="s">
        <v>15</v>
      </c>
      <c r="C4" s="16" t="s">
        <v>16</v>
      </c>
      <c r="D4" s="17"/>
      <c r="E4" s="17"/>
      <c r="F4" s="18"/>
      <c r="G4" s="19"/>
      <c r="H4" s="19"/>
      <c r="I4" s="19"/>
      <c r="J4" s="19"/>
      <c r="K4" s="19"/>
      <c r="L4" s="23"/>
      <c r="M4" s="21"/>
      <c r="N4" s="21"/>
      <c r="O4" s="22"/>
      <c r="P4" s="21"/>
    </row>
    <row r="5" spans="1:16" x14ac:dyDescent="0.35">
      <c r="A5" s="16">
        <v>3</v>
      </c>
      <c r="B5" s="16" t="s">
        <v>17</v>
      </c>
      <c r="C5" s="16" t="s">
        <v>18</v>
      </c>
      <c r="D5" s="17"/>
      <c r="E5" s="17"/>
      <c r="F5" s="18"/>
      <c r="G5" s="19"/>
      <c r="H5" s="19"/>
      <c r="I5" s="19"/>
      <c r="J5" s="19"/>
      <c r="K5" s="19"/>
      <c r="L5" s="23"/>
      <c r="M5" s="21"/>
      <c r="N5" s="21"/>
      <c r="O5" s="22"/>
      <c r="P5" s="21"/>
    </row>
    <row r="6" spans="1:16" x14ac:dyDescent="0.35">
      <c r="A6" s="16">
        <v>4</v>
      </c>
      <c r="B6" s="16" t="s">
        <v>19</v>
      </c>
      <c r="C6" s="16" t="s">
        <v>20</v>
      </c>
      <c r="D6" s="17"/>
      <c r="E6" s="17"/>
      <c r="F6" s="18"/>
      <c r="G6" s="19"/>
      <c r="H6" s="19"/>
      <c r="I6" s="19"/>
      <c r="J6" s="19"/>
      <c r="K6" s="19"/>
      <c r="L6" s="23"/>
      <c r="M6" s="21"/>
      <c r="N6" s="21"/>
      <c r="O6" s="22"/>
      <c r="P6" s="21"/>
    </row>
    <row r="7" spans="1:16" x14ac:dyDescent="0.35">
      <c r="A7" s="16">
        <v>5</v>
      </c>
      <c r="B7" s="16" t="s">
        <v>21</v>
      </c>
      <c r="C7" s="16" t="s">
        <v>22</v>
      </c>
      <c r="D7" s="17"/>
      <c r="E7" s="17"/>
      <c r="F7" s="18"/>
      <c r="G7" s="19"/>
      <c r="H7" s="19"/>
      <c r="I7" s="19"/>
      <c r="J7" s="19"/>
      <c r="K7" s="19"/>
      <c r="L7" s="23"/>
      <c r="M7" s="21"/>
      <c r="N7" s="21"/>
      <c r="O7" s="22"/>
      <c r="P7" s="21"/>
    </row>
    <row r="8" spans="1:16" x14ac:dyDescent="0.35">
      <c r="A8" s="16">
        <v>6</v>
      </c>
      <c r="B8" s="16" t="s">
        <v>23</v>
      </c>
      <c r="C8" s="16" t="s">
        <v>24</v>
      </c>
      <c r="D8" s="24" t="s">
        <v>25</v>
      </c>
      <c r="E8" s="24" t="s">
        <v>25</v>
      </c>
      <c r="F8" s="25"/>
      <c r="G8" s="26"/>
      <c r="H8" s="26"/>
      <c r="I8" s="26"/>
      <c r="J8" s="26"/>
      <c r="K8" s="26"/>
      <c r="L8" s="23"/>
      <c r="M8" s="21"/>
      <c r="N8" s="21"/>
      <c r="O8" s="22"/>
      <c r="P8" s="21"/>
    </row>
    <row r="9" spans="1:16" x14ac:dyDescent="0.35">
      <c r="A9" s="16">
        <v>7</v>
      </c>
      <c r="B9" s="16" t="s">
        <v>26</v>
      </c>
      <c r="C9" s="16" t="s">
        <v>27</v>
      </c>
      <c r="D9" s="17"/>
      <c r="E9" s="17"/>
      <c r="F9" s="18"/>
      <c r="G9" s="19">
        <v>44665</v>
      </c>
      <c r="H9" s="19">
        <v>44665</v>
      </c>
      <c r="I9" s="26"/>
      <c r="J9" s="19"/>
      <c r="K9" s="19"/>
      <c r="L9" s="20" t="s">
        <v>14</v>
      </c>
      <c r="M9" s="21"/>
      <c r="N9" s="21"/>
      <c r="O9" s="22"/>
      <c r="P9" s="21"/>
    </row>
    <row r="10" spans="1:16" x14ac:dyDescent="0.35">
      <c r="A10" s="16">
        <v>8</v>
      </c>
      <c r="B10" s="16" t="s">
        <v>28</v>
      </c>
      <c r="C10" s="16" t="s">
        <v>29</v>
      </c>
      <c r="D10" s="24" t="s">
        <v>30</v>
      </c>
      <c r="E10" s="24" t="s">
        <v>30</v>
      </c>
      <c r="F10" s="25"/>
      <c r="G10" s="26"/>
      <c r="H10" s="26"/>
      <c r="I10" s="26"/>
      <c r="J10" s="26"/>
      <c r="K10" s="26"/>
      <c r="L10" s="23"/>
      <c r="M10" s="21"/>
      <c r="N10" s="21"/>
      <c r="O10" s="22"/>
      <c r="P10" s="21"/>
    </row>
    <row r="11" spans="1:16" x14ac:dyDescent="0.35">
      <c r="A11" s="16">
        <v>9</v>
      </c>
      <c r="B11" s="16" t="s">
        <v>31</v>
      </c>
      <c r="C11" s="16" t="s">
        <v>32</v>
      </c>
      <c r="D11" s="24" t="s">
        <v>25</v>
      </c>
      <c r="E11" s="24" t="s">
        <v>25</v>
      </c>
      <c r="F11" s="25"/>
      <c r="G11" s="26"/>
      <c r="H11" s="26"/>
      <c r="I11" s="26"/>
      <c r="J11" s="26"/>
      <c r="K11" s="26"/>
      <c r="L11" s="23"/>
      <c r="M11" s="21"/>
      <c r="N11" s="21"/>
      <c r="O11" s="22"/>
      <c r="P11" s="21"/>
    </row>
    <row r="12" spans="1:16" x14ac:dyDescent="0.35">
      <c r="A12" s="16">
        <v>10</v>
      </c>
      <c r="B12" s="16" t="s">
        <v>33</v>
      </c>
      <c r="C12" s="16" t="s">
        <v>34</v>
      </c>
      <c r="D12" s="24" t="s">
        <v>25</v>
      </c>
      <c r="E12" s="24" t="s">
        <v>25</v>
      </c>
      <c r="F12" s="25"/>
      <c r="G12" s="26"/>
      <c r="H12" s="26"/>
      <c r="I12" s="26"/>
      <c r="J12" s="26"/>
      <c r="K12" s="26"/>
      <c r="L12" s="23"/>
      <c r="M12" s="21"/>
      <c r="N12" s="21"/>
      <c r="O12" s="22"/>
      <c r="P12" s="21"/>
    </row>
    <row r="13" spans="1:16" x14ac:dyDescent="0.35">
      <c r="A13" s="16">
        <v>11</v>
      </c>
      <c r="B13" s="16" t="s">
        <v>35</v>
      </c>
      <c r="C13" s="16" t="s">
        <v>36</v>
      </c>
      <c r="D13" s="24" t="s">
        <v>25</v>
      </c>
      <c r="E13" s="24" t="s">
        <v>25</v>
      </c>
      <c r="F13" s="25"/>
      <c r="G13" s="26"/>
      <c r="H13" s="26"/>
      <c r="I13" s="26"/>
      <c r="J13" s="26"/>
      <c r="K13" s="26"/>
      <c r="L13" s="23"/>
      <c r="M13" s="21"/>
      <c r="N13" s="21"/>
      <c r="O13" s="22"/>
      <c r="P13" s="21"/>
    </row>
    <row r="14" spans="1:16" x14ac:dyDescent="0.35">
      <c r="A14" s="16">
        <v>12</v>
      </c>
      <c r="B14" s="16" t="s">
        <v>37</v>
      </c>
      <c r="C14" s="16" t="s">
        <v>38</v>
      </c>
      <c r="D14" s="24" t="s">
        <v>25</v>
      </c>
      <c r="E14" s="24" t="s">
        <v>25</v>
      </c>
      <c r="F14" s="25"/>
      <c r="G14" s="26"/>
      <c r="H14" s="26"/>
      <c r="I14" s="26"/>
      <c r="J14" s="26"/>
      <c r="K14" s="26"/>
      <c r="L14" s="22"/>
      <c r="M14" s="21"/>
      <c r="N14" s="21"/>
      <c r="O14" s="22"/>
      <c r="P14" s="21"/>
    </row>
    <row r="15" spans="1:16" x14ac:dyDescent="0.35">
      <c r="A15" s="16">
        <v>13</v>
      </c>
      <c r="B15" s="16" t="s">
        <v>39</v>
      </c>
      <c r="C15" s="16" t="s">
        <v>40</v>
      </c>
      <c r="D15" s="24" t="s">
        <v>25</v>
      </c>
      <c r="E15" s="24" t="s">
        <v>25</v>
      </c>
      <c r="F15" s="25"/>
      <c r="G15" s="26"/>
      <c r="H15" s="26"/>
      <c r="I15" s="26"/>
      <c r="J15" s="26"/>
      <c r="K15" s="26"/>
      <c r="L15" s="22"/>
      <c r="M15" s="21"/>
      <c r="N15" s="21"/>
      <c r="O15" s="22"/>
      <c r="P15" s="21"/>
    </row>
    <row r="16" spans="1:16" x14ac:dyDescent="0.35">
      <c r="A16" s="27"/>
      <c r="B16" s="28"/>
      <c r="C16" s="29"/>
      <c r="D16" s="30"/>
      <c r="E16" s="29"/>
      <c r="F16" s="28"/>
      <c r="G16" s="28"/>
      <c r="H16" s="28"/>
      <c r="I16" s="31"/>
      <c r="J16" s="3"/>
      <c r="L16" s="2"/>
    </row>
    <row r="17" spans="1:12" x14ac:dyDescent="0.35">
      <c r="A17" s="71" t="s">
        <v>41</v>
      </c>
      <c r="B17" s="71"/>
      <c r="C17" s="71"/>
      <c r="D17" s="30"/>
      <c r="E17" s="29"/>
      <c r="F17" s="28"/>
      <c r="G17" s="28"/>
      <c r="H17" s="28"/>
      <c r="I17" s="31"/>
      <c r="J17" s="3"/>
      <c r="K17" s="3"/>
      <c r="L17" s="2"/>
    </row>
    <row r="18" spans="1:12" x14ac:dyDescent="0.35">
      <c r="A18" s="32">
        <v>1</v>
      </c>
      <c r="B18" s="33" t="s">
        <v>42</v>
      </c>
      <c r="C18" s="32"/>
      <c r="D18" s="32"/>
      <c r="E18" s="1"/>
      <c r="H18" s="34"/>
      <c r="I18" s="34"/>
      <c r="J18" s="32"/>
      <c r="K18" s="3"/>
      <c r="L18" s="2"/>
    </row>
    <row r="19" spans="1:12" x14ac:dyDescent="0.35">
      <c r="A19" s="32">
        <v>2</v>
      </c>
      <c r="B19" s="33" t="s">
        <v>43</v>
      </c>
      <c r="C19" s="32"/>
      <c r="D19" s="32"/>
      <c r="E19" s="35"/>
      <c r="F19" s="34"/>
      <c r="G19" s="34"/>
      <c r="H19" s="34"/>
      <c r="I19" s="34"/>
      <c r="J19" s="32"/>
      <c r="K19" s="3"/>
      <c r="L19" s="2"/>
    </row>
    <row r="20" spans="1:12" x14ac:dyDescent="0.35">
      <c r="A20" s="32">
        <v>3</v>
      </c>
      <c r="B20" s="33" t="s">
        <v>44</v>
      </c>
      <c r="C20" s="32"/>
      <c r="D20" s="32"/>
      <c r="E20" s="35"/>
      <c r="F20" s="34"/>
      <c r="G20" s="34"/>
      <c r="H20" s="34"/>
      <c r="I20" s="34"/>
      <c r="J20" s="32"/>
      <c r="K20" s="3"/>
      <c r="L20" s="2"/>
    </row>
    <row r="21" spans="1:12" x14ac:dyDescent="0.35">
      <c r="A21" s="32">
        <v>4</v>
      </c>
      <c r="B21" s="32" t="s">
        <v>45</v>
      </c>
      <c r="C21" s="32"/>
      <c r="D21" s="32"/>
      <c r="E21" s="1"/>
      <c r="J21" s="2"/>
      <c r="K21" s="3"/>
      <c r="L21" s="2"/>
    </row>
    <row r="22" spans="1:12" x14ac:dyDescent="0.35">
      <c r="A22" s="32">
        <v>5</v>
      </c>
      <c r="B22" s="33" t="s">
        <v>46</v>
      </c>
      <c r="C22" s="32"/>
      <c r="D22" s="32"/>
      <c r="E22" s="1"/>
      <c r="J22" s="2"/>
      <c r="K22" s="3"/>
      <c r="L22" s="2"/>
    </row>
    <row r="23" spans="1:12" x14ac:dyDescent="0.35">
      <c r="A23" s="32">
        <v>6</v>
      </c>
      <c r="B23" s="32" t="s">
        <v>47</v>
      </c>
      <c r="C23" s="32"/>
      <c r="D23" s="32"/>
      <c r="E23" s="36"/>
      <c r="J23" s="2"/>
      <c r="L23" s="2"/>
    </row>
    <row r="24" spans="1:12" x14ac:dyDescent="0.35">
      <c r="D24" s="1"/>
      <c r="I24" s="2"/>
      <c r="J24" s="3"/>
      <c r="L24" s="2"/>
    </row>
    <row r="25" spans="1:12" x14ac:dyDescent="0.35">
      <c r="D25" s="1"/>
      <c r="I25" s="2"/>
      <c r="J25" s="3"/>
      <c r="L25" s="2"/>
    </row>
    <row r="26" spans="1:12" x14ac:dyDescent="0.35">
      <c r="D26" s="1"/>
      <c r="I26" s="2"/>
      <c r="J26" s="3"/>
      <c r="L26" s="2"/>
    </row>
  </sheetData>
  <mergeCells count="1">
    <mergeCell ref="A17:C17"/>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472C4"/>
  </sheetPr>
  <dimension ref="A1:V19"/>
  <sheetViews>
    <sheetView tabSelected="1" zoomScaleNormal="100" workbookViewId="0">
      <selection activeCell="R5" sqref="R5"/>
    </sheetView>
  </sheetViews>
  <sheetFormatPr defaultColWidth="8.54296875" defaultRowHeight="14.5" x14ac:dyDescent="0.35"/>
  <cols>
    <col min="1" max="1" width="3.54296875" customWidth="1"/>
    <col min="2" max="2" width="4.453125" customWidth="1"/>
    <col min="3" max="3" width="19.81640625" customWidth="1"/>
    <col min="4" max="4" width="7.36328125" style="1" bestFit="1" customWidth="1"/>
    <col min="5" max="5" width="3.453125" style="1" bestFit="1" customWidth="1"/>
    <col min="6" max="6" width="1.26953125" customWidth="1"/>
    <col min="7" max="7" width="6.36328125" style="37" customWidth="1"/>
    <col min="8" max="9" width="9.7265625" customWidth="1"/>
    <col min="10" max="11" width="9.453125" customWidth="1"/>
    <col min="12" max="13" width="9.453125" style="1" customWidth="1"/>
    <col min="14" max="15" width="9.453125" customWidth="1"/>
    <col min="16" max="16" width="13.1796875" customWidth="1"/>
    <col min="17" max="17" width="9" customWidth="1"/>
    <col min="18" max="18" width="52.26953125" style="38" customWidth="1"/>
  </cols>
  <sheetData>
    <row r="1" spans="1:22" x14ac:dyDescent="0.35">
      <c r="A1" s="4" t="s">
        <v>0</v>
      </c>
      <c r="B1" s="5"/>
      <c r="C1" s="6"/>
      <c r="D1" s="68"/>
      <c r="E1" s="68"/>
      <c r="F1" s="9"/>
      <c r="G1" s="39"/>
      <c r="H1" s="8"/>
      <c r="I1" s="8"/>
      <c r="J1" s="8"/>
      <c r="K1" s="8"/>
      <c r="L1" s="8"/>
      <c r="M1" s="8"/>
      <c r="N1" s="8"/>
      <c r="O1" s="8"/>
      <c r="P1" s="8"/>
      <c r="Q1" s="8"/>
      <c r="R1" s="40"/>
      <c r="S1" s="2"/>
      <c r="T1" s="2"/>
      <c r="U1" s="2"/>
      <c r="V1" s="2"/>
    </row>
    <row r="2" spans="1:22" s="15" customFormat="1" ht="87" x14ac:dyDescent="0.35">
      <c r="A2" s="10" t="s">
        <v>2</v>
      </c>
      <c r="B2" s="11" t="s">
        <v>3</v>
      </c>
      <c r="C2" s="12" t="s">
        <v>4</v>
      </c>
      <c r="D2" s="69" t="s">
        <v>71</v>
      </c>
      <c r="E2" s="69" t="s">
        <v>85</v>
      </c>
      <c r="F2" s="9"/>
      <c r="G2" s="41" t="s">
        <v>48</v>
      </c>
      <c r="H2" s="8" t="s">
        <v>7</v>
      </c>
      <c r="I2" s="13" t="s">
        <v>8</v>
      </c>
      <c r="J2" s="8" t="s">
        <v>9</v>
      </c>
      <c r="K2" s="8" t="s">
        <v>86</v>
      </c>
      <c r="L2" s="8" t="s">
        <v>87</v>
      </c>
      <c r="M2" s="8" t="s">
        <v>88</v>
      </c>
      <c r="N2" s="8" t="s">
        <v>49</v>
      </c>
      <c r="O2" s="8" t="s">
        <v>50</v>
      </c>
      <c r="P2" s="8" t="s">
        <v>10</v>
      </c>
      <c r="Q2" s="13" t="s">
        <v>11</v>
      </c>
      <c r="R2" s="42"/>
      <c r="S2" s="14"/>
      <c r="T2" s="14"/>
      <c r="U2" s="14"/>
      <c r="V2" s="14"/>
    </row>
    <row r="3" spans="1:22" ht="43.5" x14ac:dyDescent="0.35">
      <c r="A3" s="16">
        <v>1</v>
      </c>
      <c r="B3" s="16" t="s">
        <v>12</v>
      </c>
      <c r="C3" s="16" t="s">
        <v>13</v>
      </c>
      <c r="D3" s="16" t="s">
        <v>72</v>
      </c>
      <c r="E3" s="16">
        <v>0</v>
      </c>
      <c r="F3" s="18"/>
      <c r="G3" s="43" t="s">
        <v>51</v>
      </c>
      <c r="H3" s="19">
        <v>44666</v>
      </c>
      <c r="I3" s="19">
        <v>44606</v>
      </c>
      <c r="J3" s="19">
        <v>44676</v>
      </c>
      <c r="K3" s="70">
        <v>44677</v>
      </c>
      <c r="L3" s="70">
        <v>44680</v>
      </c>
      <c r="M3" s="70"/>
      <c r="N3" s="19"/>
      <c r="O3" s="19"/>
      <c r="P3" s="19"/>
      <c r="Q3" s="19"/>
      <c r="R3" s="44" t="s">
        <v>52</v>
      </c>
      <c r="S3" s="21"/>
      <c r="T3" s="21"/>
      <c r="U3" s="22"/>
      <c r="V3" s="21"/>
    </row>
    <row r="4" spans="1:22" x14ac:dyDescent="0.35">
      <c r="A4" s="16">
        <v>2</v>
      </c>
      <c r="B4" s="16" t="s">
        <v>15</v>
      </c>
      <c r="C4" s="16" t="s">
        <v>16</v>
      </c>
      <c r="D4" s="16" t="s">
        <v>76</v>
      </c>
      <c r="E4" s="16">
        <v>0</v>
      </c>
      <c r="F4" s="18"/>
      <c r="G4" s="43" t="s">
        <v>25</v>
      </c>
      <c r="H4" s="19">
        <v>44671</v>
      </c>
      <c r="I4" s="19">
        <v>44606</v>
      </c>
      <c r="J4" s="19">
        <v>44670</v>
      </c>
      <c r="K4" s="45">
        <v>44677</v>
      </c>
      <c r="L4" s="45">
        <v>44680</v>
      </c>
      <c r="M4" s="45"/>
      <c r="N4" s="19"/>
      <c r="O4" s="19"/>
      <c r="P4" s="19"/>
      <c r="Q4" s="19"/>
      <c r="R4" s="20"/>
      <c r="S4" s="21"/>
      <c r="T4" s="21"/>
      <c r="U4" s="22"/>
      <c r="V4" s="21"/>
    </row>
    <row r="5" spans="1:22" x14ac:dyDescent="0.35">
      <c r="A5" s="16">
        <v>3</v>
      </c>
      <c r="B5" s="16" t="s">
        <v>17</v>
      </c>
      <c r="C5" s="16" t="s">
        <v>18</v>
      </c>
      <c r="D5" s="16" t="s">
        <v>75</v>
      </c>
      <c r="E5" s="16">
        <v>0</v>
      </c>
      <c r="F5" s="18"/>
      <c r="G5" s="43" t="s">
        <v>25</v>
      </c>
      <c r="H5" s="19">
        <v>44671</v>
      </c>
      <c r="I5" s="19">
        <v>44606</v>
      </c>
      <c r="J5" s="19">
        <v>44670</v>
      </c>
      <c r="K5" s="45">
        <v>44677</v>
      </c>
      <c r="L5" s="45">
        <v>44680</v>
      </c>
      <c r="M5" s="45"/>
      <c r="N5" s="19"/>
      <c r="O5" s="19"/>
      <c r="P5" s="19"/>
      <c r="Q5" s="19"/>
      <c r="R5" s="20" t="s">
        <v>53</v>
      </c>
      <c r="S5" s="21"/>
      <c r="T5" s="21"/>
      <c r="U5" s="22"/>
      <c r="V5" s="21"/>
    </row>
    <row r="6" spans="1:22" x14ac:dyDescent="0.35">
      <c r="A6" s="16">
        <v>4</v>
      </c>
      <c r="B6" s="16" t="s">
        <v>19</v>
      </c>
      <c r="C6" s="16" t="s">
        <v>20</v>
      </c>
      <c r="D6" s="16" t="s">
        <v>77</v>
      </c>
      <c r="E6" s="16">
        <v>0</v>
      </c>
      <c r="F6" s="18"/>
      <c r="G6" s="43" t="s">
        <v>25</v>
      </c>
      <c r="H6" s="19">
        <v>44671</v>
      </c>
      <c r="I6" s="19">
        <v>44606</v>
      </c>
      <c r="J6" s="19">
        <v>44670</v>
      </c>
      <c r="K6" s="45">
        <v>44677</v>
      </c>
      <c r="L6" s="45">
        <v>44680</v>
      </c>
      <c r="M6" s="45"/>
      <c r="N6" s="19"/>
      <c r="O6" s="19"/>
      <c r="P6" s="19"/>
      <c r="Q6" s="19"/>
      <c r="R6" s="20"/>
      <c r="S6" s="21"/>
      <c r="T6" s="21"/>
      <c r="U6" s="22"/>
      <c r="V6" s="21"/>
    </row>
    <row r="7" spans="1:22" x14ac:dyDescent="0.35">
      <c r="A7" s="16">
        <v>5</v>
      </c>
      <c r="B7" s="16" t="s">
        <v>21</v>
      </c>
      <c r="C7" s="16" t="s">
        <v>22</v>
      </c>
      <c r="D7" s="16" t="s">
        <v>78</v>
      </c>
      <c r="E7" s="16">
        <v>0</v>
      </c>
      <c r="F7" s="18"/>
      <c r="G7" s="43" t="s">
        <v>25</v>
      </c>
      <c r="H7" s="19">
        <v>44671</v>
      </c>
      <c r="I7" s="19">
        <v>44606</v>
      </c>
      <c r="J7" s="19">
        <v>44670</v>
      </c>
      <c r="K7" s="45">
        <v>44677</v>
      </c>
      <c r="L7" s="45">
        <v>44680</v>
      </c>
      <c r="M7" s="45"/>
      <c r="N7" s="19"/>
      <c r="O7" s="19"/>
      <c r="P7" s="19"/>
      <c r="Q7" s="19"/>
      <c r="R7" s="20"/>
      <c r="S7" s="21"/>
      <c r="T7" s="21"/>
      <c r="U7" s="22"/>
      <c r="V7" s="21"/>
    </row>
    <row r="8" spans="1:22" x14ac:dyDescent="0.35">
      <c r="A8" s="16">
        <v>6</v>
      </c>
      <c r="B8" s="16" t="s">
        <v>23</v>
      </c>
      <c r="C8" s="16" t="s">
        <v>24</v>
      </c>
      <c r="D8" s="16" t="s">
        <v>79</v>
      </c>
      <c r="E8" s="16">
        <v>0</v>
      </c>
      <c r="F8" s="25"/>
      <c r="G8" s="43" t="s">
        <v>51</v>
      </c>
      <c r="H8" s="19">
        <v>44671</v>
      </c>
      <c r="I8" s="19">
        <v>44606</v>
      </c>
      <c r="J8" s="26">
        <v>44670</v>
      </c>
      <c r="K8" s="46">
        <v>44677</v>
      </c>
      <c r="L8" s="46">
        <v>44680</v>
      </c>
      <c r="M8" s="46"/>
      <c r="N8" s="26"/>
      <c r="O8" s="26"/>
      <c r="P8" s="26"/>
      <c r="Q8" s="26"/>
      <c r="R8" s="20" t="s">
        <v>54</v>
      </c>
      <c r="S8" s="21"/>
      <c r="T8" s="21"/>
      <c r="U8" s="22"/>
      <c r="V8" s="21"/>
    </row>
    <row r="9" spans="1:22" x14ac:dyDescent="0.35">
      <c r="A9" s="16">
        <v>7</v>
      </c>
      <c r="B9" s="16" t="s">
        <v>26</v>
      </c>
      <c r="C9" s="16" t="s">
        <v>27</v>
      </c>
      <c r="D9" s="16" t="s">
        <v>73</v>
      </c>
      <c r="E9" s="16">
        <v>0</v>
      </c>
      <c r="F9" s="18"/>
      <c r="G9" s="43" t="s">
        <v>51</v>
      </c>
      <c r="H9" s="19">
        <v>44665</v>
      </c>
      <c r="I9" s="19">
        <v>44606</v>
      </c>
      <c r="J9" s="26">
        <v>44665</v>
      </c>
      <c r="K9" s="47">
        <v>44677</v>
      </c>
      <c r="L9" s="47">
        <v>44680</v>
      </c>
      <c r="M9" s="47"/>
      <c r="N9" s="26"/>
      <c r="O9" s="26"/>
      <c r="P9" s="19"/>
      <c r="Q9" s="19"/>
      <c r="R9" s="20"/>
      <c r="S9" s="21"/>
      <c r="T9" s="21"/>
      <c r="U9" s="22"/>
      <c r="V9" s="21"/>
    </row>
    <row r="10" spans="1:22" x14ac:dyDescent="0.35">
      <c r="A10" s="16">
        <v>8</v>
      </c>
      <c r="B10" s="16" t="s">
        <v>28</v>
      </c>
      <c r="C10" s="16" t="s">
        <v>29</v>
      </c>
      <c r="D10" s="16" t="s">
        <v>81</v>
      </c>
      <c r="E10" s="16">
        <v>0</v>
      </c>
      <c r="F10" s="25"/>
      <c r="G10" s="43" t="s">
        <v>51</v>
      </c>
      <c r="H10" s="26">
        <v>44671</v>
      </c>
      <c r="I10" s="19">
        <v>44606</v>
      </c>
      <c r="J10" s="26">
        <v>44670</v>
      </c>
      <c r="K10" s="48">
        <v>44677</v>
      </c>
      <c r="L10" s="48">
        <v>44680</v>
      </c>
      <c r="M10" s="48"/>
      <c r="N10" s="26">
        <v>44681</v>
      </c>
      <c r="O10" s="26"/>
      <c r="P10" s="26"/>
      <c r="Q10" s="26"/>
      <c r="R10" s="20" t="s">
        <v>89</v>
      </c>
      <c r="S10" s="21"/>
      <c r="T10" s="21"/>
      <c r="U10" s="22"/>
      <c r="V10" s="21"/>
    </row>
    <row r="11" spans="1:22" x14ac:dyDescent="0.35">
      <c r="A11" s="16">
        <v>9</v>
      </c>
      <c r="B11" s="16" t="s">
        <v>31</v>
      </c>
      <c r="C11" s="16" t="s">
        <v>32</v>
      </c>
      <c r="D11" s="16" t="s">
        <v>80</v>
      </c>
      <c r="E11" s="16">
        <v>0</v>
      </c>
      <c r="F11" s="25"/>
      <c r="G11" s="43" t="s">
        <v>51</v>
      </c>
      <c r="H11" s="26">
        <v>44671</v>
      </c>
      <c r="I11" s="19">
        <v>44606</v>
      </c>
      <c r="J11" s="26">
        <v>44671</v>
      </c>
      <c r="K11" s="47">
        <v>44677</v>
      </c>
      <c r="L11" s="47">
        <v>44680</v>
      </c>
      <c r="M11" s="47"/>
      <c r="N11" s="26"/>
      <c r="O11" s="26"/>
      <c r="P11" s="26"/>
      <c r="Q11" s="26"/>
      <c r="R11" s="20"/>
      <c r="S11" s="21"/>
      <c r="T11" s="21"/>
      <c r="U11" s="22"/>
      <c r="V11" s="21"/>
    </row>
    <row r="12" spans="1:22" x14ac:dyDescent="0.35">
      <c r="A12" s="16">
        <v>10</v>
      </c>
      <c r="B12" s="16" t="s">
        <v>33</v>
      </c>
      <c r="C12" s="16" t="s">
        <v>34</v>
      </c>
      <c r="D12" s="16" t="s">
        <v>74</v>
      </c>
      <c r="E12" s="16">
        <v>0</v>
      </c>
      <c r="F12" s="25"/>
      <c r="G12" s="43" t="s">
        <v>51</v>
      </c>
      <c r="H12" s="26">
        <v>44671</v>
      </c>
      <c r="I12" s="19">
        <v>44606</v>
      </c>
      <c r="J12" s="26">
        <v>44671</v>
      </c>
      <c r="K12" s="48">
        <v>44677</v>
      </c>
      <c r="L12" s="48">
        <v>44680</v>
      </c>
      <c r="M12" s="48"/>
      <c r="N12" s="26"/>
      <c r="O12" s="26"/>
      <c r="P12" s="26"/>
      <c r="Q12" s="26"/>
      <c r="R12" s="20"/>
      <c r="S12" s="21"/>
      <c r="T12" s="21"/>
      <c r="U12" s="22"/>
      <c r="V12" s="21"/>
    </row>
    <row r="13" spans="1:22" x14ac:dyDescent="0.35">
      <c r="A13" s="16">
        <v>11</v>
      </c>
      <c r="B13" s="16" t="s">
        <v>35</v>
      </c>
      <c r="C13" s="16" t="s">
        <v>36</v>
      </c>
      <c r="D13" s="16" t="s">
        <v>82</v>
      </c>
      <c r="E13" s="16">
        <v>0</v>
      </c>
      <c r="F13" s="25"/>
      <c r="G13" s="43" t="s">
        <v>51</v>
      </c>
      <c r="H13" s="26">
        <v>44671</v>
      </c>
      <c r="I13" s="19">
        <v>44606</v>
      </c>
      <c r="J13" s="26">
        <v>44671</v>
      </c>
      <c r="K13" s="48">
        <v>44677</v>
      </c>
      <c r="L13" s="48">
        <v>44680</v>
      </c>
      <c r="M13" s="48"/>
      <c r="N13" s="26"/>
      <c r="O13" s="26"/>
      <c r="P13" s="26"/>
      <c r="Q13" s="26"/>
      <c r="R13" s="20"/>
      <c r="S13" s="21"/>
      <c r="T13" s="21"/>
      <c r="U13" s="22"/>
      <c r="V13" s="21"/>
    </row>
    <row r="14" spans="1:22" x14ac:dyDescent="0.35">
      <c r="A14" s="16">
        <v>12</v>
      </c>
      <c r="B14" s="16" t="s">
        <v>37</v>
      </c>
      <c r="C14" s="16" t="s">
        <v>38</v>
      </c>
      <c r="D14" s="16" t="s">
        <v>83</v>
      </c>
      <c r="E14" s="16">
        <v>0</v>
      </c>
      <c r="F14" s="25"/>
      <c r="G14" s="43" t="s">
        <v>51</v>
      </c>
      <c r="H14" s="26">
        <v>44671</v>
      </c>
      <c r="I14" s="19">
        <v>44606</v>
      </c>
      <c r="J14" s="26">
        <v>44671</v>
      </c>
      <c r="K14" s="48">
        <v>44677</v>
      </c>
      <c r="L14" s="48">
        <v>44680</v>
      </c>
      <c r="M14" s="48"/>
      <c r="N14" s="26"/>
      <c r="O14" s="26"/>
      <c r="P14" s="26"/>
      <c r="Q14" s="26"/>
      <c r="R14" s="49"/>
      <c r="S14" s="21"/>
      <c r="T14" s="21"/>
      <c r="U14" s="22"/>
      <c r="V14" s="21"/>
    </row>
    <row r="15" spans="1:22" x14ac:dyDescent="0.35">
      <c r="A15" s="16">
        <v>13</v>
      </c>
      <c r="B15" s="16" t="s">
        <v>39</v>
      </c>
      <c r="C15" s="16" t="s">
        <v>40</v>
      </c>
      <c r="D15" s="16" t="s">
        <v>84</v>
      </c>
      <c r="E15" s="16">
        <v>0</v>
      </c>
      <c r="F15" s="25"/>
      <c r="G15" s="43" t="s">
        <v>51</v>
      </c>
      <c r="H15" s="26">
        <v>44671</v>
      </c>
      <c r="I15" s="19">
        <v>44606</v>
      </c>
      <c r="J15" s="26">
        <v>44671</v>
      </c>
      <c r="K15" s="48">
        <v>44677</v>
      </c>
      <c r="L15" s="48">
        <v>44680</v>
      </c>
      <c r="M15" s="48"/>
      <c r="N15" s="26"/>
      <c r="O15" s="26"/>
      <c r="P15" s="26"/>
      <c r="Q15" s="26"/>
      <c r="R15" s="49"/>
      <c r="S15" s="21"/>
      <c r="T15" s="21"/>
      <c r="U15" s="22"/>
      <c r="V15" s="21"/>
    </row>
    <row r="17" spans="11:15" x14ac:dyDescent="0.35">
      <c r="K17" s="65"/>
      <c r="L17" s="65"/>
      <c r="M17" s="65"/>
      <c r="O17" t="s">
        <v>68</v>
      </c>
    </row>
    <row r="18" spans="11:15" x14ac:dyDescent="0.35">
      <c r="K18" s="66"/>
      <c r="L18" s="66"/>
      <c r="M18" s="66"/>
      <c r="O18" t="s">
        <v>69</v>
      </c>
    </row>
    <row r="19" spans="11:15" x14ac:dyDescent="0.35">
      <c r="K19" s="67"/>
      <c r="L19" s="67"/>
      <c r="M19" s="67"/>
      <c r="O19" t="s">
        <v>70</v>
      </c>
    </row>
  </sheetData>
  <phoneticPr fontId="13" type="noConversion"/>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6DCE5"/>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21.1796875" style="50" customWidth="1"/>
    <col min="12" max="12" width="14" style="50" customWidth="1"/>
    <col min="13" max="64" width="11.26953125" style="50"/>
  </cols>
  <sheetData>
    <row r="1" spans="2:12" ht="20.149999999999999" customHeight="1" x14ac:dyDescent="0.35">
      <c r="B1" s="51">
        <f ca="1">CalendarYear</f>
        <v>2022</v>
      </c>
      <c r="K1" s="72" t="s">
        <v>55</v>
      </c>
      <c r="L1" s="72"/>
    </row>
    <row r="2" spans="2:12" ht="30" customHeight="1" x14ac:dyDescent="0.35">
      <c r="B2" s="51" t="str">
        <f ca="1">UPPER(TEXT(C5,"mmmm"))</f>
        <v>JANUARY</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c r="K2" s="53" t="s">
        <v>56</v>
      </c>
      <c r="L2" s="54">
        <f ca="1">YEAR(TODAY())</f>
        <v>2022</v>
      </c>
    </row>
    <row r="3" spans="2:12" ht="19.5" customHeight="1" x14ac:dyDescent="0.35">
      <c r="B3" s="55"/>
      <c r="C3" s="56">
        <f t="array" aca="1" ref="C3:I3" ca="1">DaysAndWeeks+DATE(CalendarYear,1,1)-WEEKDAY(DATE(CalendarYear,1,1),(WeekStart="Mon")+1)+1</f>
        <v>44556</v>
      </c>
      <c r="D3" s="56">
        <f ca="1"/>
        <v>44557</v>
      </c>
      <c r="E3" s="56">
        <f ca="1"/>
        <v>44558</v>
      </c>
      <c r="F3" s="56">
        <f ca="1"/>
        <v>44559</v>
      </c>
      <c r="G3" s="56">
        <f ca="1"/>
        <v>44560</v>
      </c>
      <c r="H3" s="56">
        <f ca="1"/>
        <v>44561</v>
      </c>
      <c r="I3" s="56">
        <f ca="1"/>
        <v>44562</v>
      </c>
      <c r="K3" s="53" t="s">
        <v>57</v>
      </c>
      <c r="L3" s="57" t="s">
        <v>58</v>
      </c>
    </row>
    <row r="4" spans="2:12" ht="75" customHeight="1" x14ac:dyDescent="0.35">
      <c r="C4" s="58"/>
      <c r="D4" s="58"/>
      <c r="E4" s="58"/>
      <c r="F4" s="58"/>
      <c r="G4" s="58"/>
      <c r="H4" s="58"/>
      <c r="I4" s="58"/>
    </row>
    <row r="5" spans="2:12" ht="19.5" customHeight="1" x14ac:dyDescent="0.35">
      <c r="C5" s="56">
        <f t="array" aca="1" ref="C5:I5" ca="1">DaysAndWeeks+DATE(CalendarYear,1,1)-WEEKDAY(DATE(CalendarYear,1,1),(WeekStart="Mon")+1)+8</f>
        <v>44563</v>
      </c>
      <c r="D5" s="56">
        <f ca="1"/>
        <v>44564</v>
      </c>
      <c r="E5" s="56">
        <f ca="1"/>
        <v>44565</v>
      </c>
      <c r="F5" s="56">
        <f ca="1"/>
        <v>44566</v>
      </c>
      <c r="G5" s="56">
        <f ca="1"/>
        <v>44567</v>
      </c>
      <c r="H5" s="56">
        <f ca="1"/>
        <v>44568</v>
      </c>
      <c r="I5" s="56">
        <f ca="1"/>
        <v>44569</v>
      </c>
    </row>
    <row r="6" spans="2:12" ht="75" customHeight="1" x14ac:dyDescent="0.35">
      <c r="C6" s="59"/>
      <c r="D6" s="58"/>
      <c r="E6" s="58"/>
      <c r="F6" s="58"/>
      <c r="G6" s="58"/>
      <c r="H6" s="58"/>
      <c r="I6" s="58"/>
    </row>
    <row r="7" spans="2:12" ht="19.5" customHeight="1" x14ac:dyDescent="0.35">
      <c r="C7" s="56">
        <f t="array" aca="1" ref="C7:I7" ca="1">DaysAndWeeks+DATE(CalendarYear,1,1)-WEEKDAY(DATE(CalendarYear,1,1),(WeekStart="Mon")+1)+15</f>
        <v>44570</v>
      </c>
      <c r="D7" s="56">
        <f ca="1"/>
        <v>44571</v>
      </c>
      <c r="E7" s="56">
        <f ca="1"/>
        <v>44572</v>
      </c>
      <c r="F7" s="56">
        <f ca="1"/>
        <v>44573</v>
      </c>
      <c r="G7" s="56">
        <f ca="1"/>
        <v>44574</v>
      </c>
      <c r="H7" s="56">
        <f ca="1"/>
        <v>44575</v>
      </c>
      <c r="I7" s="56">
        <f ca="1"/>
        <v>44576</v>
      </c>
    </row>
    <row r="8" spans="2:12" ht="75" customHeight="1" x14ac:dyDescent="0.35">
      <c r="C8" s="59"/>
      <c r="D8" s="58"/>
      <c r="E8" s="58"/>
      <c r="F8" s="58"/>
      <c r="G8" s="58"/>
      <c r="H8" s="58"/>
      <c r="I8" s="58"/>
    </row>
    <row r="9" spans="2:12" ht="19.5" customHeight="1" x14ac:dyDescent="0.35">
      <c r="C9" s="56">
        <f t="array" aca="1" ref="C9:I9" ca="1">DaysAndWeeks+DATE(CalendarYear,1,1)-WEEKDAY(DATE(CalendarYear,1,1),(WeekStart="Mon")+1)+22</f>
        <v>44577</v>
      </c>
      <c r="D9" s="56">
        <f ca="1"/>
        <v>44578</v>
      </c>
      <c r="E9" s="56">
        <f ca="1"/>
        <v>44579</v>
      </c>
      <c r="F9" s="56">
        <f ca="1"/>
        <v>44580</v>
      </c>
      <c r="G9" s="56">
        <f ca="1"/>
        <v>44581</v>
      </c>
      <c r="H9" s="56">
        <f ca="1"/>
        <v>44582</v>
      </c>
      <c r="I9" s="56">
        <f ca="1"/>
        <v>44583</v>
      </c>
    </row>
    <row r="10" spans="2:12" ht="75" customHeight="1" x14ac:dyDescent="0.35">
      <c r="C10" s="58"/>
      <c r="D10" s="58"/>
      <c r="E10" s="58"/>
      <c r="F10" s="58"/>
      <c r="G10" s="58"/>
      <c r="H10" s="58"/>
      <c r="I10" s="58"/>
    </row>
    <row r="11" spans="2:12" ht="19.5" customHeight="1" x14ac:dyDescent="0.35">
      <c r="C11" s="56">
        <f t="array" aca="1" ref="C11:I11" ca="1">DaysAndWeeks+DATE(CalendarYear,1,1)-WEEKDAY(DATE(CalendarYear,1,1),(WeekStart="Mon")+1)+29</f>
        <v>44584</v>
      </c>
      <c r="D11" s="56">
        <f ca="1"/>
        <v>44585</v>
      </c>
      <c r="E11" s="56">
        <f ca="1"/>
        <v>44586</v>
      </c>
      <c r="F11" s="56">
        <f ca="1"/>
        <v>44587</v>
      </c>
      <c r="G11" s="56">
        <f ca="1"/>
        <v>44588</v>
      </c>
      <c r="H11" s="56">
        <f ca="1"/>
        <v>44589</v>
      </c>
      <c r="I11" s="56">
        <f ca="1"/>
        <v>44590</v>
      </c>
    </row>
    <row r="12" spans="2:12" ht="75" customHeight="1" x14ac:dyDescent="0.35">
      <c r="C12" s="58"/>
      <c r="D12" s="58"/>
      <c r="E12" s="58"/>
      <c r="F12" s="58"/>
      <c r="G12" s="58"/>
      <c r="H12" s="58"/>
      <c r="I12" s="58"/>
    </row>
    <row r="13" spans="2:12" ht="19.5" customHeight="1" x14ac:dyDescent="0.35">
      <c r="C13" s="56">
        <f t="array" aca="1" ref="C13:D13" ca="1">DaysAndWeeks+DATE(CalendarYear,1,1)-WEEKDAY(DATE(CalendarYear,1,1),(WeekStart="Mon")+1)+36</f>
        <v>44591</v>
      </c>
      <c r="D13" s="56">
        <f ca="1"/>
        <v>44592</v>
      </c>
      <c r="E13" s="73" t="s">
        <v>59</v>
      </c>
      <c r="F13" s="74"/>
      <c r="G13" s="74"/>
      <c r="H13" s="74"/>
      <c r="I13" s="74"/>
    </row>
    <row r="14" spans="2:12" ht="75" customHeight="1" x14ac:dyDescent="0.35">
      <c r="C14" s="58"/>
      <c r="D14" s="58"/>
      <c r="E14" s="73"/>
      <c r="F14" s="74"/>
      <c r="G14" s="74"/>
      <c r="H14" s="74"/>
      <c r="I14" s="74"/>
    </row>
    <row r="15" spans="2:12" ht="16.5" customHeight="1" x14ac:dyDescent="0.35"/>
    <row r="16" spans="2:12" ht="16.5" customHeight="1" x14ac:dyDescent="0.35"/>
    <row r="17" ht="16.5" customHeight="1" x14ac:dyDescent="0.35"/>
  </sheetData>
  <mergeCells count="3">
    <mergeCell ref="K1:L1"/>
    <mergeCell ref="E13:E14"/>
    <mergeCell ref="F13:I14"/>
  </mergeCells>
  <conditionalFormatting sqref="C11:I11 C13:D13">
    <cfRule type="expression" dxfId="59" priority="2">
      <formula>AND(DAY(C11)&gt;=1,DAY(C11)&lt;=15)</formula>
    </cfRule>
  </conditionalFormatting>
  <conditionalFormatting sqref="C3:H3">
    <cfRule type="expression" dxfId="58" priority="3">
      <formula>DAY(C3)&gt;8</formula>
    </cfRule>
  </conditionalFormatting>
  <conditionalFormatting sqref="C3:C14">
    <cfRule type="expression" dxfId="57" priority="4">
      <formula>C$2="SUN"</formula>
    </cfRule>
  </conditionalFormatting>
  <conditionalFormatting sqref="H3:I12">
    <cfRule type="expression" dxfId="56" priority="5">
      <formula>H$2="SAT"</formula>
    </cfRule>
  </conditionalFormatting>
  <conditionalFormatting sqref="I3:I12">
    <cfRule type="expression" dxfId="55" priority="6">
      <formula>$I$2="SUN"</formula>
    </cfRule>
  </conditionalFormatting>
  <dataValidations count="13">
    <dataValidation operator="equal" allowBlank="1" showInputMessage="1" showErrorMessage="1" prompt="Create a Calendar for any year in this workbook. Customize year &amp; starting day of the week in cells L2 and L3. Each month is automatically updated in separate worksheets" sqref="A1" xr:uid="{00000000-0002-0000-0200-000000000000}">
      <formula1>0</formula1>
      <formula2>0</formula2>
    </dataValidation>
    <dataValidation operator="equal" allowBlank="1" showInputMessage="1" showErrorMessage="1" prompt="Year in this cell is automatically updated based on year entered in cell L2. Month for this worksheet is in cell below. Calendar Settings starts in cell K1" sqref="B1" xr:uid="{00000000-0002-0000-0200-000001000000}">
      <formula1>0</formula1>
      <formula2>0</formula2>
    </dataValidation>
    <dataValidation operator="equal" allowBlank="1" showInputMessage="1" showErrorMessage="1" prompt="Enter Calendar Settings in cells below. These cells will not print" sqref="K1" xr:uid="{00000000-0002-0000-0200-000002000000}">
      <formula1>0</formula1>
      <formula2>0</formula2>
    </dataValidation>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200-000003000000}">
      <formula1>0</formula1>
      <formula2>0</formula2>
    </dataValidation>
    <dataValidation operator="equal" allowBlank="1" showInputMessage="1" showErrorMessage="1" prompt="Weekdays in this row are automatically determined based on Week Start entered in cell L3" sqref="C2" xr:uid="{00000000-0002-0000-0200-000004000000}">
      <formula1>0</formula1>
      <formula2>0</formula2>
    </dataValidation>
    <dataValidation operator="equal" allowBlank="1" showInputMessage="1" showErrorMessage="1" prompt="Enter Year in cell at right" sqref="K2" xr:uid="{00000000-0002-0000-0200-000005000000}">
      <formula1>0</formula1>
      <formula2>0</formula2>
    </dataValidation>
    <dataValidation operator="equal" allowBlank="1" showInputMessage="1" showErrorMessage="1" prompt="Enter Year in this cell" sqref="L2" xr:uid="{00000000-0002-0000-0200-000006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200-000007000000}">
      <formula1>0</formula1>
      <formula2>0</formula2>
    </dataValidation>
    <dataValidation operator="equal" allowBlank="1" showInputMessage="1" showErrorMessage="1" prompt="Select Week Start day in cell at right" sqref="K3" xr:uid="{00000000-0002-0000-0200-000008000000}">
      <formula1>0</formula1>
      <formula2>0</formula2>
    </dataValidation>
    <dataValidation type="list" operator="equal" allowBlank="1" showInputMessage="1" showErrorMessage="1" error="Select a Week Start day from the list. Select CANCEL, then press ALT+DOWN ARROW, then ENTER to make selection" prompt="Select Week Start day in this cell. Press ALT+DOWN ARROW to open the drop-down list, then ENTER to make selection" sqref="L3" xr:uid="{00000000-0002-0000-0200-000009000000}">
      <formula1>"SUN,MON"</formula1>
      <formula2>0</formula2>
    </dataValidation>
    <dataValidation operator="equal" allowBlank="1" showInputMessage="1" showErrorMessage="1" prompt="Enter daily notes based on the calendar day above in cells in this and rows 6, 8, 10, 12 and 14, columns C to I" sqref="C4" xr:uid="{00000000-0002-0000-0200-00000A000000}">
      <formula1>0</formula1>
      <formula2>0</formula2>
    </dataValidation>
    <dataValidation operator="equal" allowBlank="1" showInputMessage="1" showErrorMessage="1" prompt="Enter Notes in cell at right" sqref="E13:E14" xr:uid="{00000000-0002-0000-0200-00000B000000}">
      <formula1>0</formula1>
      <formula2>0</formula2>
    </dataValidation>
    <dataValidation operator="equal" allowBlank="1" showInputMessage="1" showErrorMessage="1" prompt="Enter Notes in this cell" sqref="F13:I14" xr:uid="{00000000-0002-0000-0200-00000C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DB9CA"/>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FEBRUARY</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DaysAndWeeks+DATE(CalendarYear,2,1)-WEEKDAY(DATE(CalendarYear,2,1),(WeekStart="Mon")+1)+1</f>
        <v>44591</v>
      </c>
      <c r="D3" s="62">
        <f ca="1"/>
        <v>44592</v>
      </c>
      <c r="E3" s="56">
        <f ca="1"/>
        <v>44593</v>
      </c>
      <c r="F3" s="56">
        <f ca="1"/>
        <v>44594</v>
      </c>
      <c r="G3" s="56">
        <f ca="1"/>
        <v>44595</v>
      </c>
      <c r="H3" s="56">
        <f ca="1"/>
        <v>44596</v>
      </c>
      <c r="I3" s="56">
        <f ca="1"/>
        <v>44597</v>
      </c>
    </row>
    <row r="4" spans="2:9" ht="75" customHeight="1" x14ac:dyDescent="0.35">
      <c r="C4" s="59"/>
      <c r="D4" s="59"/>
      <c r="E4" s="59"/>
      <c r="F4" s="59"/>
      <c r="G4" s="59"/>
      <c r="H4" s="59"/>
      <c r="I4" s="59"/>
    </row>
    <row r="5" spans="2:9" ht="19.5" customHeight="1" x14ac:dyDescent="0.35">
      <c r="C5" s="56">
        <f t="array" aca="1" ref="C5:I5" ca="1">DaysAndWeeks+DATE(CalendarYear,2,1)-WEEKDAY(DATE(CalendarYear,2,1),(WeekStart="Mon")+1)+8</f>
        <v>44598</v>
      </c>
      <c r="D5" s="56">
        <f ca="1"/>
        <v>44599</v>
      </c>
      <c r="E5" s="56">
        <f ca="1"/>
        <v>44600</v>
      </c>
      <c r="F5" s="56">
        <f ca="1"/>
        <v>44601</v>
      </c>
      <c r="G5" s="56">
        <f ca="1"/>
        <v>44602</v>
      </c>
      <c r="H5" s="56">
        <f ca="1"/>
        <v>44603</v>
      </c>
      <c r="I5" s="56">
        <f ca="1"/>
        <v>44604</v>
      </c>
    </row>
    <row r="6" spans="2:9" ht="75" customHeight="1" x14ac:dyDescent="0.35">
      <c r="C6" s="58"/>
      <c r="D6" s="58"/>
      <c r="E6" s="58"/>
      <c r="F6" s="58"/>
      <c r="G6" s="58"/>
      <c r="H6" s="58"/>
      <c r="I6" s="58"/>
    </row>
    <row r="7" spans="2:9" ht="19.5" customHeight="1" x14ac:dyDescent="0.35">
      <c r="C7" s="56">
        <f t="array" aca="1" ref="C7:I7" ca="1">DaysAndWeeks+DATE(CalendarYear,2,1)-WEEKDAY(DATE(CalendarYear,2,1),(WeekStart="Mon")+1)+15</f>
        <v>44605</v>
      </c>
      <c r="D7" s="56">
        <f ca="1"/>
        <v>44606</v>
      </c>
      <c r="E7" s="56">
        <f ca="1"/>
        <v>44607</v>
      </c>
      <c r="F7" s="56">
        <f ca="1"/>
        <v>44608</v>
      </c>
      <c r="G7" s="56">
        <f ca="1"/>
        <v>44609</v>
      </c>
      <c r="H7" s="56">
        <f ca="1"/>
        <v>44610</v>
      </c>
      <c r="I7" s="56">
        <f ca="1"/>
        <v>44611</v>
      </c>
    </row>
    <row r="8" spans="2:9" ht="75" customHeight="1" x14ac:dyDescent="0.35">
      <c r="C8" s="58"/>
      <c r="D8" s="58"/>
      <c r="E8" s="58"/>
      <c r="F8" s="58"/>
      <c r="G8" s="58"/>
      <c r="H8" s="58"/>
      <c r="I8" s="58"/>
    </row>
    <row r="9" spans="2:9" ht="19.5" customHeight="1" x14ac:dyDescent="0.35">
      <c r="C9" s="56">
        <f t="array" aca="1" ref="C9:I9" ca="1">DaysAndWeeks+DATE(CalendarYear,2,1)-WEEKDAY(DATE(CalendarYear,2,1),(WeekStart="Mon")+1)+22</f>
        <v>44612</v>
      </c>
      <c r="D9" s="56">
        <f ca="1"/>
        <v>44613</v>
      </c>
      <c r="E9" s="56">
        <f ca="1"/>
        <v>44614</v>
      </c>
      <c r="F9" s="56">
        <f ca="1"/>
        <v>44615</v>
      </c>
      <c r="G9" s="56">
        <f ca="1"/>
        <v>44616</v>
      </c>
      <c r="H9" s="56">
        <f ca="1"/>
        <v>44617</v>
      </c>
      <c r="I9" s="56">
        <f ca="1"/>
        <v>44618</v>
      </c>
    </row>
    <row r="10" spans="2:9" ht="75" customHeight="1" x14ac:dyDescent="0.35">
      <c r="C10" s="58"/>
      <c r="D10" s="58"/>
      <c r="E10" s="58"/>
      <c r="F10" s="58"/>
      <c r="G10" s="58"/>
      <c r="H10" s="58"/>
      <c r="I10" s="58"/>
    </row>
    <row r="11" spans="2:9" ht="19.5" customHeight="1" x14ac:dyDescent="0.35">
      <c r="C11" s="56">
        <f t="array" aca="1" ref="C11:I11" ca="1">DaysAndWeeks+DATE(CalendarYear,2,1)-WEEKDAY(DATE(CalendarYear,2,1),(WeekStart="Mon")+1)+29</f>
        <v>44619</v>
      </c>
      <c r="D11" s="56">
        <f ca="1"/>
        <v>44620</v>
      </c>
      <c r="E11" s="56">
        <f ca="1"/>
        <v>44621</v>
      </c>
      <c r="F11" s="56">
        <f ca="1"/>
        <v>44622</v>
      </c>
      <c r="G11" s="56">
        <f ca="1"/>
        <v>44623</v>
      </c>
      <c r="H11" s="56">
        <f ca="1"/>
        <v>44624</v>
      </c>
      <c r="I11" s="56">
        <f ca="1"/>
        <v>44625</v>
      </c>
    </row>
    <row r="12" spans="2:9" ht="75" customHeight="1" x14ac:dyDescent="0.35">
      <c r="C12" s="58"/>
      <c r="D12" s="58"/>
      <c r="E12" s="58"/>
      <c r="F12" s="58"/>
      <c r="G12" s="58"/>
      <c r="H12" s="58"/>
      <c r="I12" s="58"/>
    </row>
    <row r="13" spans="2:9" ht="19.5" customHeight="1" x14ac:dyDescent="0.35">
      <c r="C13" s="56">
        <f t="array" aca="1" ref="C13:D13" ca="1">DaysAndWeeks+DATE(CalendarYear,2,1)-WEEKDAY(DATE(CalendarYear,2,1),(WeekStart="Mon")+1)+36</f>
        <v>44626</v>
      </c>
      <c r="D13" s="56">
        <f ca="1"/>
        <v>44627</v>
      </c>
      <c r="E13" s="75" t="s">
        <v>59</v>
      </c>
      <c r="F13" s="76"/>
      <c r="G13" s="76"/>
      <c r="H13" s="76"/>
      <c r="I13" s="76"/>
    </row>
    <row r="14" spans="2:9" ht="75" customHeight="1" x14ac:dyDescent="0.35">
      <c r="C14" s="58"/>
      <c r="D14" s="58"/>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54" priority="2">
      <formula>AND(DAY(C11)&gt;=1,DAY(C11)&lt;=15)</formula>
    </cfRule>
  </conditionalFormatting>
  <conditionalFormatting sqref="C3:H4">
    <cfRule type="expression" dxfId="53" priority="3">
      <formula>DAY(C3)&gt;8</formula>
    </cfRule>
  </conditionalFormatting>
  <conditionalFormatting sqref="C3:C14">
    <cfRule type="expression" dxfId="52" priority="4">
      <formula>C$2="SUN"</formula>
    </cfRule>
  </conditionalFormatting>
  <conditionalFormatting sqref="H3:I12">
    <cfRule type="expression" dxfId="51" priority="5">
      <formula>H$2="SAT"</formula>
    </cfRule>
  </conditionalFormatting>
  <conditionalFormatting sqref="I3:I12">
    <cfRule type="expression" dxfId="50"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3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3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300-000002000000}">
      <formula1>0</formula1>
      <formula2>0</formula2>
    </dataValidation>
    <dataValidation operator="equal" allowBlank="1" showInputMessage="1" showErrorMessage="1" prompt="Enter Notes in cell at right" sqref="E13:E14" xr:uid="{00000000-0002-0000-0300-000003000000}">
      <formula1>0</formula1>
      <formula2>0</formula2>
    </dataValidation>
    <dataValidation operator="equal" allowBlank="1" showInputMessage="1" showErrorMessage="1" prompt="Enter Notes in this cell" sqref="F13:I14" xr:uid="{00000000-0002-0000-0300-000004000000}">
      <formula1>0</formula1>
      <formula2>0</formula2>
    </dataValidation>
    <dataValidation operator="equal" allowBlank="1" showInputMessage="1" showErrorMessage="1" prompt="February month calendar" sqref="A1" xr:uid="{00000000-0002-0000-0300-000005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300-000006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3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497B0"/>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MARCH</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DaysAndWeeks+DATE(CalendarYear,3,1)-WEEKDAY(DATE(CalendarYear,3,1),(WeekStart="Mon")+1)+1</f>
        <v>44619</v>
      </c>
      <c r="D3" s="56">
        <f ca="1"/>
        <v>44620</v>
      </c>
      <c r="E3" s="56">
        <f ca="1"/>
        <v>44621</v>
      </c>
      <c r="F3" s="56">
        <f ca="1"/>
        <v>44622</v>
      </c>
      <c r="G3" s="56">
        <f ca="1"/>
        <v>44623</v>
      </c>
      <c r="H3" s="56">
        <f ca="1"/>
        <v>44624</v>
      </c>
      <c r="I3" s="56">
        <f ca="1"/>
        <v>44625</v>
      </c>
    </row>
    <row r="4" spans="2:9" ht="75" customHeight="1" x14ac:dyDescent="0.35">
      <c r="C4" s="59"/>
      <c r="D4" s="59"/>
      <c r="E4" s="59"/>
      <c r="F4" s="59"/>
      <c r="G4" s="59"/>
      <c r="H4" s="59"/>
      <c r="I4" s="59"/>
    </row>
    <row r="5" spans="2:9" ht="19.5" customHeight="1" x14ac:dyDescent="0.35">
      <c r="C5" s="56">
        <f t="array" aca="1" ref="C5:I5" ca="1">DaysAndWeeks+DATE(CalendarYear,3,1)-WEEKDAY(DATE(CalendarYear,3,1),(WeekStart="Mon")+1)+8</f>
        <v>44626</v>
      </c>
      <c r="D5" s="56">
        <f ca="1"/>
        <v>44627</v>
      </c>
      <c r="E5" s="56">
        <f ca="1"/>
        <v>44628</v>
      </c>
      <c r="F5" s="56">
        <f ca="1"/>
        <v>44629</v>
      </c>
      <c r="G5" s="56">
        <f ca="1"/>
        <v>44630</v>
      </c>
      <c r="H5" s="56">
        <f ca="1"/>
        <v>44631</v>
      </c>
      <c r="I5" s="56">
        <f ca="1"/>
        <v>44632</v>
      </c>
    </row>
    <row r="6" spans="2:9" ht="75" customHeight="1" x14ac:dyDescent="0.35">
      <c r="C6" s="63"/>
      <c r="D6" s="63"/>
      <c r="E6" s="63"/>
      <c r="F6" s="63"/>
      <c r="G6" s="63"/>
      <c r="I6" s="64"/>
    </row>
    <row r="7" spans="2:9" ht="19.5" customHeight="1" x14ac:dyDescent="0.35">
      <c r="C7" s="56">
        <f t="array" aca="1" ref="C7:I7" ca="1">DaysAndWeeks+DATE(CalendarYear,3,1)-WEEKDAY(DATE(CalendarYear,3,1),(WeekStart="Mon")+1)+15</f>
        <v>44633</v>
      </c>
      <c r="D7" s="56">
        <f ca="1"/>
        <v>44634</v>
      </c>
      <c r="E7" s="56">
        <f ca="1"/>
        <v>44635</v>
      </c>
      <c r="F7" s="56">
        <f ca="1"/>
        <v>44636</v>
      </c>
      <c r="G7" s="56">
        <f ca="1"/>
        <v>44637</v>
      </c>
      <c r="H7" s="56">
        <f ca="1"/>
        <v>44638</v>
      </c>
      <c r="I7" s="56">
        <f ca="1"/>
        <v>44639</v>
      </c>
    </row>
    <row r="8" spans="2:9" ht="75" customHeight="1" x14ac:dyDescent="0.35">
      <c r="C8" s="63"/>
      <c r="D8" s="63"/>
      <c r="E8" s="63"/>
      <c r="F8" s="63"/>
      <c r="G8" s="63"/>
      <c r="I8" s="64"/>
    </row>
    <row r="9" spans="2:9" ht="19.5" customHeight="1" x14ac:dyDescent="0.35">
      <c r="C9" s="56">
        <f t="array" aca="1" ref="C9:I9" ca="1">DaysAndWeeks+DATE(CalendarYear,3,1)-WEEKDAY(DATE(CalendarYear,3,1),(WeekStart="Mon")+1)+22</f>
        <v>44640</v>
      </c>
      <c r="D9" s="56">
        <f ca="1"/>
        <v>44641</v>
      </c>
      <c r="E9" s="56">
        <f ca="1"/>
        <v>44642</v>
      </c>
      <c r="F9" s="56">
        <f ca="1"/>
        <v>44643</v>
      </c>
      <c r="G9" s="56">
        <f ca="1"/>
        <v>44644</v>
      </c>
      <c r="H9" s="56">
        <f ca="1"/>
        <v>44645</v>
      </c>
      <c r="I9" s="56">
        <f ca="1"/>
        <v>44646</v>
      </c>
    </row>
    <row r="10" spans="2:9" ht="75" customHeight="1" x14ac:dyDescent="0.35">
      <c r="C10" s="63"/>
      <c r="D10" s="63"/>
      <c r="E10" s="63"/>
      <c r="F10" s="63"/>
      <c r="G10" s="63"/>
      <c r="I10" s="64"/>
    </row>
    <row r="11" spans="2:9" ht="19.5" customHeight="1" x14ac:dyDescent="0.35">
      <c r="C11" s="56">
        <f t="array" aca="1" ref="C11:I11" ca="1">DaysAndWeeks+DATE(CalendarYear,3,1)-WEEKDAY(DATE(CalendarYear,3,1),(WeekStart="Mon")+1)+29</f>
        <v>44647</v>
      </c>
      <c r="D11" s="56">
        <f ca="1"/>
        <v>44648</v>
      </c>
      <c r="E11" s="56">
        <f ca="1"/>
        <v>44649</v>
      </c>
      <c r="F11" s="56">
        <f ca="1"/>
        <v>44650</v>
      </c>
      <c r="G11" s="56">
        <f ca="1"/>
        <v>44651</v>
      </c>
      <c r="H11" s="56">
        <f ca="1"/>
        <v>44652</v>
      </c>
      <c r="I11" s="56">
        <f ca="1"/>
        <v>44653</v>
      </c>
    </row>
    <row r="12" spans="2:9" ht="75" customHeight="1" x14ac:dyDescent="0.35">
      <c r="C12" s="63"/>
      <c r="D12" s="63"/>
      <c r="E12" s="59"/>
      <c r="F12" s="63"/>
      <c r="G12" s="63"/>
      <c r="I12" s="64"/>
    </row>
    <row r="13" spans="2:9" ht="19.5" customHeight="1" x14ac:dyDescent="0.35">
      <c r="C13" s="56">
        <f t="array" aca="1" ref="C13:D13" ca="1">DaysAndWeeks+DATE(CalendarYear,3,1)-WEEKDAY(DATE(CalendarYear,3,1),(WeekStart="Mon")+1)+36</f>
        <v>44654</v>
      </c>
      <c r="D13" s="56">
        <f ca="1"/>
        <v>44655</v>
      </c>
      <c r="E13" s="75" t="s">
        <v>59</v>
      </c>
      <c r="F13" s="76"/>
      <c r="G13" s="76"/>
      <c r="H13" s="76"/>
      <c r="I13" s="76"/>
    </row>
    <row r="14" spans="2:9" ht="75" customHeight="1" x14ac:dyDescent="0.35">
      <c r="C14" s="64"/>
      <c r="D14" s="64"/>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49" priority="2">
      <formula>AND(DAY(C11)&gt;=1,DAY(C11)&lt;=15)</formula>
    </cfRule>
  </conditionalFormatting>
  <conditionalFormatting sqref="C3:H4">
    <cfRule type="expression" dxfId="48" priority="3">
      <formula>DAY(C3)&gt;8</formula>
    </cfRule>
  </conditionalFormatting>
  <conditionalFormatting sqref="C3:C14">
    <cfRule type="expression" dxfId="47" priority="4">
      <formula>C$2="SUN"</formula>
    </cfRule>
  </conditionalFormatting>
  <conditionalFormatting sqref="H3:I12">
    <cfRule type="expression" dxfId="46" priority="5">
      <formula>H$2="SAT"</formula>
    </cfRule>
  </conditionalFormatting>
  <conditionalFormatting sqref="I3:I12">
    <cfRule type="expression" dxfId="45"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4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4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400-000002000000}">
      <formula1>0</formula1>
      <formula2>0</formula2>
    </dataValidation>
    <dataValidation operator="equal" allowBlank="1" showInputMessage="1" showErrorMessage="1" prompt="Enter Notes in cell at right" sqref="E13:E14" xr:uid="{00000000-0002-0000-0400-000003000000}">
      <formula1>0</formula1>
      <formula2>0</formula2>
    </dataValidation>
    <dataValidation operator="equal" allowBlank="1" showInputMessage="1" showErrorMessage="1" prompt="Enter Notes in this cell" sqref="F13:I14" xr:uid="{00000000-0002-0000-04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4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400-000006000000}">
      <formula1>0</formula1>
      <formula2>0</formula2>
    </dataValidation>
    <dataValidation operator="equal" allowBlank="1" showInputMessage="1" showErrorMessage="1" prompt="March month calendar" sqref="A1" xr:uid="{00000000-0002-0000-04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4546A"/>
    <pageSetUpPr fitToPage="1"/>
  </sheetPr>
  <dimension ref="A1:BL17"/>
  <sheetViews>
    <sheetView showGridLines="0" zoomScaleNormal="100" workbookViewId="0">
      <selection activeCell="L8" sqref="L8"/>
    </sheetView>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APRIL</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DaysAndWeeks+DATE(CalendarYear,4,1)-WEEKDAY(DATE(CalendarYear,4,1),(WeekStart="Mon")+1)+1</f>
        <v>44647</v>
      </c>
      <c r="D3" s="56">
        <f ca="1"/>
        <v>44648</v>
      </c>
      <c r="E3" s="56">
        <f ca="1"/>
        <v>44649</v>
      </c>
      <c r="F3" s="56">
        <f ca="1"/>
        <v>44650</v>
      </c>
      <c r="G3" s="56">
        <f ca="1"/>
        <v>44651</v>
      </c>
      <c r="H3" s="56">
        <f ca="1"/>
        <v>44652</v>
      </c>
      <c r="I3" s="56">
        <f ca="1"/>
        <v>44653</v>
      </c>
    </row>
    <row r="4" spans="2:9" ht="75" customHeight="1" x14ac:dyDescent="0.35">
      <c r="C4" s="59"/>
      <c r="D4" s="59"/>
      <c r="E4" s="59"/>
      <c r="F4" s="59"/>
      <c r="G4" s="59"/>
      <c r="H4" s="59"/>
      <c r="I4" s="59"/>
    </row>
    <row r="5" spans="2:9" ht="19.5" customHeight="1" x14ac:dyDescent="0.35">
      <c r="C5" s="56">
        <f t="array" aca="1" ref="C5:I5" ca="1">DaysAndWeeks+DATE(CalendarYear,4,1)-WEEKDAY(DATE(CalendarYear,4,1),(WeekStart="Mon")+1)+8</f>
        <v>44654</v>
      </c>
      <c r="D5" s="56">
        <f ca="1"/>
        <v>44655</v>
      </c>
      <c r="E5" s="56">
        <f ca="1"/>
        <v>44656</v>
      </c>
      <c r="F5" s="56">
        <f ca="1"/>
        <v>44657</v>
      </c>
      <c r="G5" s="56">
        <f ca="1"/>
        <v>44658</v>
      </c>
      <c r="H5" s="56">
        <f ca="1"/>
        <v>44659</v>
      </c>
      <c r="I5" s="56">
        <f ca="1"/>
        <v>44660</v>
      </c>
    </row>
    <row r="6" spans="2:9" ht="75" customHeight="1" x14ac:dyDescent="0.35">
      <c r="C6" s="59"/>
      <c r="D6" s="59"/>
      <c r="E6" s="59"/>
      <c r="F6" s="59"/>
      <c r="G6" s="59"/>
      <c r="H6" s="59"/>
      <c r="I6" s="59"/>
    </row>
    <row r="7" spans="2:9" ht="19.5" customHeight="1" x14ac:dyDescent="0.35">
      <c r="C7" s="56">
        <f t="array" aca="1" ref="C7:I7" ca="1">DaysAndWeeks+DATE(CalendarYear,4,1)-WEEKDAY(DATE(CalendarYear,4,1),(WeekStart="Mon")+1)+15</f>
        <v>44661</v>
      </c>
      <c r="D7" s="56">
        <f ca="1"/>
        <v>44662</v>
      </c>
      <c r="E7" s="56">
        <f ca="1"/>
        <v>44663</v>
      </c>
      <c r="F7" s="56">
        <f ca="1"/>
        <v>44664</v>
      </c>
      <c r="G7" s="56">
        <f ca="1"/>
        <v>44665</v>
      </c>
      <c r="H7" s="56">
        <f ca="1"/>
        <v>44666</v>
      </c>
      <c r="I7" s="56">
        <f ca="1"/>
        <v>44667</v>
      </c>
    </row>
    <row r="8" spans="2:9" ht="75" customHeight="1" x14ac:dyDescent="0.35">
      <c r="C8" s="59"/>
      <c r="D8" s="59"/>
      <c r="E8" s="59"/>
      <c r="F8" s="59"/>
      <c r="G8" s="59" t="s">
        <v>60</v>
      </c>
      <c r="H8" s="59"/>
      <c r="I8" s="59"/>
    </row>
    <row r="9" spans="2:9" ht="19.5" customHeight="1" x14ac:dyDescent="0.35">
      <c r="C9" s="56">
        <f t="array" aca="1" ref="C9:I9" ca="1">DaysAndWeeks+DATE(CalendarYear,4,1)-WEEKDAY(DATE(CalendarYear,4,1),(WeekStart="Mon")+1)+22</f>
        <v>44668</v>
      </c>
      <c r="D9" s="56">
        <f ca="1"/>
        <v>44669</v>
      </c>
      <c r="E9" s="56">
        <f ca="1"/>
        <v>44670</v>
      </c>
      <c r="F9" s="56">
        <f ca="1"/>
        <v>44671</v>
      </c>
      <c r="G9" s="56">
        <f ca="1"/>
        <v>44672</v>
      </c>
      <c r="H9" s="56">
        <f ca="1"/>
        <v>44673</v>
      </c>
      <c r="I9" s="56">
        <f ca="1"/>
        <v>44674</v>
      </c>
    </row>
    <row r="10" spans="2:9" ht="75" customHeight="1" x14ac:dyDescent="0.35">
      <c r="C10" s="59"/>
      <c r="D10" s="59"/>
      <c r="E10" s="59"/>
      <c r="F10" s="59"/>
      <c r="G10" s="59"/>
      <c r="H10" s="59"/>
      <c r="I10" s="59"/>
    </row>
    <row r="11" spans="2:9" ht="19.5" customHeight="1" x14ac:dyDescent="0.35">
      <c r="C11" s="56">
        <f t="array" aca="1" ref="C11:I11" ca="1">DaysAndWeeks+DATE(CalendarYear,4,1)-WEEKDAY(DATE(CalendarYear,4,1),(WeekStart="Mon")+1)+29</f>
        <v>44675</v>
      </c>
      <c r="D11" s="56">
        <f ca="1"/>
        <v>44676</v>
      </c>
      <c r="E11" s="56">
        <f ca="1"/>
        <v>44677</v>
      </c>
      <c r="F11" s="56">
        <f ca="1"/>
        <v>44678</v>
      </c>
      <c r="G11" s="56">
        <f ca="1"/>
        <v>44679</v>
      </c>
      <c r="H11" s="56">
        <f ca="1"/>
        <v>44680</v>
      </c>
      <c r="I11" s="56">
        <f ca="1"/>
        <v>44681</v>
      </c>
    </row>
    <row r="12" spans="2:9" ht="75" customHeight="1" x14ac:dyDescent="0.35">
      <c r="C12" s="59"/>
      <c r="D12" s="59"/>
      <c r="E12" s="59"/>
      <c r="F12" s="59"/>
      <c r="G12" s="59"/>
      <c r="H12" s="59"/>
      <c r="I12" s="59"/>
    </row>
    <row r="13" spans="2:9" ht="19.5" customHeight="1" x14ac:dyDescent="0.35">
      <c r="C13" s="56">
        <f t="array" aca="1" ref="C13:D13" ca="1">DaysAndWeeks+DATE(CalendarYear,4,1)-WEEKDAY(DATE(CalendarYear,4,1),(WeekStart="Mon")+1)+36</f>
        <v>44682</v>
      </c>
      <c r="D13" s="56">
        <f ca="1"/>
        <v>44683</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44" priority="2">
      <formula>AND(DAY(C11)&gt;=1,DAY(C11)&lt;=15)</formula>
    </cfRule>
  </conditionalFormatting>
  <conditionalFormatting sqref="C3:H4">
    <cfRule type="expression" dxfId="43" priority="3">
      <formula>DAY(C3)&gt;8</formula>
    </cfRule>
  </conditionalFormatting>
  <conditionalFormatting sqref="C3:C14">
    <cfRule type="expression" dxfId="42" priority="4">
      <formula>C$2="SUN"</formula>
    </cfRule>
  </conditionalFormatting>
  <conditionalFormatting sqref="H3:I12">
    <cfRule type="expression" dxfId="41" priority="5">
      <formula>H$2="SAT"</formula>
    </cfRule>
  </conditionalFormatting>
  <conditionalFormatting sqref="I3:I12">
    <cfRule type="expression" dxfId="40"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5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5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500-000002000000}">
      <formula1>0</formula1>
      <formula2>0</formula2>
    </dataValidation>
    <dataValidation operator="equal" allowBlank="1" showInputMessage="1" showErrorMessage="1" prompt="Enter Notes in cell at right" sqref="E13:E14" xr:uid="{00000000-0002-0000-0500-000003000000}">
      <formula1>0</formula1>
      <formula2>0</formula2>
    </dataValidation>
    <dataValidation operator="equal" allowBlank="1" showInputMessage="1" showErrorMessage="1" prompt="Enter Notes in this cell" sqref="F13:I14" xr:uid="{00000000-0002-0000-05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5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500-000006000000}">
      <formula1>0</formula1>
      <formula2>0</formula2>
    </dataValidation>
    <dataValidation operator="equal" allowBlank="1" showInputMessage="1" showErrorMessage="1" prompt="April month calendar" sqref="A1" xr:uid="{00000000-0002-0000-05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33F50"/>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MAY</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DaysAndWeeks+DATE(CalendarYear,5,1)-WEEKDAY(DATE(CalendarYear,5,1),(WeekStart="Mon")+1)+1</f>
        <v>44682</v>
      </c>
      <c r="D3" s="56">
        <f ca="1"/>
        <v>44683</v>
      </c>
      <c r="E3" s="56">
        <f ca="1"/>
        <v>44684</v>
      </c>
      <c r="F3" s="56">
        <f ca="1"/>
        <v>44685</v>
      </c>
      <c r="G3" s="56">
        <f ca="1"/>
        <v>44686</v>
      </c>
      <c r="H3" s="56">
        <f ca="1"/>
        <v>44687</v>
      </c>
      <c r="I3" s="56">
        <f ca="1"/>
        <v>44688</v>
      </c>
    </row>
    <row r="4" spans="2:9" ht="75" customHeight="1" x14ac:dyDescent="0.35">
      <c r="C4" s="59"/>
      <c r="D4" s="59"/>
      <c r="E4" s="59"/>
      <c r="F4" s="59"/>
      <c r="G4" s="59"/>
      <c r="H4" s="59"/>
      <c r="I4" s="59"/>
    </row>
    <row r="5" spans="2:9" ht="19.5" customHeight="1" x14ac:dyDescent="0.35">
      <c r="C5" s="56">
        <f t="array" aca="1" ref="C5:I5" ca="1">DaysAndWeeks+DATE(CalendarYear,5,1)-WEEKDAY(DATE(CalendarYear,5,1),(WeekStart="Mon")+1)+8</f>
        <v>44689</v>
      </c>
      <c r="D5" s="56">
        <f ca="1"/>
        <v>44690</v>
      </c>
      <c r="E5" s="56">
        <f ca="1"/>
        <v>44691</v>
      </c>
      <c r="F5" s="56">
        <f ca="1"/>
        <v>44692</v>
      </c>
      <c r="G5" s="56">
        <f ca="1"/>
        <v>44693</v>
      </c>
      <c r="H5" s="56">
        <f ca="1"/>
        <v>44694</v>
      </c>
      <c r="I5" s="56">
        <f ca="1"/>
        <v>44695</v>
      </c>
    </row>
    <row r="6" spans="2:9" ht="75" customHeight="1" x14ac:dyDescent="0.35">
      <c r="C6" s="59"/>
      <c r="D6" s="59"/>
      <c r="E6" s="59"/>
      <c r="F6" s="59"/>
      <c r="G6" s="59"/>
      <c r="H6" s="59"/>
      <c r="I6" s="59"/>
    </row>
    <row r="7" spans="2:9" ht="19.5" customHeight="1" x14ac:dyDescent="0.35">
      <c r="C7" s="56">
        <f t="array" aca="1" ref="C7:I7" ca="1">DaysAndWeeks+DATE(CalendarYear,5,1)-WEEKDAY(DATE(CalendarYear,5,1),(WeekStart="Mon")+1)+15</f>
        <v>44696</v>
      </c>
      <c r="D7" s="56">
        <f ca="1"/>
        <v>44697</v>
      </c>
      <c r="E7" s="56">
        <f ca="1"/>
        <v>44698</v>
      </c>
      <c r="F7" s="56">
        <f ca="1"/>
        <v>44699</v>
      </c>
      <c r="G7" s="56">
        <f ca="1"/>
        <v>44700</v>
      </c>
      <c r="H7" s="56">
        <f ca="1"/>
        <v>44701</v>
      </c>
      <c r="I7" s="56">
        <f ca="1"/>
        <v>44702</v>
      </c>
    </row>
    <row r="8" spans="2:9" ht="75" customHeight="1" x14ac:dyDescent="0.35">
      <c r="C8" s="59"/>
      <c r="D8" s="59"/>
      <c r="E8" s="59"/>
      <c r="F8" s="59"/>
      <c r="G8" s="59"/>
      <c r="H8" s="59"/>
      <c r="I8" s="59"/>
    </row>
    <row r="9" spans="2:9" ht="19.5" customHeight="1" x14ac:dyDescent="0.35">
      <c r="C9" s="56">
        <f t="array" aca="1" ref="C9:I9" ca="1">DaysAndWeeks+DATE(CalendarYear,5,1)-WEEKDAY(DATE(CalendarYear,5,1),(WeekStart="Mon")+1)+22</f>
        <v>44703</v>
      </c>
      <c r="D9" s="56">
        <f ca="1"/>
        <v>44704</v>
      </c>
      <c r="E9" s="56">
        <f ca="1"/>
        <v>44705</v>
      </c>
      <c r="F9" s="56">
        <f ca="1"/>
        <v>44706</v>
      </c>
      <c r="G9" s="56">
        <f ca="1"/>
        <v>44707</v>
      </c>
      <c r="H9" s="56">
        <f ca="1"/>
        <v>44708</v>
      </c>
      <c r="I9" s="56">
        <f ca="1"/>
        <v>44709</v>
      </c>
    </row>
    <row r="10" spans="2:9" ht="75" customHeight="1" x14ac:dyDescent="0.35">
      <c r="C10" s="59"/>
      <c r="D10" s="59"/>
      <c r="E10" s="59"/>
      <c r="F10" s="59"/>
      <c r="G10" s="59"/>
      <c r="H10" s="59"/>
      <c r="I10" s="59"/>
    </row>
    <row r="11" spans="2:9" ht="19.5" customHeight="1" x14ac:dyDescent="0.35">
      <c r="C11" s="56">
        <f t="array" aca="1" ref="C11:I11" ca="1">DaysAndWeeks+DATE(CalendarYear,5,1)-WEEKDAY(DATE(CalendarYear,5,1),(WeekStart="Mon")+1)+29</f>
        <v>44710</v>
      </c>
      <c r="D11" s="56">
        <f ca="1"/>
        <v>44711</v>
      </c>
      <c r="E11" s="56">
        <f ca="1"/>
        <v>44712</v>
      </c>
      <c r="F11" s="56">
        <f ca="1"/>
        <v>44713</v>
      </c>
      <c r="G11" s="56">
        <f ca="1"/>
        <v>44714</v>
      </c>
      <c r="H11" s="56">
        <f ca="1"/>
        <v>44715</v>
      </c>
      <c r="I11" s="56">
        <f ca="1"/>
        <v>44716</v>
      </c>
    </row>
    <row r="12" spans="2:9" ht="75" customHeight="1" x14ac:dyDescent="0.35">
      <c r="C12" s="59"/>
      <c r="D12" s="59"/>
      <c r="E12" s="59"/>
      <c r="F12" s="59"/>
      <c r="G12" s="59"/>
      <c r="H12" s="59"/>
      <c r="I12" s="59"/>
    </row>
    <row r="13" spans="2:9" ht="19.5" customHeight="1" x14ac:dyDescent="0.35">
      <c r="C13" s="56">
        <f t="array" aca="1" ref="C13:D13" ca="1">DaysAndWeeks+DATE(CalendarYear,5,1)-WEEKDAY(DATE(CalendarYear,5,1),(WeekStart="Mon")+1)+36</f>
        <v>44717</v>
      </c>
      <c r="D13" s="56">
        <f ca="1"/>
        <v>44718</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39" priority="2">
      <formula>AND(DAY(C11)&gt;=1,DAY(C11)&lt;=15)</formula>
    </cfRule>
  </conditionalFormatting>
  <conditionalFormatting sqref="C3:H4">
    <cfRule type="expression" dxfId="38" priority="3">
      <formula>DAY(C3)&gt;8</formula>
    </cfRule>
  </conditionalFormatting>
  <conditionalFormatting sqref="C3:C14">
    <cfRule type="expression" dxfId="37" priority="4">
      <formula>C$2="SUN"</formula>
    </cfRule>
  </conditionalFormatting>
  <conditionalFormatting sqref="H3:I12">
    <cfRule type="expression" dxfId="36" priority="5">
      <formula>H$2="SAT"</formula>
    </cfRule>
  </conditionalFormatting>
  <conditionalFormatting sqref="I3:I12">
    <cfRule type="expression" dxfId="35"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6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6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600-000002000000}">
      <formula1>0</formula1>
      <formula2>0</formula2>
    </dataValidation>
    <dataValidation operator="equal" allowBlank="1" showInputMessage="1" showErrorMessage="1" prompt="Enter Notes in cell at right" sqref="E13:E14" xr:uid="{00000000-0002-0000-0600-000003000000}">
      <formula1>0</formula1>
      <formula2>0</formula2>
    </dataValidation>
    <dataValidation operator="equal" allowBlank="1" showInputMessage="1" showErrorMessage="1" prompt="Enter Notes in this cell" sqref="F13:I14" xr:uid="{00000000-0002-0000-06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6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600-000006000000}">
      <formula1>0</formula1>
      <formula2>0</formula2>
    </dataValidation>
    <dataValidation operator="equal" allowBlank="1" showInputMessage="1" showErrorMessage="1" prompt="May month calendar" sqref="A1" xr:uid="{00000000-0002-0000-06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22A35"/>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JUNE</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DaysAndWeeks+DATE(CalendarYear,6,1)-WEEKDAY(DATE(CalendarYear,6,1),(WeekStart="Mon")+1)+1</f>
        <v>44710</v>
      </c>
      <c r="D3" s="56">
        <f ca="1"/>
        <v>44711</v>
      </c>
      <c r="E3" s="56">
        <f ca="1"/>
        <v>44712</v>
      </c>
      <c r="F3" s="56">
        <f ca="1"/>
        <v>44713</v>
      </c>
      <c r="G3" s="56">
        <f ca="1"/>
        <v>44714</v>
      </c>
      <c r="H3" s="56">
        <f ca="1"/>
        <v>44715</v>
      </c>
      <c r="I3" s="56">
        <f ca="1"/>
        <v>44716</v>
      </c>
    </row>
    <row r="4" spans="2:9" ht="75" customHeight="1" x14ac:dyDescent="0.35">
      <c r="C4" s="59"/>
      <c r="D4" s="59"/>
      <c r="E4" s="59"/>
      <c r="F4" s="59"/>
      <c r="G4" s="59"/>
      <c r="H4" s="59"/>
      <c r="I4" s="59"/>
    </row>
    <row r="5" spans="2:9" ht="19.5" customHeight="1" x14ac:dyDescent="0.35">
      <c r="C5" s="56">
        <f t="array" aca="1" ref="C5:I5" ca="1">DaysAndWeeks+DATE(CalendarYear,6,1)-WEEKDAY(DATE(CalendarYear,6,1),(WeekStart="Mon")+1)+8</f>
        <v>44717</v>
      </c>
      <c r="D5" s="56">
        <f ca="1"/>
        <v>44718</v>
      </c>
      <c r="E5" s="56">
        <f ca="1"/>
        <v>44719</v>
      </c>
      <c r="F5" s="56">
        <f ca="1"/>
        <v>44720</v>
      </c>
      <c r="G5" s="56">
        <f ca="1"/>
        <v>44721</v>
      </c>
      <c r="H5" s="56">
        <f ca="1"/>
        <v>44722</v>
      </c>
      <c r="I5" s="56">
        <f ca="1"/>
        <v>44723</v>
      </c>
    </row>
    <row r="6" spans="2:9" ht="75" customHeight="1" x14ac:dyDescent="0.35">
      <c r="C6" s="59"/>
      <c r="D6" s="59"/>
      <c r="E6" s="59"/>
      <c r="F6" s="59"/>
      <c r="G6" s="59"/>
      <c r="H6" s="59"/>
      <c r="I6" s="59"/>
    </row>
    <row r="7" spans="2:9" ht="19.5" customHeight="1" x14ac:dyDescent="0.35">
      <c r="C7" s="56">
        <f t="array" aca="1" ref="C7:I7" ca="1">DaysAndWeeks+DATE(CalendarYear,6,1)-WEEKDAY(DATE(CalendarYear,6,1),(WeekStart="Mon")+1)+15</f>
        <v>44724</v>
      </c>
      <c r="D7" s="56">
        <f ca="1"/>
        <v>44725</v>
      </c>
      <c r="E7" s="56">
        <f ca="1"/>
        <v>44726</v>
      </c>
      <c r="F7" s="56">
        <f ca="1"/>
        <v>44727</v>
      </c>
      <c r="G7" s="56">
        <f ca="1"/>
        <v>44728</v>
      </c>
      <c r="H7" s="56">
        <f ca="1"/>
        <v>44729</v>
      </c>
      <c r="I7" s="56">
        <f ca="1"/>
        <v>44730</v>
      </c>
    </row>
    <row r="8" spans="2:9" ht="75" customHeight="1" x14ac:dyDescent="0.35">
      <c r="C8" s="59"/>
      <c r="D8" s="59"/>
      <c r="E8" s="59"/>
      <c r="F8" s="59"/>
      <c r="G8" s="59"/>
      <c r="H8" s="59"/>
      <c r="I8" s="59"/>
    </row>
    <row r="9" spans="2:9" ht="19.5" customHeight="1" x14ac:dyDescent="0.35">
      <c r="C9" s="56">
        <f t="array" aca="1" ref="C9:I9" ca="1">DaysAndWeeks+DATE(CalendarYear,6,1)-WEEKDAY(DATE(CalendarYear,6,1),(WeekStart="Mon")+1)+22</f>
        <v>44731</v>
      </c>
      <c r="D9" s="56">
        <f ca="1"/>
        <v>44732</v>
      </c>
      <c r="E9" s="56">
        <f ca="1"/>
        <v>44733</v>
      </c>
      <c r="F9" s="56">
        <f ca="1"/>
        <v>44734</v>
      </c>
      <c r="G9" s="56">
        <f ca="1"/>
        <v>44735</v>
      </c>
      <c r="H9" s="56">
        <f ca="1"/>
        <v>44736</v>
      </c>
      <c r="I9" s="56">
        <f ca="1"/>
        <v>44737</v>
      </c>
    </row>
    <row r="10" spans="2:9" ht="75" customHeight="1" x14ac:dyDescent="0.35">
      <c r="C10" s="59"/>
      <c r="D10" s="59"/>
      <c r="E10" s="59"/>
      <c r="F10" s="59"/>
      <c r="G10" s="59"/>
      <c r="H10" s="59"/>
      <c r="I10" s="59"/>
    </row>
    <row r="11" spans="2:9" ht="19.5" customHeight="1" x14ac:dyDescent="0.35">
      <c r="C11" s="56">
        <f t="array" aca="1" ref="C11:I11" ca="1">DaysAndWeeks+DATE(CalendarYear,6,1)-WEEKDAY(DATE(CalendarYear,6,1),(WeekStart="Mon")+1)+29</f>
        <v>44738</v>
      </c>
      <c r="D11" s="56">
        <f ca="1"/>
        <v>44739</v>
      </c>
      <c r="E11" s="56">
        <f ca="1"/>
        <v>44740</v>
      </c>
      <c r="F11" s="56">
        <f ca="1"/>
        <v>44741</v>
      </c>
      <c r="G11" s="56">
        <f ca="1"/>
        <v>44742</v>
      </c>
      <c r="H11" s="56">
        <f ca="1"/>
        <v>44743</v>
      </c>
      <c r="I11" s="56">
        <f ca="1"/>
        <v>44744</v>
      </c>
    </row>
    <row r="12" spans="2:9" ht="75" customHeight="1" x14ac:dyDescent="0.35">
      <c r="C12" s="59"/>
      <c r="D12" s="59"/>
      <c r="E12" s="59"/>
      <c r="F12" s="59"/>
      <c r="G12" s="59"/>
      <c r="H12" s="59"/>
      <c r="I12" s="59"/>
    </row>
    <row r="13" spans="2:9" ht="19.5" customHeight="1" x14ac:dyDescent="0.35">
      <c r="C13" s="56">
        <f t="array" aca="1" ref="C13:D13" ca="1">DaysAndWeeks+DATE(CalendarYear,6,1)-WEEKDAY(DATE(CalendarYear,6,1),(WeekStart="Mon")+1)+36</f>
        <v>44745</v>
      </c>
      <c r="D13" s="56">
        <f ca="1"/>
        <v>44746</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34" priority="2">
      <formula>AND(DAY(C11)&gt;=1,DAY(C11)&lt;=15)</formula>
    </cfRule>
  </conditionalFormatting>
  <conditionalFormatting sqref="C3:H4">
    <cfRule type="expression" dxfId="33" priority="3">
      <formula>DAY(C3)&gt;8</formula>
    </cfRule>
  </conditionalFormatting>
  <conditionalFormatting sqref="C3:C14">
    <cfRule type="expression" dxfId="32" priority="4">
      <formula>C$2="SUN"</formula>
    </cfRule>
  </conditionalFormatting>
  <conditionalFormatting sqref="H3:I12">
    <cfRule type="expression" dxfId="31" priority="5">
      <formula>H$2="SAT"</formula>
    </cfRule>
  </conditionalFormatting>
  <conditionalFormatting sqref="I3:I12">
    <cfRule type="expression" dxfId="30"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7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7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700-000002000000}">
      <formula1>0</formula1>
      <formula2>0</formula2>
    </dataValidation>
    <dataValidation operator="equal" allowBlank="1" showInputMessage="1" showErrorMessage="1" prompt="Enter Notes in cell at right" sqref="E13:E14" xr:uid="{00000000-0002-0000-0700-000003000000}">
      <formula1>0</formula1>
      <formula2>0</formula2>
    </dataValidation>
    <dataValidation operator="equal" allowBlank="1" showInputMessage="1" showErrorMessage="1" prompt="Enter Notes in this cell" sqref="F13:I14" xr:uid="{00000000-0002-0000-07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7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700-000006000000}">
      <formula1>0</formula1>
      <formula2>0</formula2>
    </dataValidation>
    <dataValidation operator="equal" allowBlank="1" showInputMessage="1" showErrorMessage="1" prompt="June month calendar" sqref="A1" xr:uid="{00000000-0002-0000-07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6DCE5"/>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JULY</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DaysAndWeeks+DATE(CalendarYear,7,1)-WEEKDAY(DATE(CalendarYear,7,1),(WeekStart="Mon")+1)+1</f>
        <v>44738</v>
      </c>
      <c r="D3" s="56">
        <f ca="1"/>
        <v>44739</v>
      </c>
      <c r="E3" s="56">
        <f ca="1"/>
        <v>44740</v>
      </c>
      <c r="F3" s="56">
        <f ca="1"/>
        <v>44741</v>
      </c>
      <c r="G3" s="56">
        <f ca="1"/>
        <v>44742</v>
      </c>
      <c r="H3" s="56">
        <f ca="1"/>
        <v>44743</v>
      </c>
      <c r="I3" s="56">
        <f ca="1"/>
        <v>44744</v>
      </c>
    </row>
    <row r="4" spans="2:9" ht="75" customHeight="1" x14ac:dyDescent="0.35">
      <c r="C4" s="59"/>
      <c r="D4" s="59"/>
      <c r="E4" s="59"/>
      <c r="F4" s="59"/>
      <c r="G4" s="59"/>
      <c r="H4" s="59"/>
      <c r="I4" s="59"/>
    </row>
    <row r="5" spans="2:9" ht="19.5" customHeight="1" x14ac:dyDescent="0.35">
      <c r="C5" s="56">
        <f t="array" aca="1" ref="C5:I5" ca="1">DaysAndWeeks+DATE(CalendarYear,7,1)-WEEKDAY(DATE(CalendarYear,7,1),(WeekStart="Mon")+1)+8</f>
        <v>44745</v>
      </c>
      <c r="D5" s="56">
        <f ca="1"/>
        <v>44746</v>
      </c>
      <c r="E5" s="56">
        <f ca="1"/>
        <v>44747</v>
      </c>
      <c r="F5" s="56">
        <f ca="1"/>
        <v>44748</v>
      </c>
      <c r="G5" s="56">
        <f ca="1"/>
        <v>44749</v>
      </c>
      <c r="H5" s="56">
        <f ca="1"/>
        <v>44750</v>
      </c>
      <c r="I5" s="56">
        <f ca="1"/>
        <v>44751</v>
      </c>
    </row>
    <row r="6" spans="2:9" ht="75" customHeight="1" x14ac:dyDescent="0.35">
      <c r="C6" s="59"/>
      <c r="D6" s="59"/>
      <c r="E6" s="59"/>
      <c r="F6" s="59"/>
      <c r="G6" s="59"/>
      <c r="H6" s="59"/>
      <c r="I6" s="59"/>
    </row>
    <row r="7" spans="2:9" ht="19.5" customHeight="1" x14ac:dyDescent="0.35">
      <c r="C7" s="56">
        <f t="array" aca="1" ref="C7:I7" ca="1">DaysAndWeeks+DATE(CalendarYear,7,1)-WEEKDAY(DATE(CalendarYear,7,1),(WeekStart="Mon")+1)+15</f>
        <v>44752</v>
      </c>
      <c r="D7" s="56">
        <f ca="1"/>
        <v>44753</v>
      </c>
      <c r="E7" s="56">
        <f ca="1"/>
        <v>44754</v>
      </c>
      <c r="F7" s="56">
        <f ca="1"/>
        <v>44755</v>
      </c>
      <c r="G7" s="56">
        <f ca="1"/>
        <v>44756</v>
      </c>
      <c r="H7" s="56">
        <f ca="1"/>
        <v>44757</v>
      </c>
      <c r="I7" s="56">
        <f ca="1"/>
        <v>44758</v>
      </c>
    </row>
    <row r="8" spans="2:9" ht="75" customHeight="1" x14ac:dyDescent="0.35">
      <c r="C8" s="59"/>
      <c r="D8" s="59"/>
      <c r="E8" s="59"/>
      <c r="F8" s="59"/>
      <c r="G8" s="59"/>
      <c r="H8" s="59"/>
      <c r="I8" s="59"/>
    </row>
    <row r="9" spans="2:9" ht="19.5" customHeight="1" x14ac:dyDescent="0.35">
      <c r="C9" s="56">
        <f t="array" aca="1" ref="C9:I9" ca="1">DaysAndWeeks+DATE(CalendarYear,7,1)-WEEKDAY(DATE(CalendarYear,7,1),(WeekStart="Mon")+1)+22</f>
        <v>44759</v>
      </c>
      <c r="D9" s="56">
        <f ca="1"/>
        <v>44760</v>
      </c>
      <c r="E9" s="56">
        <f ca="1"/>
        <v>44761</v>
      </c>
      <c r="F9" s="56">
        <f ca="1"/>
        <v>44762</v>
      </c>
      <c r="G9" s="56">
        <f ca="1"/>
        <v>44763</v>
      </c>
      <c r="H9" s="56">
        <f ca="1"/>
        <v>44764</v>
      </c>
      <c r="I9" s="56">
        <f ca="1"/>
        <v>44765</v>
      </c>
    </row>
    <row r="10" spans="2:9" ht="75" customHeight="1" x14ac:dyDescent="0.35">
      <c r="C10" s="59"/>
      <c r="D10" s="59"/>
      <c r="E10" s="59"/>
      <c r="F10" s="59"/>
      <c r="G10" s="59"/>
      <c r="H10" s="59"/>
      <c r="I10" s="59"/>
    </row>
    <row r="11" spans="2:9" ht="19.5" customHeight="1" x14ac:dyDescent="0.35">
      <c r="C11" s="56">
        <f t="array" aca="1" ref="C11:I11" ca="1">DaysAndWeeks+DATE(CalendarYear,7,1)-WEEKDAY(DATE(CalendarYear,7,1),(WeekStart="Mon")+1)+29</f>
        <v>44766</v>
      </c>
      <c r="D11" s="56">
        <f ca="1"/>
        <v>44767</v>
      </c>
      <c r="E11" s="56">
        <f ca="1"/>
        <v>44768</v>
      </c>
      <c r="F11" s="56">
        <f ca="1"/>
        <v>44769</v>
      </c>
      <c r="G11" s="56">
        <f ca="1"/>
        <v>44770</v>
      </c>
      <c r="H11" s="56">
        <f ca="1"/>
        <v>44771</v>
      </c>
      <c r="I11" s="56">
        <f ca="1"/>
        <v>44772</v>
      </c>
    </row>
    <row r="12" spans="2:9" ht="75" customHeight="1" x14ac:dyDescent="0.35">
      <c r="C12" s="59"/>
      <c r="D12" s="59"/>
      <c r="E12" s="59"/>
      <c r="F12" s="59"/>
      <c r="G12" s="59"/>
      <c r="H12" s="59"/>
      <c r="I12" s="59"/>
    </row>
    <row r="13" spans="2:9" ht="19.5" customHeight="1" x14ac:dyDescent="0.35">
      <c r="C13" s="56">
        <f t="array" aca="1" ref="C13:D13" ca="1">DaysAndWeeks+DATE(CalendarYear,7,1)-WEEKDAY(DATE(CalendarYear,7,1),(WeekStart="Mon")+1)+36</f>
        <v>44773</v>
      </c>
      <c r="D13" s="56">
        <f ca="1"/>
        <v>44774</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29" priority="2">
      <formula>AND(DAY(C11)&gt;=1,DAY(C11)&lt;=15)</formula>
    </cfRule>
  </conditionalFormatting>
  <conditionalFormatting sqref="C3:H4">
    <cfRule type="expression" dxfId="28" priority="3">
      <formula>DAY(C3)&gt;8</formula>
    </cfRule>
  </conditionalFormatting>
  <conditionalFormatting sqref="C3:C14">
    <cfRule type="expression" dxfId="27" priority="4">
      <formula>C$2="SUN"</formula>
    </cfRule>
  </conditionalFormatting>
  <conditionalFormatting sqref="H3:I12">
    <cfRule type="expression" dxfId="26" priority="5">
      <formula>H$2="SAT"</formula>
    </cfRule>
  </conditionalFormatting>
  <conditionalFormatting sqref="I3:I12">
    <cfRule type="expression" dxfId="25"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8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8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800-000002000000}">
      <formula1>0</formula1>
      <formula2>0</formula2>
    </dataValidation>
    <dataValidation operator="equal" allowBlank="1" showInputMessage="1" showErrorMessage="1" prompt="Enter Notes in cell at right" sqref="E13:E14" xr:uid="{00000000-0002-0000-0800-000003000000}">
      <formula1>0</formula1>
      <formula2>0</formula2>
    </dataValidation>
    <dataValidation operator="equal" allowBlank="1" showInputMessage="1" showErrorMessage="1" prompt="Enter Notes in this cell" sqref="F13:I14" xr:uid="{00000000-0002-0000-08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8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800-000006000000}">
      <formula1>0</formula1>
      <formula2>0</formula2>
    </dataValidation>
    <dataValidation operator="equal" allowBlank="1" showInputMessage="1" showErrorMessage="1" prompt="July month calendar" sqref="A1" xr:uid="{00000000-0002-0000-08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ADB9CA"/>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AUGUST</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DaysAndWeeks+DATE(CalendarYear,8,1)-WEEKDAY(DATE(CalendarYear,8,1),(WeekStart="Mon")+1)+1</f>
        <v>44773</v>
      </c>
      <c r="D3" s="56">
        <f ca="1"/>
        <v>44774</v>
      </c>
      <c r="E3" s="56">
        <f ca="1"/>
        <v>44775</v>
      </c>
      <c r="F3" s="56">
        <f ca="1"/>
        <v>44776</v>
      </c>
      <c r="G3" s="56">
        <f ca="1"/>
        <v>44777</v>
      </c>
      <c r="H3" s="56">
        <f ca="1"/>
        <v>44778</v>
      </c>
      <c r="I3" s="56">
        <f ca="1"/>
        <v>44779</v>
      </c>
    </row>
    <row r="4" spans="2:9" ht="75" customHeight="1" x14ac:dyDescent="0.35">
      <c r="C4" s="59"/>
      <c r="D4" s="59"/>
      <c r="E4" s="59"/>
      <c r="F4" s="59"/>
      <c r="G4" s="59"/>
      <c r="H4" s="59"/>
      <c r="I4" s="59"/>
    </row>
    <row r="5" spans="2:9" ht="19.5" customHeight="1" x14ac:dyDescent="0.35">
      <c r="C5" s="56">
        <f t="array" aca="1" ref="C5:I5" ca="1">DaysAndWeeks+DATE(CalendarYear,8,1)-WEEKDAY(DATE(CalendarYear,8,1),(WeekStart="Mon")+1)+8</f>
        <v>44780</v>
      </c>
      <c r="D5" s="56">
        <f ca="1"/>
        <v>44781</v>
      </c>
      <c r="E5" s="56">
        <f ca="1"/>
        <v>44782</v>
      </c>
      <c r="F5" s="56">
        <f ca="1"/>
        <v>44783</v>
      </c>
      <c r="G5" s="56">
        <f ca="1"/>
        <v>44784</v>
      </c>
      <c r="H5" s="56">
        <f ca="1"/>
        <v>44785</v>
      </c>
      <c r="I5" s="56">
        <f ca="1"/>
        <v>44786</v>
      </c>
    </row>
    <row r="6" spans="2:9" ht="75" customHeight="1" x14ac:dyDescent="0.35">
      <c r="C6" s="59"/>
      <c r="D6" s="59"/>
      <c r="E6" s="59"/>
      <c r="F6" s="59"/>
      <c r="G6" s="59"/>
      <c r="H6" s="59"/>
      <c r="I6" s="59"/>
    </row>
    <row r="7" spans="2:9" ht="19.5" customHeight="1" x14ac:dyDescent="0.35">
      <c r="C7" s="56">
        <f t="array" aca="1" ref="C7:I7" ca="1">DaysAndWeeks+DATE(CalendarYear,8,1)-WEEKDAY(DATE(CalendarYear,8,1),(WeekStart="Mon")+1)+15</f>
        <v>44787</v>
      </c>
      <c r="D7" s="56">
        <f ca="1"/>
        <v>44788</v>
      </c>
      <c r="E7" s="56">
        <f ca="1"/>
        <v>44789</v>
      </c>
      <c r="F7" s="56">
        <f ca="1"/>
        <v>44790</v>
      </c>
      <c r="G7" s="56">
        <f ca="1"/>
        <v>44791</v>
      </c>
      <c r="H7" s="56">
        <f ca="1"/>
        <v>44792</v>
      </c>
      <c r="I7" s="56">
        <f ca="1"/>
        <v>44793</v>
      </c>
    </row>
    <row r="8" spans="2:9" ht="75" customHeight="1" x14ac:dyDescent="0.35">
      <c r="C8" s="59"/>
      <c r="D8" s="59"/>
      <c r="E8" s="59"/>
      <c r="F8" s="59"/>
      <c r="G8" s="59"/>
      <c r="H8" s="59"/>
      <c r="I8" s="59"/>
    </row>
    <row r="9" spans="2:9" ht="19.5" customHeight="1" x14ac:dyDescent="0.35">
      <c r="C9" s="56">
        <f t="array" aca="1" ref="C9:I9" ca="1">DaysAndWeeks+DATE(CalendarYear,8,1)-WEEKDAY(DATE(CalendarYear,8,1),(WeekStart="Mon")+1)+22</f>
        <v>44794</v>
      </c>
      <c r="D9" s="56">
        <f ca="1"/>
        <v>44795</v>
      </c>
      <c r="E9" s="56">
        <f ca="1"/>
        <v>44796</v>
      </c>
      <c r="F9" s="56">
        <f ca="1"/>
        <v>44797</v>
      </c>
      <c r="G9" s="56">
        <f ca="1"/>
        <v>44798</v>
      </c>
      <c r="H9" s="56">
        <f ca="1"/>
        <v>44799</v>
      </c>
      <c r="I9" s="56">
        <f ca="1"/>
        <v>44800</v>
      </c>
    </row>
    <row r="10" spans="2:9" ht="75" customHeight="1" x14ac:dyDescent="0.35">
      <c r="C10" s="59"/>
      <c r="D10" s="59"/>
      <c r="E10" s="59"/>
      <c r="F10" s="59"/>
      <c r="G10" s="59"/>
      <c r="H10" s="59"/>
      <c r="I10" s="59"/>
    </row>
    <row r="11" spans="2:9" ht="19.5" customHeight="1" x14ac:dyDescent="0.35">
      <c r="C11" s="56">
        <f t="array" aca="1" ref="C11:I11" ca="1">DaysAndWeeks+DATE(CalendarYear,8,1)-WEEKDAY(DATE(CalendarYear,8,1),(WeekStart="Mon")+1)+29</f>
        <v>44801</v>
      </c>
      <c r="D11" s="56">
        <f ca="1"/>
        <v>44802</v>
      </c>
      <c r="E11" s="56">
        <f ca="1"/>
        <v>44803</v>
      </c>
      <c r="F11" s="56">
        <f ca="1"/>
        <v>44804</v>
      </c>
      <c r="G11" s="56">
        <f ca="1"/>
        <v>44805</v>
      </c>
      <c r="H11" s="56">
        <f ca="1"/>
        <v>44806</v>
      </c>
      <c r="I11" s="56">
        <f ca="1"/>
        <v>44807</v>
      </c>
    </row>
    <row r="12" spans="2:9" ht="75" customHeight="1" x14ac:dyDescent="0.35">
      <c r="C12" s="59"/>
      <c r="D12" s="59"/>
      <c r="E12" s="59"/>
      <c r="F12" s="59"/>
      <c r="G12" s="59"/>
      <c r="H12" s="59"/>
      <c r="I12" s="59"/>
    </row>
    <row r="13" spans="2:9" ht="19.5" customHeight="1" x14ac:dyDescent="0.35">
      <c r="C13" s="56">
        <f t="array" aca="1" ref="C13:D13" ca="1">DaysAndWeeks+DATE(CalendarYear,8,1)-WEEKDAY(DATE(CalendarYear,8,1),(WeekStart="Mon")+1)+36</f>
        <v>44808</v>
      </c>
      <c r="D13" s="56">
        <f ca="1"/>
        <v>44809</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24" priority="2">
      <formula>AND(DAY(C11)&gt;=1,DAY(C11)&lt;=15)</formula>
    </cfRule>
  </conditionalFormatting>
  <conditionalFormatting sqref="C3:H4">
    <cfRule type="expression" dxfId="23" priority="3">
      <formula>DAY(C3)&gt;8</formula>
    </cfRule>
  </conditionalFormatting>
  <conditionalFormatting sqref="C3:C14">
    <cfRule type="expression" dxfId="22" priority="4">
      <formula>C$2="SUN"</formula>
    </cfRule>
  </conditionalFormatting>
  <conditionalFormatting sqref="H3:I12">
    <cfRule type="expression" dxfId="21" priority="5">
      <formula>H$2="SAT"</formula>
    </cfRule>
  </conditionalFormatting>
  <conditionalFormatting sqref="I3:I12">
    <cfRule type="expression" dxfId="20"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9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9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900-000002000000}">
      <formula1>0</formula1>
      <formula2>0</formula2>
    </dataValidation>
    <dataValidation operator="equal" allowBlank="1" showInputMessage="1" showErrorMessage="1" prompt="Enter Notes in cell at right" sqref="E13:E14" xr:uid="{00000000-0002-0000-0900-000003000000}">
      <formula1>0</formula1>
      <formula2>0</formula2>
    </dataValidation>
    <dataValidation operator="equal" allowBlank="1" showInputMessage="1" showErrorMessage="1" prompt="Enter Notes in this cell" sqref="F13:I14" xr:uid="{00000000-0002-0000-09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9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900-000006000000}">
      <formula1>0</formula1>
      <formula2>0</formula2>
    </dataValidation>
    <dataValidation operator="equal" allowBlank="1" showInputMessage="1" showErrorMessage="1" prompt="August month calendar" sqref="A1" xr:uid="{00000000-0002-0000-09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497B0"/>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SEPTEMBER</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DaysAndWeeks+DATE(CalendarYear,9,1)-WEEKDAY(DATE(CalendarYear,9,1),(WeekStart="Mon")+1)+1</f>
        <v>44801</v>
      </c>
      <c r="D3" s="56">
        <f ca="1"/>
        <v>44802</v>
      </c>
      <c r="E3" s="56">
        <f ca="1"/>
        <v>44803</v>
      </c>
      <c r="F3" s="56">
        <f ca="1"/>
        <v>44804</v>
      </c>
      <c r="G3" s="56">
        <f ca="1"/>
        <v>44805</v>
      </c>
      <c r="H3" s="56">
        <f ca="1"/>
        <v>44806</v>
      </c>
      <c r="I3" s="56">
        <f ca="1"/>
        <v>44807</v>
      </c>
    </row>
    <row r="4" spans="2:9" ht="75" customHeight="1" x14ac:dyDescent="0.35">
      <c r="C4" s="59"/>
      <c r="D4" s="59"/>
      <c r="E4" s="59"/>
      <c r="F4" s="59"/>
      <c r="G4" s="59"/>
      <c r="H4" s="59"/>
      <c r="I4" s="59"/>
    </row>
    <row r="5" spans="2:9" ht="19.5" customHeight="1" x14ac:dyDescent="0.35">
      <c r="C5" s="56">
        <f t="array" aca="1" ref="C5:I5" ca="1">DaysAndWeeks+DATE(CalendarYear,9,1)-WEEKDAY(DATE(CalendarYear,9,1),(WeekStart="Mon")+1)+8</f>
        <v>44808</v>
      </c>
      <c r="D5" s="56">
        <f ca="1"/>
        <v>44809</v>
      </c>
      <c r="E5" s="56">
        <f ca="1"/>
        <v>44810</v>
      </c>
      <c r="F5" s="56">
        <f ca="1"/>
        <v>44811</v>
      </c>
      <c r="G5" s="56">
        <f ca="1"/>
        <v>44812</v>
      </c>
      <c r="H5" s="56">
        <f ca="1"/>
        <v>44813</v>
      </c>
      <c r="I5" s="56">
        <f ca="1"/>
        <v>44814</v>
      </c>
    </row>
    <row r="6" spans="2:9" ht="75" customHeight="1" x14ac:dyDescent="0.35">
      <c r="C6" s="59"/>
      <c r="D6" s="59"/>
      <c r="E6" s="59"/>
      <c r="F6" s="59"/>
      <c r="G6" s="59"/>
      <c r="H6" s="59"/>
      <c r="I6" s="59"/>
    </row>
    <row r="7" spans="2:9" ht="19.5" customHeight="1" x14ac:dyDescent="0.35">
      <c r="C7" s="56">
        <f t="array" aca="1" ref="C7:I7" ca="1">DaysAndWeeks+DATE(CalendarYear,9,1)-WEEKDAY(DATE(CalendarYear,9,1),(WeekStart="Mon")+1)+15</f>
        <v>44815</v>
      </c>
      <c r="D7" s="56">
        <f ca="1"/>
        <v>44816</v>
      </c>
      <c r="E7" s="56">
        <f ca="1"/>
        <v>44817</v>
      </c>
      <c r="F7" s="56">
        <f ca="1"/>
        <v>44818</v>
      </c>
      <c r="G7" s="56">
        <f ca="1"/>
        <v>44819</v>
      </c>
      <c r="H7" s="56">
        <f ca="1"/>
        <v>44820</v>
      </c>
      <c r="I7" s="56">
        <f ca="1"/>
        <v>44821</v>
      </c>
    </row>
    <row r="8" spans="2:9" ht="75" customHeight="1" x14ac:dyDescent="0.35">
      <c r="C8" s="59"/>
      <c r="D8" s="59"/>
      <c r="E8" s="59"/>
      <c r="F8" s="59"/>
      <c r="G8" s="59"/>
      <c r="H8" s="59"/>
      <c r="I8" s="59"/>
    </row>
    <row r="9" spans="2:9" ht="19.5" customHeight="1" x14ac:dyDescent="0.35">
      <c r="C9" s="56">
        <f t="array" aca="1" ref="C9:I9" ca="1">DaysAndWeeks+DATE(CalendarYear,9,1)-WEEKDAY(DATE(CalendarYear,9,1),(WeekStart="Mon")+1)+22</f>
        <v>44822</v>
      </c>
      <c r="D9" s="56">
        <f ca="1"/>
        <v>44823</v>
      </c>
      <c r="E9" s="56">
        <f ca="1"/>
        <v>44824</v>
      </c>
      <c r="F9" s="56">
        <f ca="1"/>
        <v>44825</v>
      </c>
      <c r="G9" s="56">
        <f ca="1"/>
        <v>44826</v>
      </c>
      <c r="H9" s="56">
        <f ca="1"/>
        <v>44827</v>
      </c>
      <c r="I9" s="56">
        <f ca="1"/>
        <v>44828</v>
      </c>
    </row>
    <row r="10" spans="2:9" ht="75" customHeight="1" x14ac:dyDescent="0.35">
      <c r="C10" s="59"/>
      <c r="D10" s="59"/>
      <c r="E10" s="59"/>
      <c r="F10" s="59"/>
      <c r="G10" s="59"/>
      <c r="H10" s="59"/>
      <c r="I10" s="59"/>
    </row>
    <row r="11" spans="2:9" ht="19.5" customHeight="1" x14ac:dyDescent="0.35">
      <c r="C11" s="56">
        <f t="array" aca="1" ref="C11:I11" ca="1">DaysAndWeeks+DATE(CalendarYear,9,1)-WEEKDAY(DATE(CalendarYear,9,1),(WeekStart="Mon")+1)+29</f>
        <v>44829</v>
      </c>
      <c r="D11" s="56">
        <f ca="1"/>
        <v>44830</v>
      </c>
      <c r="E11" s="56">
        <f ca="1"/>
        <v>44831</v>
      </c>
      <c r="F11" s="56">
        <f ca="1"/>
        <v>44832</v>
      </c>
      <c r="G11" s="56">
        <f ca="1"/>
        <v>44833</v>
      </c>
      <c r="H11" s="56">
        <f ca="1"/>
        <v>44834</v>
      </c>
      <c r="I11" s="56">
        <f ca="1"/>
        <v>44835</v>
      </c>
    </row>
    <row r="12" spans="2:9" ht="75" customHeight="1" x14ac:dyDescent="0.35">
      <c r="C12" s="59"/>
      <c r="D12" s="59"/>
      <c r="E12" s="59"/>
      <c r="F12" s="59"/>
      <c r="G12" s="59"/>
      <c r="H12" s="59"/>
      <c r="I12" s="59"/>
    </row>
    <row r="13" spans="2:9" ht="19.5" customHeight="1" x14ac:dyDescent="0.35">
      <c r="C13" s="56">
        <f t="array" aca="1" ref="C13:D13" ca="1">DaysAndWeeks+DATE(CalendarYear,9,1)-WEEKDAY(DATE(CalendarYear,9,1),(WeekStart="Mon")+1)+36</f>
        <v>44836</v>
      </c>
      <c r="D13" s="56">
        <f ca="1"/>
        <v>44837</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19" priority="2">
      <formula>AND(DAY(C11)&gt;=1,DAY(C11)&lt;=15)</formula>
    </cfRule>
  </conditionalFormatting>
  <conditionalFormatting sqref="C3:H4">
    <cfRule type="expression" dxfId="18" priority="3">
      <formula>DAY(C3)&gt;8</formula>
    </cfRule>
  </conditionalFormatting>
  <conditionalFormatting sqref="C3:C14">
    <cfRule type="expression" dxfId="17" priority="4">
      <formula>C$2="SUN"</formula>
    </cfRule>
  </conditionalFormatting>
  <conditionalFormatting sqref="H3:I12">
    <cfRule type="expression" dxfId="16" priority="5">
      <formula>H$2="SAT"</formula>
    </cfRule>
  </conditionalFormatting>
  <conditionalFormatting sqref="I3:I12">
    <cfRule type="expression" dxfId="15"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A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A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A00-000002000000}">
      <formula1>0</formula1>
      <formula2>0</formula2>
    </dataValidation>
    <dataValidation operator="equal" allowBlank="1" showInputMessage="1" showErrorMessage="1" prompt="Enter Notes in cell at right" sqref="E13:E14" xr:uid="{00000000-0002-0000-0A00-000003000000}">
      <formula1>0</formula1>
      <formula2>0</formula2>
    </dataValidation>
    <dataValidation operator="equal" allowBlank="1" showInputMessage="1" showErrorMessage="1" prompt="Enter Notes in this cell" sqref="F13:I14" xr:uid="{00000000-0002-0000-0A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A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A00-000006000000}">
      <formula1>0</formula1>
      <formula2>0</formula2>
    </dataValidation>
    <dataValidation operator="equal" allowBlank="1" showInputMessage="1" showErrorMessage="1" prompt="September month calendar" sqref="A1" xr:uid="{00000000-0002-0000-0A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4546A"/>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OCTOBER</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DaysAndWeeks+DATE(CalendarYear,10,1)-WEEKDAY(DATE(CalendarYear,10,1),(WeekStart="Mon")+1)+1</f>
        <v>44829</v>
      </c>
      <c r="D3" s="56">
        <f ca="1"/>
        <v>44830</v>
      </c>
      <c r="E3" s="56">
        <f ca="1"/>
        <v>44831</v>
      </c>
      <c r="F3" s="56">
        <f ca="1"/>
        <v>44832</v>
      </c>
      <c r="G3" s="56">
        <f ca="1"/>
        <v>44833</v>
      </c>
      <c r="H3" s="56">
        <f ca="1"/>
        <v>44834</v>
      </c>
      <c r="I3" s="56">
        <f ca="1"/>
        <v>44835</v>
      </c>
    </row>
    <row r="4" spans="2:9" ht="75" customHeight="1" x14ac:dyDescent="0.35">
      <c r="C4" s="59"/>
      <c r="D4" s="59"/>
      <c r="E4" s="59"/>
      <c r="F4" s="59"/>
      <c r="G4" s="59"/>
      <c r="H4" s="59"/>
      <c r="I4" s="59"/>
    </row>
    <row r="5" spans="2:9" ht="19.5" customHeight="1" x14ac:dyDescent="0.35">
      <c r="C5" s="56">
        <f t="array" aca="1" ref="C5:I5" ca="1">DaysAndWeeks+DATE(CalendarYear,10,1)-WEEKDAY(DATE(CalendarYear,10,1),(WeekStart="Mon")+1)+8</f>
        <v>44836</v>
      </c>
      <c r="D5" s="56">
        <f ca="1"/>
        <v>44837</v>
      </c>
      <c r="E5" s="56">
        <f ca="1"/>
        <v>44838</v>
      </c>
      <c r="F5" s="56">
        <f ca="1"/>
        <v>44839</v>
      </c>
      <c r="G5" s="56">
        <f ca="1"/>
        <v>44840</v>
      </c>
      <c r="H5" s="56">
        <f ca="1"/>
        <v>44841</v>
      </c>
      <c r="I5" s="56">
        <f ca="1"/>
        <v>44842</v>
      </c>
    </row>
    <row r="6" spans="2:9" ht="75" customHeight="1" x14ac:dyDescent="0.35">
      <c r="C6" s="59"/>
      <c r="D6" s="59"/>
      <c r="E6" s="59"/>
      <c r="F6" s="59"/>
      <c r="G6" s="59"/>
      <c r="H6" s="59"/>
      <c r="I6" s="59"/>
    </row>
    <row r="7" spans="2:9" ht="19.5" customHeight="1" x14ac:dyDescent="0.35">
      <c r="C7" s="56">
        <f t="array" aca="1" ref="C7:I7" ca="1">DaysAndWeeks+DATE(CalendarYear,10,1)-WEEKDAY(DATE(CalendarYear,10,1),(WeekStart="Mon")+1)+15</f>
        <v>44843</v>
      </c>
      <c r="D7" s="56">
        <f ca="1"/>
        <v>44844</v>
      </c>
      <c r="E7" s="56">
        <f ca="1"/>
        <v>44845</v>
      </c>
      <c r="F7" s="56">
        <f ca="1"/>
        <v>44846</v>
      </c>
      <c r="G7" s="56">
        <f ca="1"/>
        <v>44847</v>
      </c>
      <c r="H7" s="56">
        <f ca="1"/>
        <v>44848</v>
      </c>
      <c r="I7" s="56">
        <f ca="1"/>
        <v>44849</v>
      </c>
    </row>
    <row r="8" spans="2:9" ht="75" customHeight="1" x14ac:dyDescent="0.35">
      <c r="C8" s="59"/>
      <c r="D8" s="59"/>
      <c r="E8" s="59"/>
      <c r="F8" s="59"/>
      <c r="G8" s="59"/>
      <c r="H8" s="59"/>
      <c r="I8" s="59"/>
    </row>
    <row r="9" spans="2:9" ht="19.5" customHeight="1" x14ac:dyDescent="0.35">
      <c r="C9" s="56">
        <f t="array" aca="1" ref="C9:I9" ca="1">DaysAndWeeks+DATE(CalendarYear,10,1)-WEEKDAY(DATE(CalendarYear,10,1),(WeekStart="Mon")+1)+22</f>
        <v>44850</v>
      </c>
      <c r="D9" s="56">
        <f ca="1"/>
        <v>44851</v>
      </c>
      <c r="E9" s="56">
        <f ca="1"/>
        <v>44852</v>
      </c>
      <c r="F9" s="56">
        <f ca="1"/>
        <v>44853</v>
      </c>
      <c r="G9" s="56">
        <f ca="1"/>
        <v>44854</v>
      </c>
      <c r="H9" s="56">
        <f ca="1"/>
        <v>44855</v>
      </c>
      <c r="I9" s="56">
        <f ca="1"/>
        <v>44856</v>
      </c>
    </row>
    <row r="10" spans="2:9" ht="75" customHeight="1" x14ac:dyDescent="0.35">
      <c r="C10" s="59"/>
      <c r="D10" s="59"/>
      <c r="E10" s="59"/>
      <c r="F10" s="59"/>
      <c r="G10" s="59"/>
      <c r="H10" s="59"/>
      <c r="I10" s="59"/>
    </row>
    <row r="11" spans="2:9" ht="19.5" customHeight="1" x14ac:dyDescent="0.35">
      <c r="C11" s="56">
        <f t="array" aca="1" ref="C11:I11" ca="1">DaysAndWeeks+DATE(CalendarYear,10,1)-WEEKDAY(DATE(CalendarYear,10,1),(WeekStart="Mon")+1)+29</f>
        <v>44857</v>
      </c>
      <c r="D11" s="56">
        <f ca="1"/>
        <v>44858</v>
      </c>
      <c r="E11" s="56">
        <f ca="1"/>
        <v>44859</v>
      </c>
      <c r="F11" s="56">
        <f ca="1"/>
        <v>44860</v>
      </c>
      <c r="G11" s="56">
        <f ca="1"/>
        <v>44861</v>
      </c>
      <c r="H11" s="56">
        <f ca="1"/>
        <v>44862</v>
      </c>
      <c r="I11" s="56">
        <f ca="1"/>
        <v>44863</v>
      </c>
    </row>
    <row r="12" spans="2:9" ht="75" customHeight="1" x14ac:dyDescent="0.35">
      <c r="C12" s="59"/>
      <c r="D12" s="59"/>
      <c r="E12" s="59"/>
      <c r="F12" s="59"/>
      <c r="G12" s="59"/>
      <c r="H12" s="59"/>
      <c r="I12" s="59"/>
    </row>
    <row r="13" spans="2:9" ht="19.5" customHeight="1" x14ac:dyDescent="0.35">
      <c r="C13" s="56">
        <f t="array" aca="1" ref="C13:D13" ca="1">DaysAndWeeks+DATE(CalendarYear,10,1)-WEEKDAY(DATE(CalendarYear,10,1),(WeekStart="Mon")+1)+36</f>
        <v>44864</v>
      </c>
      <c r="D13" s="56">
        <f ca="1"/>
        <v>44865</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14" priority="2">
      <formula>AND(DAY(C11)&gt;=1,DAY(C11)&lt;=15)</formula>
    </cfRule>
  </conditionalFormatting>
  <conditionalFormatting sqref="C3:H4">
    <cfRule type="expression" dxfId="13" priority="3">
      <formula>DAY(C3)&gt;8</formula>
    </cfRule>
  </conditionalFormatting>
  <conditionalFormatting sqref="C3:C14">
    <cfRule type="expression" dxfId="12" priority="4">
      <formula>C$2="SUN"</formula>
    </cfRule>
  </conditionalFormatting>
  <conditionalFormatting sqref="H3:I12">
    <cfRule type="expression" dxfId="11" priority="5">
      <formula>H$2="SAT"</formula>
    </cfRule>
  </conditionalFormatting>
  <conditionalFormatting sqref="I3:I12">
    <cfRule type="expression" dxfId="10"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B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B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B00-000002000000}">
      <formula1>0</formula1>
      <formula2>0</formula2>
    </dataValidation>
    <dataValidation operator="equal" allowBlank="1" showInputMessage="1" showErrorMessage="1" prompt="Enter Notes in cell at right" sqref="E13:E14" xr:uid="{00000000-0002-0000-0B00-000003000000}">
      <formula1>0</formula1>
      <formula2>0</formula2>
    </dataValidation>
    <dataValidation operator="equal" allowBlank="1" showInputMessage="1" showErrorMessage="1" prompt="Enter Notes in this cell" sqref="F13:I14" xr:uid="{00000000-0002-0000-0B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B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B00-000006000000}">
      <formula1>0</formula1>
      <formula2>0</formula2>
    </dataValidation>
    <dataValidation operator="equal" allowBlank="1" showInputMessage="1" showErrorMessage="1" prompt="October month calendar" sqref="A1" xr:uid="{00000000-0002-0000-0B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333F50"/>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NOVEMBER</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DaysAndWeeks+DATE(CalendarYear,11,1)-WEEKDAY(DATE(CalendarYear,11,1),(WeekStart="Mon")+1)+1</f>
        <v>44864</v>
      </c>
      <c r="D3" s="56">
        <f ca="1"/>
        <v>44865</v>
      </c>
      <c r="E3" s="56">
        <f ca="1"/>
        <v>44866</v>
      </c>
      <c r="F3" s="56">
        <f ca="1"/>
        <v>44867</v>
      </c>
      <c r="G3" s="56">
        <f ca="1"/>
        <v>44868</v>
      </c>
      <c r="H3" s="56">
        <f ca="1"/>
        <v>44869</v>
      </c>
      <c r="I3" s="56">
        <f ca="1"/>
        <v>44870</v>
      </c>
    </row>
    <row r="4" spans="2:9" ht="75" customHeight="1" x14ac:dyDescent="0.35">
      <c r="C4" s="59"/>
      <c r="D4" s="59"/>
      <c r="E4" s="59"/>
      <c r="F4" s="59"/>
      <c r="G4" s="59"/>
      <c r="H4" s="59"/>
      <c r="I4" s="59"/>
    </row>
    <row r="5" spans="2:9" ht="19.5" customHeight="1" x14ac:dyDescent="0.35">
      <c r="C5" s="56">
        <f t="array" aca="1" ref="C5:I5" ca="1">DaysAndWeeks+DATE(CalendarYear,11,1)-WEEKDAY(DATE(CalendarYear,11,1),(WeekStart="Mon")+1)+8</f>
        <v>44871</v>
      </c>
      <c r="D5" s="56">
        <f ca="1"/>
        <v>44872</v>
      </c>
      <c r="E5" s="56">
        <f ca="1"/>
        <v>44873</v>
      </c>
      <c r="F5" s="56">
        <f ca="1"/>
        <v>44874</v>
      </c>
      <c r="G5" s="56">
        <f ca="1"/>
        <v>44875</v>
      </c>
      <c r="H5" s="56">
        <f ca="1"/>
        <v>44876</v>
      </c>
      <c r="I5" s="56">
        <f ca="1"/>
        <v>44877</v>
      </c>
    </row>
    <row r="6" spans="2:9" ht="75" customHeight="1" x14ac:dyDescent="0.35">
      <c r="C6" s="59"/>
      <c r="D6" s="59"/>
      <c r="E6" s="59"/>
      <c r="F6" s="59"/>
      <c r="G6" s="59"/>
      <c r="H6" s="59"/>
      <c r="I6" s="59"/>
    </row>
    <row r="7" spans="2:9" ht="19.5" customHeight="1" x14ac:dyDescent="0.35">
      <c r="C7" s="56">
        <f t="array" aca="1" ref="C7:I7" ca="1">DaysAndWeeks+DATE(CalendarYear,11,1)-WEEKDAY(DATE(CalendarYear,11,1),(WeekStart="Mon")+1)+15</f>
        <v>44878</v>
      </c>
      <c r="D7" s="56">
        <f ca="1"/>
        <v>44879</v>
      </c>
      <c r="E7" s="56">
        <f ca="1"/>
        <v>44880</v>
      </c>
      <c r="F7" s="56">
        <f ca="1"/>
        <v>44881</v>
      </c>
      <c r="G7" s="56">
        <f ca="1"/>
        <v>44882</v>
      </c>
      <c r="H7" s="56">
        <f ca="1"/>
        <v>44883</v>
      </c>
      <c r="I7" s="56">
        <f ca="1"/>
        <v>44884</v>
      </c>
    </row>
    <row r="8" spans="2:9" ht="75" customHeight="1" x14ac:dyDescent="0.35">
      <c r="C8" s="59"/>
      <c r="D8" s="59"/>
      <c r="E8" s="59"/>
      <c r="F8" s="59"/>
      <c r="G8" s="59"/>
      <c r="H8" s="59"/>
      <c r="I8" s="59"/>
    </row>
    <row r="9" spans="2:9" ht="19.5" customHeight="1" x14ac:dyDescent="0.35">
      <c r="C9" s="56">
        <f t="array" aca="1" ref="C9:I9" ca="1">DaysAndWeeks+DATE(CalendarYear,11,1)-WEEKDAY(DATE(CalendarYear,11,1),(WeekStart="Mon")+1)+22</f>
        <v>44885</v>
      </c>
      <c r="D9" s="56">
        <f ca="1"/>
        <v>44886</v>
      </c>
      <c r="E9" s="56">
        <f ca="1"/>
        <v>44887</v>
      </c>
      <c r="F9" s="56">
        <f ca="1"/>
        <v>44888</v>
      </c>
      <c r="G9" s="56">
        <f ca="1"/>
        <v>44889</v>
      </c>
      <c r="H9" s="56">
        <f ca="1"/>
        <v>44890</v>
      </c>
      <c r="I9" s="56">
        <f ca="1"/>
        <v>44891</v>
      </c>
    </row>
    <row r="10" spans="2:9" ht="75" customHeight="1" x14ac:dyDescent="0.35">
      <c r="C10" s="59"/>
      <c r="D10" s="59"/>
      <c r="E10" s="59"/>
      <c r="F10" s="59"/>
      <c r="G10" s="59"/>
      <c r="H10" s="59"/>
      <c r="I10" s="59"/>
    </row>
    <row r="11" spans="2:9" ht="19.5" customHeight="1" x14ac:dyDescent="0.35">
      <c r="C11" s="56">
        <f t="array" aca="1" ref="C11:I11" ca="1">DaysAndWeeks+DATE(CalendarYear,11,1)-WEEKDAY(DATE(CalendarYear,11,1),(WeekStart="Mon")+1)+29</f>
        <v>44892</v>
      </c>
      <c r="D11" s="56">
        <f ca="1"/>
        <v>44893</v>
      </c>
      <c r="E11" s="56">
        <f ca="1"/>
        <v>44894</v>
      </c>
      <c r="F11" s="56">
        <f ca="1"/>
        <v>44895</v>
      </c>
      <c r="G11" s="56">
        <f ca="1"/>
        <v>44896</v>
      </c>
      <c r="H11" s="56">
        <f ca="1"/>
        <v>44897</v>
      </c>
      <c r="I11" s="56">
        <f ca="1"/>
        <v>44898</v>
      </c>
    </row>
    <row r="12" spans="2:9" ht="75" customHeight="1" x14ac:dyDescent="0.35">
      <c r="C12" s="59"/>
      <c r="D12" s="59"/>
      <c r="E12" s="59"/>
      <c r="F12" s="59"/>
      <c r="G12" s="59"/>
      <c r="H12" s="59"/>
      <c r="I12" s="59"/>
    </row>
    <row r="13" spans="2:9" ht="19.5" customHeight="1" x14ac:dyDescent="0.35">
      <c r="C13" s="56">
        <f t="array" aca="1" ref="C13:D13" ca="1">DaysAndWeeks+DATE(CalendarYear,11,1)-WEEKDAY(DATE(CalendarYear,11,1),(WeekStart="Mon")+1)+36</f>
        <v>44899</v>
      </c>
      <c r="D13" s="56">
        <f ca="1"/>
        <v>44900</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9" priority="2">
      <formula>AND(DAY(C11)&gt;=1,DAY(C11)&lt;=15)</formula>
    </cfRule>
  </conditionalFormatting>
  <conditionalFormatting sqref="C3:H4">
    <cfRule type="expression" dxfId="8" priority="3">
      <formula>DAY(C3)&gt;8</formula>
    </cfRule>
  </conditionalFormatting>
  <conditionalFormatting sqref="C3:C14">
    <cfRule type="expression" dxfId="7" priority="4">
      <formula>C$2="SUN"</formula>
    </cfRule>
  </conditionalFormatting>
  <conditionalFormatting sqref="H3:I12">
    <cfRule type="expression" dxfId="6" priority="5">
      <formula>H$2="SAT"</formula>
    </cfRule>
  </conditionalFormatting>
  <conditionalFormatting sqref="I3:I12">
    <cfRule type="expression" dxfId="5"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C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C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C00-000002000000}">
      <formula1>0</formula1>
      <formula2>0</formula2>
    </dataValidation>
    <dataValidation operator="equal" allowBlank="1" showInputMessage="1" showErrorMessage="1" prompt="Enter Notes in cell at right" sqref="E13:E14" xr:uid="{00000000-0002-0000-0C00-000003000000}">
      <formula1>0</formula1>
      <formula2>0</formula2>
    </dataValidation>
    <dataValidation operator="equal" allowBlank="1" showInputMessage="1" showErrorMessage="1" prompt="Enter Notes in this cell" sqref="F13:I14" xr:uid="{00000000-0002-0000-0C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C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C00-000006000000}">
      <formula1>0</formula1>
      <formula2>0</formula2>
    </dataValidation>
    <dataValidation operator="equal" allowBlank="1" showInputMessage="1" showErrorMessage="1" prompt="November month calendar" sqref="A1" xr:uid="{00000000-0002-0000-0C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22A35"/>
    <pageSetUpPr fitToPage="1"/>
  </sheetPr>
  <dimension ref="A1:BL17"/>
  <sheetViews>
    <sheetView showGridLines="0" zoomScaleNormal="100" workbookViewId="0"/>
  </sheetViews>
  <sheetFormatPr defaultColWidth="11.26953125" defaultRowHeight="14.5" x14ac:dyDescent="0.35"/>
  <cols>
    <col min="1" max="1" width="3" style="50" customWidth="1"/>
    <col min="2" max="2" width="24.7265625" style="50" customWidth="1"/>
    <col min="3" max="9" width="21" style="50" customWidth="1"/>
    <col min="10" max="10" width="3" style="50" customWidth="1"/>
    <col min="11" max="11" width="10" style="50" customWidth="1"/>
    <col min="12" max="64" width="11.26953125" style="50"/>
  </cols>
  <sheetData>
    <row r="1" spans="2:9" ht="20.149999999999999" customHeight="1" x14ac:dyDescent="0.35">
      <c r="B1" s="60">
        <f ca="1">CalendarYear</f>
        <v>2022</v>
      </c>
    </row>
    <row r="2" spans="2:9" ht="30" customHeight="1" x14ac:dyDescent="0.35">
      <c r="B2" s="61" t="str">
        <f ca="1">UPPER(TEXT(C5,"mmmm"))</f>
        <v>DECEMBER</v>
      </c>
      <c r="C2" s="52" t="str">
        <f>UPPER(TEXT(WeekStart,"ddd"))</f>
        <v>SUN</v>
      </c>
      <c r="D2" s="52" t="str">
        <f t="shared" ref="D2:I2" ca="1" si="0">UPPER(TEXT(D3,"ddd"))</f>
        <v>MON</v>
      </c>
      <c r="E2" s="52" t="str">
        <f t="shared" ca="1" si="0"/>
        <v>TUE</v>
      </c>
      <c r="F2" s="52" t="str">
        <f t="shared" ca="1" si="0"/>
        <v>WED</v>
      </c>
      <c r="G2" s="52" t="str">
        <f t="shared" ca="1" si="0"/>
        <v>THU</v>
      </c>
      <c r="H2" s="52" t="str">
        <f t="shared" ca="1" si="0"/>
        <v>FRI</v>
      </c>
      <c r="I2" s="52" t="str">
        <f t="shared" ca="1" si="0"/>
        <v>SAT</v>
      </c>
    </row>
    <row r="3" spans="2:9" ht="19.5" customHeight="1" x14ac:dyDescent="0.35">
      <c r="B3" s="55"/>
      <c r="C3" s="56">
        <f t="array" aca="1" ref="C3:I3" ca="1">DaysAndWeeks+DATE(CalendarYear,12,1)-WEEKDAY(DATE(CalendarYear,12,1),(WeekStart="Mon")+1)+1</f>
        <v>44892</v>
      </c>
      <c r="D3" s="56">
        <f ca="1"/>
        <v>44893</v>
      </c>
      <c r="E3" s="56">
        <f ca="1"/>
        <v>44894</v>
      </c>
      <c r="F3" s="56">
        <f ca="1"/>
        <v>44895</v>
      </c>
      <c r="G3" s="56">
        <f ca="1"/>
        <v>44896</v>
      </c>
      <c r="H3" s="56">
        <f ca="1"/>
        <v>44897</v>
      </c>
      <c r="I3" s="56">
        <f ca="1"/>
        <v>44898</v>
      </c>
    </row>
    <row r="4" spans="2:9" ht="75" customHeight="1" x14ac:dyDescent="0.35">
      <c r="C4" s="59"/>
      <c r="D4" s="59"/>
      <c r="E4" s="59"/>
      <c r="F4" s="59"/>
      <c r="G4" s="59"/>
      <c r="H4" s="59"/>
      <c r="I4" s="59"/>
    </row>
    <row r="5" spans="2:9" ht="19.5" customHeight="1" x14ac:dyDescent="0.35">
      <c r="C5" s="56">
        <f t="array" aca="1" ref="C5:I5" ca="1">DaysAndWeeks+DATE(CalendarYear,12,1)-WEEKDAY(DATE(CalendarYear,12,1),(WeekStart="Mon")+1)+8</f>
        <v>44899</v>
      </c>
      <c r="D5" s="56">
        <f ca="1"/>
        <v>44900</v>
      </c>
      <c r="E5" s="56">
        <f ca="1"/>
        <v>44901</v>
      </c>
      <c r="F5" s="56">
        <f ca="1"/>
        <v>44902</v>
      </c>
      <c r="G5" s="56">
        <f ca="1"/>
        <v>44903</v>
      </c>
      <c r="H5" s="56">
        <f ca="1"/>
        <v>44904</v>
      </c>
      <c r="I5" s="56">
        <f ca="1"/>
        <v>44905</v>
      </c>
    </row>
    <row r="6" spans="2:9" ht="75" customHeight="1" x14ac:dyDescent="0.35">
      <c r="C6" s="59"/>
      <c r="D6" s="59"/>
      <c r="E6" s="59"/>
      <c r="F6" s="59"/>
      <c r="G6" s="59"/>
      <c r="H6" s="59"/>
      <c r="I6" s="59"/>
    </row>
    <row r="7" spans="2:9" ht="19.5" customHeight="1" x14ac:dyDescent="0.35">
      <c r="C7" s="56">
        <f t="array" aca="1" ref="C7:I7" ca="1">DaysAndWeeks+DATE(CalendarYear,12,1)-WEEKDAY(DATE(CalendarYear,12,1),(WeekStart="Mon")+1)+15</f>
        <v>44906</v>
      </c>
      <c r="D7" s="56">
        <f ca="1"/>
        <v>44907</v>
      </c>
      <c r="E7" s="56">
        <f ca="1"/>
        <v>44908</v>
      </c>
      <c r="F7" s="56">
        <f ca="1"/>
        <v>44909</v>
      </c>
      <c r="G7" s="56">
        <f ca="1"/>
        <v>44910</v>
      </c>
      <c r="H7" s="56">
        <f ca="1"/>
        <v>44911</v>
      </c>
      <c r="I7" s="56">
        <f ca="1"/>
        <v>44912</v>
      </c>
    </row>
    <row r="8" spans="2:9" ht="75" customHeight="1" x14ac:dyDescent="0.35">
      <c r="C8" s="59"/>
      <c r="D8" s="59"/>
      <c r="E8" s="59"/>
      <c r="F8" s="59"/>
      <c r="G8" s="59"/>
      <c r="H8" s="59"/>
      <c r="I8" s="59"/>
    </row>
    <row r="9" spans="2:9" ht="19.5" customHeight="1" x14ac:dyDescent="0.35">
      <c r="C9" s="56">
        <f t="array" aca="1" ref="C9:I9" ca="1">DaysAndWeeks+DATE(CalendarYear,12,1)-WEEKDAY(DATE(CalendarYear,12,1),(WeekStart="Mon")+1)+22</f>
        <v>44913</v>
      </c>
      <c r="D9" s="56">
        <f ca="1"/>
        <v>44914</v>
      </c>
      <c r="E9" s="56">
        <f ca="1"/>
        <v>44915</v>
      </c>
      <c r="F9" s="56">
        <f ca="1"/>
        <v>44916</v>
      </c>
      <c r="G9" s="56">
        <f ca="1"/>
        <v>44917</v>
      </c>
      <c r="H9" s="56">
        <f ca="1"/>
        <v>44918</v>
      </c>
      <c r="I9" s="56">
        <f ca="1"/>
        <v>44919</v>
      </c>
    </row>
    <row r="10" spans="2:9" ht="75" customHeight="1" x14ac:dyDescent="0.35">
      <c r="C10" s="59"/>
      <c r="D10" s="59"/>
      <c r="E10" s="59"/>
      <c r="F10" s="59"/>
      <c r="G10" s="59"/>
      <c r="H10" s="59"/>
      <c r="I10" s="59"/>
    </row>
    <row r="11" spans="2:9" ht="19.5" customHeight="1" x14ac:dyDescent="0.35">
      <c r="C11" s="56">
        <f t="array" aca="1" ref="C11:I11" ca="1">DaysAndWeeks+DATE(CalendarYear,12,1)-WEEKDAY(DATE(CalendarYear,12,1),(WeekStart="Mon")+1)+29</f>
        <v>44920</v>
      </c>
      <c r="D11" s="56">
        <f ca="1"/>
        <v>44921</v>
      </c>
      <c r="E11" s="56">
        <f ca="1"/>
        <v>44922</v>
      </c>
      <c r="F11" s="56">
        <f ca="1"/>
        <v>44923</v>
      </c>
      <c r="G11" s="56">
        <f ca="1"/>
        <v>44924</v>
      </c>
      <c r="H11" s="56">
        <f ca="1"/>
        <v>44925</v>
      </c>
      <c r="I11" s="56">
        <f ca="1"/>
        <v>44926</v>
      </c>
    </row>
    <row r="12" spans="2:9" ht="75" customHeight="1" x14ac:dyDescent="0.35">
      <c r="C12" s="59"/>
      <c r="D12" s="59"/>
      <c r="E12" s="59"/>
      <c r="F12" s="59"/>
      <c r="G12" s="59"/>
      <c r="H12" s="59"/>
      <c r="I12" s="59"/>
    </row>
    <row r="13" spans="2:9" ht="19.5" customHeight="1" x14ac:dyDescent="0.35">
      <c r="C13" s="56">
        <f t="array" aca="1" ref="C13:D13" ca="1">DaysAndWeeks+DATE(CalendarYear,12,1)-WEEKDAY(DATE(CalendarYear,12,1),(WeekStart="Mon")+1)+36</f>
        <v>44927</v>
      </c>
      <c r="D13" s="56">
        <f ca="1"/>
        <v>44928</v>
      </c>
      <c r="E13" s="75" t="s">
        <v>59</v>
      </c>
      <c r="F13" s="76"/>
      <c r="G13" s="76"/>
      <c r="H13" s="76"/>
      <c r="I13" s="76"/>
    </row>
    <row r="14" spans="2:9" ht="75" customHeight="1" x14ac:dyDescent="0.35">
      <c r="C14" s="59"/>
      <c r="D14" s="59"/>
      <c r="E14" s="75"/>
      <c r="F14" s="76"/>
      <c r="G14" s="76"/>
      <c r="H14" s="76"/>
      <c r="I14" s="76"/>
    </row>
    <row r="15" spans="2:9" ht="16.5" customHeight="1" x14ac:dyDescent="0.35"/>
    <row r="16" spans="2:9" ht="16.5" customHeight="1" x14ac:dyDescent="0.35"/>
    <row r="17" ht="16.5" customHeight="1" x14ac:dyDescent="0.35"/>
  </sheetData>
  <mergeCells count="2">
    <mergeCell ref="E13:E14"/>
    <mergeCell ref="F13:I14"/>
  </mergeCells>
  <conditionalFormatting sqref="C11:I11 C13:D13">
    <cfRule type="expression" dxfId="4" priority="2">
      <formula>AND(DAY(C11)&gt;=1,DAY(C11)&lt;=15)</formula>
    </cfRule>
  </conditionalFormatting>
  <conditionalFormatting sqref="C3:H4">
    <cfRule type="expression" dxfId="3" priority="3">
      <formula>DAY(C3)&gt;8</formula>
    </cfRule>
  </conditionalFormatting>
  <conditionalFormatting sqref="C3:C14">
    <cfRule type="expression" dxfId="2" priority="4">
      <formula>C$2="SUN"</formula>
    </cfRule>
  </conditionalFormatting>
  <conditionalFormatting sqref="H3:I12">
    <cfRule type="expression" dxfId="1" priority="5">
      <formula>H$2="SAT"</formula>
    </cfRule>
  </conditionalFormatting>
  <conditionalFormatting sqref="I3:I12">
    <cfRule type="expression" dxfId="0" priority="6">
      <formula>$I$2="SUN"</formula>
    </cfRule>
  </conditionalFormatting>
  <dataValidations count="8">
    <dataValidation operator="equal" allowBlank="1" showInputMessage="1" showErrorMessage="1" prompt="Month of this worksheet is in this cell. Calendar starts at right and contains dates from previous, current and the next month. Monthly notes can be entered in cell F13" sqref="B2" xr:uid="{00000000-0002-0000-0D00-000000000000}">
      <formula1>0</formula1>
      <formula2>0</formula2>
    </dataValidation>
    <dataValidation operator="equal" allowBlank="1" showInputMessage="1" showErrorMessage="1" prompt="Calendar day in this &amp; rows 5, 7, 9, 11, &amp; 13, are automatically updated. If this cell doesn’t contain number 1, then it is a previous month's day. Enter monthly notes in cell F13" sqref="C3" xr:uid="{00000000-0002-0000-0D00-000001000000}">
      <formula1>0</formula1>
      <formula2>0</formula2>
    </dataValidation>
    <dataValidation operator="equal" allowBlank="1" showInputMessage="1" showErrorMessage="1" prompt="Enter daily notes based on the calendar day above in cells in this and rows 6, 8, 10, 12 and 14, columns C to I" sqref="C4" xr:uid="{00000000-0002-0000-0D00-000002000000}">
      <formula1>0</formula1>
      <formula2>0</formula2>
    </dataValidation>
    <dataValidation operator="equal" allowBlank="1" showInputMessage="1" showErrorMessage="1" prompt="Enter Notes in cell at right" sqref="E13:E14" xr:uid="{00000000-0002-0000-0D00-000003000000}">
      <formula1>0</formula1>
      <formula2>0</formula2>
    </dataValidation>
    <dataValidation operator="equal" allowBlank="1" showInputMessage="1" showErrorMessage="1" prompt="Enter Notes in this cell" sqref="F13:I14" xr:uid="{00000000-0002-0000-0D00-000004000000}">
      <formula1>0</formula1>
      <formula2>0</formula2>
    </dataValidation>
    <dataValidation operator="equal" allowBlank="1" showInputMessage="1" showErrorMessage="1" prompt="Year in this cell is automatically updated based on year entered in January worksheet. Month for this worksheet is in cell below" sqref="B1" xr:uid="{00000000-0002-0000-0D00-000005000000}">
      <formula1>0</formula1>
      <formula2>0</formula2>
    </dataValidation>
    <dataValidation operator="equal" allowBlank="1" showInputMessage="1" showErrorMessage="1" prompt="This row contains weekday names for this calendar. This cell contains starting day of week. To change the starting day, select a new weekday in cell L3 in January worksheet" sqref="C2" xr:uid="{00000000-0002-0000-0D00-000006000000}">
      <formula1>0</formula1>
      <formula2>0</formula2>
    </dataValidation>
    <dataValidation operator="equal" allowBlank="1" showInputMessage="1" showErrorMessage="1" prompt="December month calendar" sqref="A1" xr:uid="{00000000-0002-0000-0D00-000007000000}">
      <formula1>0</formula1>
      <formula2>0</formula2>
    </dataValidation>
  </dataValidations>
  <printOptions horizontalCentered="1" verticalCentered="1"/>
  <pageMargins left="0.25" right="0.25" top="0.5" bottom="0.5" header="0.51180555555555496" footer="0.3"/>
  <pageSetup firstPageNumber="0" orientation="landscape" horizontalDpi="300" verticalDpi="300"/>
  <headerFooter>
    <oddFooter>&amp;CPage &amp;P of &amp;N</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472C4"/>
  </sheetPr>
  <dimension ref="A1:B7"/>
  <sheetViews>
    <sheetView zoomScaleNormal="100" workbookViewId="0">
      <selection activeCell="B1" sqref="B1"/>
    </sheetView>
  </sheetViews>
  <sheetFormatPr defaultColWidth="8.54296875" defaultRowHeight="14.5" x14ac:dyDescent="0.35"/>
  <cols>
    <col min="2" max="2" width="11.453125" customWidth="1"/>
  </cols>
  <sheetData>
    <row r="1" spans="1:2" x14ac:dyDescent="0.35">
      <c r="A1">
        <v>1</v>
      </c>
      <c r="B1" t="s">
        <v>61</v>
      </c>
    </row>
    <row r="2" spans="1:2" x14ac:dyDescent="0.35">
      <c r="A2">
        <v>2</v>
      </c>
      <c r="B2" t="s">
        <v>62</v>
      </c>
    </row>
    <row r="3" spans="1:2" x14ac:dyDescent="0.35">
      <c r="A3">
        <v>3</v>
      </c>
      <c r="B3" t="s">
        <v>63</v>
      </c>
    </row>
    <row r="4" spans="1:2" x14ac:dyDescent="0.35">
      <c r="A4">
        <v>4</v>
      </c>
      <c r="B4" t="s">
        <v>64</v>
      </c>
    </row>
    <row r="5" spans="1:2" x14ac:dyDescent="0.35">
      <c r="A5">
        <v>5</v>
      </c>
      <c r="B5" t="s">
        <v>65</v>
      </c>
    </row>
    <row r="6" spans="1:2" x14ac:dyDescent="0.35">
      <c r="A6">
        <v>6</v>
      </c>
      <c r="B6" t="s">
        <v>66</v>
      </c>
    </row>
    <row r="7" spans="1:2" x14ac:dyDescent="0.35">
      <c r="A7">
        <v>7</v>
      </c>
      <c r="B7" t="s">
        <v>67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4" baseType="variant">
      <vt:variant>
        <vt:lpstr>Worksheets</vt:lpstr>
      </vt:variant>
      <vt:variant>
        <vt:i4>15</vt:i4>
      </vt:variant>
      <vt:variant>
        <vt:lpstr>Named Ranges</vt:lpstr>
      </vt:variant>
      <vt:variant>
        <vt:i4>40</vt:i4>
      </vt:variant>
    </vt:vector>
  </HeadingPairs>
  <TitlesOfParts>
    <vt:vector size="55" baseType="lpstr">
      <vt:lpstr>ScopeSchedule</vt:lpstr>
      <vt:lpstr>Error Description</vt:lpstr>
      <vt:lpstr>January</vt:lpstr>
      <vt:lpstr>February</vt:lpstr>
      <vt:lpstr>March</vt:lpstr>
      <vt:lpstr>April</vt:lpstr>
      <vt:lpstr>May</vt:lpstr>
      <vt:lpstr>June</vt:lpstr>
      <vt:lpstr>July</vt:lpstr>
      <vt:lpstr>August</vt:lpstr>
      <vt:lpstr>September</vt:lpstr>
      <vt:lpstr>October</vt:lpstr>
      <vt:lpstr>November</vt:lpstr>
      <vt:lpstr>December</vt:lpstr>
      <vt:lpstr>Lookups</vt:lpstr>
      <vt:lpstr>CalendarYear</vt:lpstr>
      <vt:lpstr>ColumnTitleRegion1..I12.1</vt:lpstr>
      <vt:lpstr>October!ColumnTitleRegion1..I12.10</vt:lpstr>
      <vt:lpstr>November!ColumnTitleRegion1..I12.11</vt:lpstr>
      <vt:lpstr>December!ColumnTitleRegion1..I12.12</vt:lpstr>
      <vt:lpstr>ColumnTitleRegion1..I12.2</vt:lpstr>
      <vt:lpstr>March!ColumnTitleRegion1..I12.3</vt:lpstr>
      <vt:lpstr>April!ColumnTitleRegion1..I12.4</vt:lpstr>
      <vt:lpstr>May!ColumnTitleRegion1..I12.5</vt:lpstr>
      <vt:lpstr>June!ColumnTitleRegion1..I12.6</vt:lpstr>
      <vt:lpstr>July!ColumnTitleRegion1..I12.7</vt:lpstr>
      <vt:lpstr>August!ColumnTitleRegion1..I12.8</vt:lpstr>
      <vt:lpstr>September!ColumnTitleRegion1..I12.9</vt:lpstr>
      <vt:lpstr>ColumnTitleRegion2..D14.1</vt:lpstr>
      <vt:lpstr>October!ColumnTitleRegion2..D14.10</vt:lpstr>
      <vt:lpstr>November!ColumnTitleRegion2..D14.11</vt:lpstr>
      <vt:lpstr>December!ColumnTitleRegion2..D14.12</vt:lpstr>
      <vt:lpstr>ColumnTitleRegion2..D14.2</vt:lpstr>
      <vt:lpstr>March!ColumnTitleRegion2..D14.3</vt:lpstr>
      <vt:lpstr>April!ColumnTitleRegion2..D14.4</vt:lpstr>
      <vt:lpstr>May!ColumnTitleRegion2..D14.5</vt:lpstr>
      <vt:lpstr>June!ColumnTitleRegion2..D14.6</vt:lpstr>
      <vt:lpstr>July!ColumnTitleRegion2..D14.7</vt:lpstr>
      <vt:lpstr>August!ColumnTitleRegion2..D14.8</vt:lpstr>
      <vt:lpstr>September!ColumnTitleRegion2..D14.9</vt:lpstr>
      <vt:lpstr>January!Print_Area</vt:lpstr>
      <vt:lpstr>October!RowTitleRegion1..F13.10</vt:lpstr>
      <vt:lpstr>November!RowTitleRegion1..F13.11</vt:lpstr>
      <vt:lpstr>December!RowTitleRegion1..F13.12</vt:lpstr>
      <vt:lpstr>RowTitleRegion1..F13.2</vt:lpstr>
      <vt:lpstr>March!RowTitleRegion1..F13.3</vt:lpstr>
      <vt:lpstr>April!RowTitleRegion1..F13.4</vt:lpstr>
      <vt:lpstr>May!RowTitleRegion1..F13.5</vt:lpstr>
      <vt:lpstr>June!RowTitleRegion1..F13.6</vt:lpstr>
      <vt:lpstr>July!RowTitleRegion1..F13.7</vt:lpstr>
      <vt:lpstr>August!RowTitleRegion1..F13.8</vt:lpstr>
      <vt:lpstr>September!RowTitleRegion1..F13.9</vt:lpstr>
      <vt:lpstr>RowTitleRegion1..L3.1</vt:lpstr>
      <vt:lpstr>January!RowTitleRegion2..F13.1</vt:lpstr>
      <vt:lpstr>WeekStart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Alan</cp:lastModifiedBy>
  <cp:revision>2</cp:revision>
  <dcterms:created xsi:type="dcterms:W3CDTF">2021-07-08T22:26:27Z</dcterms:created>
  <dcterms:modified xsi:type="dcterms:W3CDTF">2022-05-02T17:32:32Z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