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ay\Desktop\"/>
    </mc:Choice>
  </mc:AlternateContent>
  <bookViews>
    <workbookView xWindow="0" yWindow="0" windowWidth="20490" windowHeight="7650" activeTab="4"/>
  </bookViews>
  <sheets>
    <sheet name="NIFTY50" sheetId="2" r:id="rId1"/>
    <sheet name="NIFTY OPTION CHAIN" sheetId="3" r:id="rId2"/>
    <sheet name="NIFTYOC_DB" sheetId="4" r:id="rId3"/>
    <sheet name="Sheet1" sheetId="5" r:id="rId4"/>
    <sheet name="NIFTYBANK" sheetId="6" r:id="rId5"/>
  </sheets>
  <definedNames>
    <definedName name="ExternalData_1" localSheetId="0" hidden="1">NIFTY50!$A$1:$P$52</definedName>
    <definedName name="ExternalData_1" localSheetId="4" hidden="1">NIFTYBANK!$A$1:$I$2</definedName>
    <definedName name="ExternalData_1" localSheetId="2" hidden="1">NIFTYOC_DB!$C$5:$Q$95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" i="3" l="1"/>
  <c r="C4" i="3"/>
  <c r="I6" i="3"/>
  <c r="D2" i="4"/>
  <c r="C2" i="4"/>
  <c r="I23" i="3" l="1"/>
  <c r="I17" i="3" s="1"/>
  <c r="M17" i="3" l="1"/>
  <c r="F17" i="3"/>
  <c r="J17" i="3"/>
  <c r="N17" i="3"/>
  <c r="P17" i="3" s="1"/>
  <c r="C17" i="3"/>
  <c r="G17" i="3"/>
  <c r="K17" i="3"/>
  <c r="O17" i="3"/>
  <c r="D17" i="3"/>
  <c r="H17" i="3"/>
  <c r="L17" i="3"/>
  <c r="E17" i="3"/>
  <c r="M23" i="3"/>
  <c r="G23" i="3"/>
  <c r="J23" i="3"/>
  <c r="N23" i="3"/>
  <c r="P23" i="3" s="1"/>
  <c r="D23" i="3"/>
  <c r="H23" i="3"/>
  <c r="K23" i="3"/>
  <c r="O23" i="3"/>
  <c r="E23" i="3"/>
  <c r="C23" i="3"/>
  <c r="L23" i="3"/>
  <c r="F23" i="3"/>
  <c r="I24" i="3"/>
  <c r="I18" i="3" s="1"/>
  <c r="I22" i="3"/>
  <c r="I16" i="3" s="1"/>
  <c r="B17" i="3" l="1"/>
  <c r="D18" i="3"/>
  <c r="K18" i="3"/>
  <c r="O18" i="3"/>
  <c r="E18" i="3"/>
  <c r="L18" i="3"/>
  <c r="G18" i="3"/>
  <c r="M18" i="3"/>
  <c r="J18" i="3"/>
  <c r="N18" i="3"/>
  <c r="C18" i="3"/>
  <c r="H18" i="3"/>
  <c r="F18" i="3"/>
  <c r="D16" i="3"/>
  <c r="K16" i="3"/>
  <c r="O16" i="3"/>
  <c r="G16" i="3"/>
  <c r="L16" i="3"/>
  <c r="M16" i="3"/>
  <c r="C16" i="3"/>
  <c r="J16" i="3"/>
  <c r="N16" i="3"/>
  <c r="E16" i="3"/>
  <c r="H16" i="3"/>
  <c r="F16" i="3"/>
  <c r="B23" i="3"/>
  <c r="I21" i="3"/>
  <c r="K22" i="3"/>
  <c r="O22" i="3"/>
  <c r="D22" i="3"/>
  <c r="H22" i="3"/>
  <c r="N22" i="3"/>
  <c r="L22" i="3"/>
  <c r="E22" i="3"/>
  <c r="C22" i="3"/>
  <c r="J22" i="3"/>
  <c r="M22" i="3"/>
  <c r="F22" i="3"/>
  <c r="G22" i="3"/>
  <c r="I25" i="3"/>
  <c r="K24" i="3"/>
  <c r="O24" i="3"/>
  <c r="F24" i="3"/>
  <c r="N24" i="3"/>
  <c r="L24" i="3"/>
  <c r="G24" i="3"/>
  <c r="J24" i="3"/>
  <c r="M24" i="3"/>
  <c r="D24" i="3"/>
  <c r="H24" i="3"/>
  <c r="E24" i="3"/>
  <c r="C24" i="3"/>
  <c r="P24" i="3" l="1"/>
  <c r="P22" i="3"/>
  <c r="P16" i="3"/>
  <c r="P18" i="3"/>
  <c r="B16" i="3"/>
  <c r="B18" i="3"/>
  <c r="I20" i="3"/>
  <c r="I15" i="3"/>
  <c r="I26" i="3"/>
  <c r="I19" i="3"/>
  <c r="B22" i="3"/>
  <c r="B24" i="3"/>
  <c r="I31" i="3"/>
  <c r="M25" i="3"/>
  <c r="E25" i="3"/>
  <c r="C25" i="3"/>
  <c r="J25" i="3"/>
  <c r="N25" i="3"/>
  <c r="F25" i="3"/>
  <c r="K25" i="3"/>
  <c r="O25" i="3"/>
  <c r="G25" i="3"/>
  <c r="L25" i="3"/>
  <c r="D25" i="3"/>
  <c r="H25" i="3"/>
  <c r="M21" i="3"/>
  <c r="E21" i="3"/>
  <c r="C21" i="3"/>
  <c r="J21" i="3"/>
  <c r="N21" i="3"/>
  <c r="F21" i="3"/>
  <c r="K21" i="3"/>
  <c r="O21" i="3"/>
  <c r="G21" i="3"/>
  <c r="L21" i="3"/>
  <c r="H21" i="3"/>
  <c r="D21" i="3"/>
  <c r="P21" i="3" l="1"/>
  <c r="P25" i="3"/>
  <c r="C26" i="3"/>
  <c r="J26" i="3"/>
  <c r="M26" i="3"/>
  <c r="F26" i="3"/>
  <c r="N26" i="3"/>
  <c r="I27" i="3"/>
  <c r="L26" i="3"/>
  <c r="K26" i="3"/>
  <c r="E26" i="3"/>
  <c r="H26" i="3"/>
  <c r="G26" i="3"/>
  <c r="D26" i="3"/>
  <c r="O26" i="3"/>
  <c r="M15" i="3"/>
  <c r="C15" i="3"/>
  <c r="G15" i="3"/>
  <c r="J15" i="3"/>
  <c r="N15" i="3"/>
  <c r="D15" i="3"/>
  <c r="H15" i="3"/>
  <c r="K15" i="3"/>
  <c r="O15" i="3"/>
  <c r="E15" i="3"/>
  <c r="L15" i="3"/>
  <c r="F15" i="3"/>
  <c r="M19" i="3"/>
  <c r="E19" i="3"/>
  <c r="J19" i="3"/>
  <c r="N19" i="3"/>
  <c r="F19" i="3"/>
  <c r="K19" i="3"/>
  <c r="O19" i="3"/>
  <c r="C19" i="3"/>
  <c r="G19" i="3"/>
  <c r="L19" i="3"/>
  <c r="D19" i="3"/>
  <c r="H19" i="3"/>
  <c r="B21" i="3"/>
  <c r="I32" i="3"/>
  <c r="K31" i="3"/>
  <c r="O31" i="3"/>
  <c r="D31" i="3"/>
  <c r="H31" i="3"/>
  <c r="L31" i="3"/>
  <c r="E31" i="3"/>
  <c r="C31" i="3"/>
  <c r="J31" i="3"/>
  <c r="M31" i="3"/>
  <c r="F31" i="3"/>
  <c r="N31" i="3"/>
  <c r="P31" i="3" s="1"/>
  <c r="G31" i="3"/>
  <c r="I14" i="3"/>
  <c r="K20" i="3"/>
  <c r="O20" i="3"/>
  <c r="F20" i="3"/>
  <c r="N20" i="3"/>
  <c r="L20" i="3"/>
  <c r="G20" i="3"/>
  <c r="J20" i="3"/>
  <c r="M20" i="3"/>
  <c r="D20" i="3"/>
  <c r="H20" i="3"/>
  <c r="E20" i="3"/>
  <c r="C20" i="3"/>
  <c r="B25" i="3"/>
  <c r="P26" i="3" l="1"/>
  <c r="P20" i="3"/>
  <c r="P15" i="3"/>
  <c r="P19" i="3"/>
  <c r="B19" i="3"/>
  <c r="B26" i="3"/>
  <c r="B15" i="3"/>
  <c r="F27" i="3"/>
  <c r="M27" i="3"/>
  <c r="E27" i="3"/>
  <c r="O27" i="3"/>
  <c r="I28" i="3"/>
  <c r="L27" i="3"/>
  <c r="G27" i="3"/>
  <c r="J27" i="3"/>
  <c r="K27" i="3"/>
  <c r="N27" i="3"/>
  <c r="D27" i="3"/>
  <c r="C27" i="3"/>
  <c r="H27" i="3"/>
  <c r="B31" i="3"/>
  <c r="B20" i="3"/>
  <c r="I13" i="3"/>
  <c r="M14" i="3"/>
  <c r="G14" i="3"/>
  <c r="J14" i="3"/>
  <c r="N14" i="3"/>
  <c r="D14" i="3"/>
  <c r="H14" i="3"/>
  <c r="K14" i="3"/>
  <c r="O14" i="3"/>
  <c r="E14" i="3"/>
  <c r="C14" i="3"/>
  <c r="L14" i="3"/>
  <c r="F14" i="3"/>
  <c r="I33" i="3"/>
  <c r="M32" i="3"/>
  <c r="G32" i="3"/>
  <c r="L32" i="3"/>
  <c r="J32" i="3"/>
  <c r="N32" i="3"/>
  <c r="D32" i="3"/>
  <c r="H32" i="3"/>
  <c r="K32" i="3"/>
  <c r="O32" i="3"/>
  <c r="E32" i="3"/>
  <c r="C32" i="3"/>
  <c r="F32" i="3"/>
  <c r="P32" i="3" l="1"/>
  <c r="P27" i="3"/>
  <c r="B14" i="3"/>
  <c r="P14" i="3"/>
  <c r="B27" i="3"/>
  <c r="D28" i="3"/>
  <c r="N28" i="3"/>
  <c r="O28" i="3"/>
  <c r="E28" i="3"/>
  <c r="H28" i="3"/>
  <c r="I29" i="3"/>
  <c r="L28" i="3"/>
  <c r="G28" i="3"/>
  <c r="M28" i="3"/>
  <c r="F28" i="3"/>
  <c r="C28" i="3"/>
  <c r="K28" i="3"/>
  <c r="J28" i="3"/>
  <c r="I34" i="3"/>
  <c r="K33" i="3"/>
  <c r="O33" i="3"/>
  <c r="F33" i="3"/>
  <c r="L33" i="3"/>
  <c r="G33" i="3"/>
  <c r="J33" i="3"/>
  <c r="M33" i="3"/>
  <c r="D33" i="3"/>
  <c r="H33" i="3"/>
  <c r="N33" i="3"/>
  <c r="P33" i="3" s="1"/>
  <c r="E33" i="3"/>
  <c r="C33" i="3"/>
  <c r="I12" i="3"/>
  <c r="K13" i="3"/>
  <c r="O13" i="3"/>
  <c r="D13" i="3"/>
  <c r="H13" i="3"/>
  <c r="J13" i="3"/>
  <c r="L13" i="3"/>
  <c r="E13" i="3"/>
  <c r="C13" i="3"/>
  <c r="N13" i="3"/>
  <c r="P13" i="3" s="1"/>
  <c r="M13" i="3"/>
  <c r="F13" i="3"/>
  <c r="G13" i="3"/>
  <c r="B32" i="3"/>
  <c r="P28" i="3" l="1"/>
  <c r="D29" i="3"/>
  <c r="N29" i="3"/>
  <c r="O29" i="3"/>
  <c r="K29" i="3"/>
  <c r="G29" i="3"/>
  <c r="H29" i="3"/>
  <c r="I30" i="3"/>
  <c r="E29" i="3"/>
  <c r="L29" i="3"/>
  <c r="C29" i="3"/>
  <c r="M29" i="3"/>
  <c r="F29" i="3"/>
  <c r="J29" i="3"/>
  <c r="B28" i="3"/>
  <c r="B13" i="3"/>
  <c r="I11" i="3"/>
  <c r="M12" i="3"/>
  <c r="E12" i="3"/>
  <c r="C12" i="3"/>
  <c r="J12" i="3"/>
  <c r="N12" i="3"/>
  <c r="F12" i="3"/>
  <c r="K12" i="3"/>
  <c r="O12" i="3"/>
  <c r="G12" i="3"/>
  <c r="L12" i="3"/>
  <c r="D12" i="3"/>
  <c r="H12" i="3"/>
  <c r="B33" i="3"/>
  <c r="I35" i="3"/>
  <c r="M34" i="3"/>
  <c r="E34" i="3"/>
  <c r="C34" i="3"/>
  <c r="L34" i="3"/>
  <c r="J34" i="3"/>
  <c r="N34" i="3"/>
  <c r="F34" i="3"/>
  <c r="K34" i="3"/>
  <c r="O34" i="3"/>
  <c r="G34" i="3"/>
  <c r="D34" i="3"/>
  <c r="H34" i="3"/>
  <c r="P12" i="3" l="1"/>
  <c r="P29" i="3"/>
  <c r="P34" i="3"/>
  <c r="K30" i="3"/>
  <c r="H30" i="3"/>
  <c r="F30" i="3"/>
  <c r="M30" i="3"/>
  <c r="O30" i="3"/>
  <c r="L30" i="3"/>
  <c r="N30" i="3"/>
  <c r="G30" i="3"/>
  <c r="D30" i="3"/>
  <c r="C30" i="3"/>
  <c r="J30" i="3"/>
  <c r="E30" i="3"/>
  <c r="B29" i="3"/>
  <c r="B12" i="3"/>
  <c r="B34" i="3"/>
  <c r="I36" i="3"/>
  <c r="K35" i="3"/>
  <c r="O35" i="3"/>
  <c r="D35" i="3"/>
  <c r="H35" i="3"/>
  <c r="L35" i="3"/>
  <c r="E35" i="3"/>
  <c r="C35" i="3"/>
  <c r="M35" i="3"/>
  <c r="F35" i="3"/>
  <c r="J35" i="3"/>
  <c r="G35" i="3"/>
  <c r="N35" i="3"/>
  <c r="I10" i="3"/>
  <c r="K11" i="3"/>
  <c r="O11" i="3"/>
  <c r="F11" i="3"/>
  <c r="J11" i="3"/>
  <c r="L11" i="3"/>
  <c r="G11" i="3"/>
  <c r="N11" i="3"/>
  <c r="M11" i="3"/>
  <c r="D11" i="3"/>
  <c r="H11" i="3"/>
  <c r="E11" i="3"/>
  <c r="C11" i="3"/>
  <c r="P30" i="3" l="1"/>
  <c r="P11" i="3"/>
  <c r="P35" i="3"/>
  <c r="B30" i="3"/>
  <c r="B11" i="3"/>
  <c r="B35" i="3"/>
  <c r="I9" i="3"/>
  <c r="M10" i="3"/>
  <c r="G10" i="3"/>
  <c r="J10" i="3"/>
  <c r="N10" i="3"/>
  <c r="D10" i="3"/>
  <c r="H10" i="3"/>
  <c r="K10" i="3"/>
  <c r="O10" i="3"/>
  <c r="E10" i="3"/>
  <c r="C10" i="3"/>
  <c r="L10" i="3"/>
  <c r="F10" i="3"/>
  <c r="I37" i="3"/>
  <c r="M36" i="3"/>
  <c r="G36" i="3"/>
  <c r="J36" i="3"/>
  <c r="N36" i="3"/>
  <c r="D36" i="3"/>
  <c r="H36" i="3"/>
  <c r="K36" i="3"/>
  <c r="O36" i="3"/>
  <c r="E36" i="3"/>
  <c r="C36" i="3"/>
  <c r="F36" i="3"/>
  <c r="L36" i="3"/>
  <c r="P10" i="3" l="1"/>
  <c r="P36" i="3"/>
  <c r="B10" i="3"/>
  <c r="B36" i="3"/>
  <c r="I38" i="3"/>
  <c r="K37" i="3"/>
  <c r="O37" i="3"/>
  <c r="F37" i="3"/>
  <c r="L37" i="3"/>
  <c r="G37" i="3"/>
  <c r="M37" i="3"/>
  <c r="D37" i="3"/>
  <c r="H37" i="3"/>
  <c r="N37" i="3"/>
  <c r="E37" i="3"/>
  <c r="C37" i="3"/>
  <c r="J37" i="3"/>
  <c r="N9" i="3"/>
  <c r="J9" i="3"/>
  <c r="H9" i="3"/>
  <c r="D9" i="3"/>
  <c r="M9" i="3"/>
  <c r="G9" i="3"/>
  <c r="C9" i="3"/>
  <c r="L9" i="3"/>
  <c r="F9" i="3"/>
  <c r="E9" i="3"/>
  <c r="K9" i="3"/>
  <c r="O9" i="3"/>
  <c r="P9" i="3" l="1"/>
  <c r="P37" i="3"/>
  <c r="B9" i="3"/>
  <c r="M38" i="3"/>
  <c r="M39" i="3" s="1"/>
  <c r="E38" i="3"/>
  <c r="E39" i="3" s="1"/>
  <c r="C38" i="3"/>
  <c r="C39" i="3" s="1"/>
  <c r="J38" i="3"/>
  <c r="N38" i="3"/>
  <c r="F38" i="3"/>
  <c r="K38" i="3"/>
  <c r="O38" i="3"/>
  <c r="O39" i="3" s="1"/>
  <c r="G38" i="3"/>
  <c r="L38" i="3"/>
  <c r="H38" i="3"/>
  <c r="D38" i="3"/>
  <c r="B37" i="3"/>
  <c r="N39" i="3" l="1"/>
  <c r="P38" i="3"/>
  <c r="J4" i="3"/>
  <c r="H4" i="3"/>
  <c r="O4" i="3"/>
  <c r="B38" i="3"/>
  <c r="D39" i="3"/>
</calcChain>
</file>

<file path=xl/connections.xml><?xml version="1.0" encoding="utf-8"?>
<connections xmlns="http://schemas.openxmlformats.org/spreadsheetml/2006/main">
  <connection id="1" keepAlive="1" name="Query - NIFTY50" description="Connection to the 'NIFTY50' query in the workbook." type="5" refreshedVersion="6" saveData="1">
    <dbPr connection="Provider=Microsoft.Mashup.OleDb.1;Data Source=$Workbook$;Location=NIFTY50;Extended Properties=&quot;&quot;" command="SELECT * FROM [NIFTY50]"/>
  </connection>
  <connection id="2" keepAlive="1" name="Query - NIFTY50 BANK" description="Connection to the 'NIFTY50 BANK' query in the workbook." type="5" refreshedVersion="0" background="1" saveData="1">
    <dbPr connection="Provider=Microsoft.Mashup.OleDb.1;Data Source=$Workbook$;Location=&quot;NIFTY50 BANK&quot;;Extended Properties=&quot;&quot;" command="SELECT * FROM [NIFTY50 BANK]"/>
  </connection>
  <connection id="3" keepAlive="1" name="Query - NIFTYOIDATA" description="Connection to the 'NIFTYOIDATA' query in the workbook." type="5" refreshedVersion="6" saveData="1">
    <dbPr connection="Provider=Microsoft.Mashup.OleDb.1;Data Source=$Workbook$;Location=NIFTYOIDATA;Extended Properties=&quot;&quot;" command="SELECT * FROM [NIFTYOIDATA]"/>
  </connection>
</connections>
</file>

<file path=xl/sharedStrings.xml><?xml version="1.0" encoding="utf-8"?>
<sst xmlns="http://schemas.openxmlformats.org/spreadsheetml/2006/main" count="317" uniqueCount="210">
  <si>
    <t>SYMBOL</t>
  </si>
  <si>
    <t>OPEN</t>
  </si>
  <si>
    <t>DayHigh</t>
  </si>
  <si>
    <t>DayLow</t>
  </si>
  <si>
    <t>LastPrice</t>
  </si>
  <si>
    <t>PreviousClose</t>
  </si>
  <si>
    <t>Change</t>
  </si>
  <si>
    <t>%Change</t>
  </si>
  <si>
    <t>YearHigh</t>
  </si>
  <si>
    <t>YearLow</t>
  </si>
  <si>
    <t>Volume</t>
  </si>
  <si>
    <t>NearWKH</t>
  </si>
  <si>
    <t>NearWKL</t>
  </si>
  <si>
    <t>NIFTY 50</t>
  </si>
  <si>
    <t>https://static.nseindia.com/sparklines/30d/NIFTY-50.jpg</t>
  </si>
  <si>
    <t>https://static.nseindia.com/sparklines/today/NIFTY-50.jpg</t>
  </si>
  <si>
    <t>TATASTEEL</t>
  </si>
  <si>
    <t>https://static.nseindia.com/sparklines/30d/TATASTEEL-EQ.jpg</t>
  </si>
  <si>
    <t>https://static.nseindia.com/sparklines/today/TATASTEELEQN.jpg</t>
  </si>
  <si>
    <t>JSWSTEEL</t>
  </si>
  <si>
    <t>https://static.nseindia.com/sparklines/30d/JSWSTEEL-EQ.jpg</t>
  </si>
  <si>
    <t>https://static.nseindia.com/sparklines/today/JSWSTEELEQN.jpg</t>
  </si>
  <si>
    <t>COALINDIA</t>
  </si>
  <si>
    <t>https://static.nseindia.com/sparklines/30d/COALINDIA-EQ.jpg</t>
  </si>
  <si>
    <t>https://static.nseindia.com/sparklines/today/COALINDIAEQN.jpg</t>
  </si>
  <si>
    <t>DRREDDY</t>
  </si>
  <si>
    <t>https://static.nseindia.com/sparklines/30d/DRREDDY-EQ.jpg</t>
  </si>
  <si>
    <t>https://static.nseindia.com/sparklines/today/DRREDDYEQN.jpg</t>
  </si>
  <si>
    <t>HINDALCO</t>
  </si>
  <si>
    <t>https://static.nseindia.com/sparklines/30d/HINDALCO-EQ.jpg</t>
  </si>
  <si>
    <t>https://static.nseindia.com/sparklines/today/HINDALCOEQN.jpg</t>
  </si>
  <si>
    <t>POWERGRID</t>
  </si>
  <si>
    <t>https://static.nseindia.com/sparklines/30d/POWERGRID-EQ.jpg</t>
  </si>
  <si>
    <t>https://static.nseindia.com/sparklines/today/POWERGRIDEQN.jpg</t>
  </si>
  <si>
    <t>TCS</t>
  </si>
  <si>
    <t>https://static.nseindia.com/sparklines/30d/TCS-EQ.jpg</t>
  </si>
  <si>
    <t>https://static.nseindia.com/sparklines/today/TCSEQN.jpg</t>
  </si>
  <si>
    <t>RELIANCE</t>
  </si>
  <si>
    <t>https://static.nseindia.com/sparklines/30d/RELIANCE-EQ.jpg</t>
  </si>
  <si>
    <t>https://static.nseindia.com/sparklines/today/RELIANCEEQN.jpg</t>
  </si>
  <si>
    <t>INFY</t>
  </si>
  <si>
    <t>https://static.nseindia.com/sparklines/30d/INFY-EQ.jpg</t>
  </si>
  <si>
    <t>https://static.nseindia.com/sparklines/today/INFYEQN.jpg</t>
  </si>
  <si>
    <t>TATAMOTORS</t>
  </si>
  <si>
    <t>https://static.nseindia.com/sparklines/30d/TATAMOTORS-EQ.jpg</t>
  </si>
  <si>
    <t>https://static.nseindia.com/sparklines/today/TATAMOTORSEQN.jpg</t>
  </si>
  <si>
    <t>HCLTECH</t>
  </si>
  <si>
    <t>https://static.nseindia.com/sparklines/30d/HCLTECH-EQ.jpg</t>
  </si>
  <si>
    <t>https://static.nseindia.com/sparklines/today/HCLTECHEQN.jpg</t>
  </si>
  <si>
    <t>EICHERMOT</t>
  </si>
  <si>
    <t>https://static.nseindia.com/sparklines/30d/EICHERMOT-EQ.jpg</t>
  </si>
  <si>
    <t>https://static.nseindia.com/sparklines/today/EICHERMOTEQN.jpg</t>
  </si>
  <si>
    <t>TATACONSUM</t>
  </si>
  <si>
    <t>https://static.nseindia.com/sparklines/30d/TATACONSUM-EQ.jpg</t>
  </si>
  <si>
    <t>https://static.nseindia.com/sparklines/today/TATACONSUMEQN.jpg</t>
  </si>
  <si>
    <t>SUNPHARMA</t>
  </si>
  <si>
    <t>https://static.nseindia.com/sparklines/30d/SUNPHARMA-EQ.jpg</t>
  </si>
  <si>
    <t>https://static.nseindia.com/sparklines/today/SUNPHARMAEQN.jpg</t>
  </si>
  <si>
    <t>TECHM</t>
  </si>
  <si>
    <t>https://static.nseindia.com/sparklines/30d/TECHM-EQ.jpg</t>
  </si>
  <si>
    <t>https://static.nseindia.com/sparklines/today/TECHMEQN.jpg</t>
  </si>
  <si>
    <t>BAJFINANCE</t>
  </si>
  <si>
    <t>https://static.nseindia.com/sparklines/30d/BAJFINANCE-EQ.jpg</t>
  </si>
  <si>
    <t>https://static.nseindia.com/sparklines/today/BAJFINANCEEQN.jpg</t>
  </si>
  <si>
    <t>HDFCBANK</t>
  </si>
  <si>
    <t>https://static.nseindia.com/sparklines/30d/HDFCBANK-EQ.jpg</t>
  </si>
  <si>
    <t>https://static.nseindia.com/sparklines/today/HDFCBANKEQN.jpg</t>
  </si>
  <si>
    <t>M&amp;M</t>
  </si>
  <si>
    <t>https://static.nseindia.com/sparklines/30d/M&amp;M-EQ.jpg</t>
  </si>
  <si>
    <t>https://static.nseindia.com/sparklines/today/M&amp;MEQN.jpg</t>
  </si>
  <si>
    <t>MARUTI</t>
  </si>
  <si>
    <t>https://static.nseindia.com/sparklines/30d/MARUTI-EQ.jpg</t>
  </si>
  <si>
    <t>https://static.nseindia.com/sparklines/today/MARUTIEQN.jpg</t>
  </si>
  <si>
    <t>ASIANPAINT</t>
  </si>
  <si>
    <t>https://static.nseindia.com/sparklines/30d/ASIANPAINT-EQ.jpg</t>
  </si>
  <si>
    <t>https://static.nseindia.com/sparklines/today/ASIANPAINTEQN.jpg</t>
  </si>
  <si>
    <t>WIPRO</t>
  </si>
  <si>
    <t>https://static.nseindia.com/sparklines/30d/WIPRO-EQ.jpg</t>
  </si>
  <si>
    <t>https://static.nseindia.com/sparklines/today/WIPROEQN.jpg</t>
  </si>
  <si>
    <t>NTPC</t>
  </si>
  <si>
    <t>https://static.nseindia.com/sparklines/30d/NTPC-EQ.jpg</t>
  </si>
  <si>
    <t>https://static.nseindia.com/sparklines/today/NTPCEQN.jpg</t>
  </si>
  <si>
    <t>BPCL</t>
  </si>
  <si>
    <t>https://static.nseindia.com/sparklines/30d/BPCL-EQ.jpg</t>
  </si>
  <si>
    <t>https://static.nseindia.com/sparklines/today/BPCLEQN.jpg</t>
  </si>
  <si>
    <t>HDFC</t>
  </si>
  <si>
    <t>https://static.nseindia.com/sparklines/30d/HDFC-EQ.jpg</t>
  </si>
  <si>
    <t>https://static.nseindia.com/sparklines/today/HDFCEQN.jpg</t>
  </si>
  <si>
    <t>GRASIM</t>
  </si>
  <si>
    <t>https://static.nseindia.com/sparklines/30d/GRASIM-EQ.jpg</t>
  </si>
  <si>
    <t>https://static.nseindia.com/sparklines/today/GRASIMEQN.jpg</t>
  </si>
  <si>
    <t>NESTLEIND</t>
  </si>
  <si>
    <t>https://static.nseindia.com/sparklines/30d/NESTLEIND-EQ.jpg</t>
  </si>
  <si>
    <t>https://static.nseindia.com/sparklines/today/NESTLEINDEQN.jpg</t>
  </si>
  <si>
    <t>BAJAJ-AUTO</t>
  </si>
  <si>
    <t>https://static.nseindia.com/sparklines/30d/BAJAJ-AUTO-EQ.jpg</t>
  </si>
  <si>
    <t>https://static.nseindia.com/sparklines/today/BAJAJ-AUTOEQN.jpg</t>
  </si>
  <si>
    <t>HEROMOTOCO</t>
  </si>
  <si>
    <t>https://static.nseindia.com/sparklines/30d/HEROMOTOCO-EQ.jpg</t>
  </si>
  <si>
    <t>https://static.nseindia.com/sparklines/today/HEROMOTOCOEQN.jpg</t>
  </si>
  <si>
    <t>ONGC</t>
  </si>
  <si>
    <t>https://static.nseindia.com/sparklines/30d/ONGC-EQ.jpg</t>
  </si>
  <si>
    <t>https://static.nseindia.com/sparklines/today/ONGCEQN.jpg</t>
  </si>
  <si>
    <t>KOTAKBANK</t>
  </si>
  <si>
    <t>https://static.nseindia.com/sparklines/30d/KOTAKBANK-EQ.jpg</t>
  </si>
  <si>
    <t>https://static.nseindia.com/sparklines/today/KOTAKBANKEQN.jpg</t>
  </si>
  <si>
    <t>HINDUNILVR</t>
  </si>
  <si>
    <t>https://static.nseindia.com/sparklines/30d/HINDUNILVR-EQ.jpg</t>
  </si>
  <si>
    <t>https://static.nseindia.com/sparklines/today/HINDUNILVREQN.jpg</t>
  </si>
  <si>
    <t>TITAN</t>
  </si>
  <si>
    <t>https://static.nseindia.com/sparklines/30d/TITAN-EQ.jpg</t>
  </si>
  <si>
    <t>https://static.nseindia.com/sparklines/today/TITANEQN.jpg</t>
  </si>
  <si>
    <t>UPL</t>
  </si>
  <si>
    <t>https://static.nseindia.com/sparklines/30d/UPL-EQ.jpg</t>
  </si>
  <si>
    <t>https://static.nseindia.com/sparklines/today/UPLEQN.jpg</t>
  </si>
  <si>
    <t>SHREECEM</t>
  </si>
  <si>
    <t>https://static.nseindia.com/sparklines/30d/SHREECEM-EQ.jpg</t>
  </si>
  <si>
    <t>https://static.nseindia.com/sparklines/today/SHREECEMEQN.jpg</t>
  </si>
  <si>
    <t>ADANIPORTS</t>
  </si>
  <si>
    <t>https://static.nseindia.com/sparklines/30d/ADANIPORTS-EQ.jpg</t>
  </si>
  <si>
    <t>https://static.nseindia.com/sparklines/today/ADANIPORTSEQN.jpg</t>
  </si>
  <si>
    <t>IOC</t>
  </si>
  <si>
    <t>https://static.nseindia.com/sparklines/30d/IOC-EQ.jpg</t>
  </si>
  <si>
    <t>https://static.nseindia.com/sparklines/today/IOCEQN.jpg</t>
  </si>
  <si>
    <t>ITC</t>
  </si>
  <si>
    <t>https://static.nseindia.com/sparklines/30d/ITC-EQ.jpg</t>
  </si>
  <si>
    <t>https://static.nseindia.com/sparklines/today/ITCEQN.jpg</t>
  </si>
  <si>
    <t>ICICIBANK</t>
  </si>
  <si>
    <t>https://static.nseindia.com/sparklines/30d/ICICIBANK-EQ.jpg</t>
  </si>
  <si>
    <t>https://static.nseindia.com/sparklines/today/ICICIBANKEQN.jpg</t>
  </si>
  <si>
    <t>BRITANNIA</t>
  </si>
  <si>
    <t>https://static.nseindia.com/sparklines/30d/BRITANNIA-EQ.jpg</t>
  </si>
  <si>
    <t>https://static.nseindia.com/sparklines/today/BRITANNIAEQN.jpg</t>
  </si>
  <si>
    <t>SBIN</t>
  </si>
  <si>
    <t>https://static.nseindia.com/sparklines/30d/SBIN-EQ.jpg</t>
  </si>
  <si>
    <t>https://static.nseindia.com/sparklines/today/SBINEQN.jpg</t>
  </si>
  <si>
    <t>ULTRACEMCO</t>
  </si>
  <si>
    <t>https://static.nseindia.com/sparklines/30d/ULTRACEMCO-EQ.jpg</t>
  </si>
  <si>
    <t>https://static.nseindia.com/sparklines/today/ULTRACEMCOEQN.jpg</t>
  </si>
  <si>
    <t>BHARTIARTL</t>
  </si>
  <si>
    <t>https://static.nseindia.com/sparklines/30d/BHARTIARTL-EQ.jpg</t>
  </si>
  <si>
    <t>https://static.nseindia.com/sparklines/today/BHARTIARTLEQN.jpg</t>
  </si>
  <si>
    <t>CIPLA</t>
  </si>
  <si>
    <t>https://static.nseindia.com/sparklines/30d/CIPLA-EQ.jpg</t>
  </si>
  <si>
    <t>https://static.nseindia.com/sparklines/today/CIPLAEQN.jpg</t>
  </si>
  <si>
    <t>SBILIFE</t>
  </si>
  <si>
    <t>https://static.nseindia.com/sparklines/30d/SBILIFE-EQ.jpg</t>
  </si>
  <si>
    <t>https://static.nseindia.com/sparklines/today/SBILIFEEQN.jpg</t>
  </si>
  <si>
    <t>HDFCLIFE</t>
  </si>
  <si>
    <t>https://static.nseindia.com/sparklines/30d/HDFCLIFE-EQ.jpg</t>
  </si>
  <si>
    <t>https://static.nseindia.com/sparklines/today/HDFCLIFEEQN.jpg</t>
  </si>
  <si>
    <t>BAJAJFINSV</t>
  </si>
  <si>
    <t>https://static.nseindia.com/sparklines/30d/BAJAJFINSV-EQ.jpg</t>
  </si>
  <si>
    <t>https://static.nseindia.com/sparklines/today/BAJAJFINSVEQN.jpg</t>
  </si>
  <si>
    <t>LT</t>
  </si>
  <si>
    <t>https://static.nseindia.com/sparklines/30d/LT-EQ.jpg</t>
  </si>
  <si>
    <t>https://static.nseindia.com/sparklines/today/LTEQN.jpg</t>
  </si>
  <si>
    <t>INDUSINDBK</t>
  </si>
  <si>
    <t>https://static.nseindia.com/sparklines/30d/INDUSINDBK-EQ.jpg</t>
  </si>
  <si>
    <t>https://static.nseindia.com/sparklines/today/INDUSINDBKEQN.jpg</t>
  </si>
  <si>
    <t>DIVISLAB</t>
  </si>
  <si>
    <t>https://static.nseindia.com/sparklines/30d/DIVISLAB-EQ.jpg</t>
  </si>
  <si>
    <t>https://static.nseindia.com/sparklines/today/DIVISLABEQN.jpg</t>
  </si>
  <si>
    <t>AXISBANK</t>
  </si>
  <si>
    <t>https://static.nseindia.com/sparklines/30d/AXISBANK-EQ.jpg</t>
  </si>
  <si>
    <t>https://static.nseindia.com/sparklines/today/AXISBANKEQN.jpg</t>
  </si>
  <si>
    <t>perChange30d</t>
  </si>
  <si>
    <t>30DayChart</t>
  </si>
  <si>
    <t>TodayChart</t>
  </si>
  <si>
    <t>Column1.strikePrice</t>
  </si>
  <si>
    <t>Column1.expiryDate</t>
  </si>
  <si>
    <t>17-Jun-2021</t>
  </si>
  <si>
    <t>EXPIRY</t>
  </si>
  <si>
    <t>TYPE</t>
  </si>
  <si>
    <t>LOT SIZE</t>
  </si>
  <si>
    <t>STRIKE DIFF</t>
  </si>
  <si>
    <t>OI-PCR</t>
  </si>
  <si>
    <t>VOL-PCR</t>
  </si>
  <si>
    <t>INTRADAY</t>
  </si>
  <si>
    <t>WEEKLY</t>
  </si>
  <si>
    <t>SPOT PRICE</t>
  </si>
  <si>
    <t>CALL SIDE</t>
  </si>
  <si>
    <t>INTERPRETATION</t>
  </si>
  <si>
    <t>OI</t>
  </si>
  <si>
    <t>VOLUME</t>
  </si>
  <si>
    <t>IV</t>
  </si>
  <si>
    <t>LTP</t>
  </si>
  <si>
    <t>STRKE PRICE</t>
  </si>
  <si>
    <t>PUT SIDE</t>
  </si>
  <si>
    <t>PCHG</t>
  </si>
  <si>
    <t>COI</t>
  </si>
  <si>
    <t>IO</t>
  </si>
  <si>
    <t>CALL.openInterest</t>
  </si>
  <si>
    <t>CALL.changeinOpenInterest</t>
  </si>
  <si>
    <t>CALL.totalTradedVolume</t>
  </si>
  <si>
    <t>CALL.impliedVolatility</t>
  </si>
  <si>
    <t>CALL.lastPrice</t>
  </si>
  <si>
    <t>CALL.change</t>
  </si>
  <si>
    <t>PUT.openInterest</t>
  </si>
  <si>
    <t>PUT.changeinOpenInterest</t>
  </si>
  <si>
    <t>PUT.totalTradedVolume</t>
  </si>
  <si>
    <t>PUT.impliedVolatility</t>
  </si>
  <si>
    <t>PUT.lastPrice</t>
  </si>
  <si>
    <t>PUT.change</t>
  </si>
  <si>
    <t>PUT.underlyingValue</t>
  </si>
  <si>
    <t>TOTAL</t>
  </si>
  <si>
    <t>NIFTY</t>
  </si>
  <si>
    <t>INDICES</t>
  </si>
  <si>
    <t>NIFTY OPTION CHAIN ANALYSIS</t>
  </si>
  <si>
    <t>NIFTY BANK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</si>
</sst>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1"/>
        <bgColor auto="1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gradientFill>
        <stop position="0">
          <color theme="4" tint="0.80001220740379042"/>
        </stop>
        <stop position="1">
          <color theme="4" tint="0.40000610370189521"/>
        </stop>
      </gradientFill>
    </fill>
    <fill>
      <gradientFill>
        <stop position="0">
          <color theme="0"/>
        </stop>
        <stop position="1">
          <color rgb="FFFF0000"/>
        </stop>
      </gradient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1" fillId="2" borderId="0" xfId="0" applyNumberFormat="1" applyFont="1" applyFill="1" applyAlignment="1">
      <alignment horizontal="center" vertical="center"/>
    </xf>
    <xf numFmtId="0" fontId="0" fillId="0" borderId="0" xfId="0" applyAlignment="1">
      <alignment vertical="center"/>
    </xf>
    <xf numFmtId="0" fontId="2" fillId="2" borderId="0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2" borderId="5" xfId="0" applyFont="1" applyFill="1" applyBorder="1" applyAlignment="1">
      <alignment vertical="top"/>
    </xf>
    <xf numFmtId="0" fontId="4" fillId="6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  <xf numFmtId="2" fontId="5" fillId="9" borderId="1" xfId="0" applyNumberFormat="1" applyFont="1" applyFill="1" applyBorder="1" applyAlignment="1">
      <alignment horizontal="center" vertical="center"/>
    </xf>
    <xf numFmtId="0" fontId="3" fillId="11" borderId="5" xfId="0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0" fontId="0" fillId="7" borderId="5" xfId="0" applyFont="1" applyFill="1" applyBorder="1" applyAlignment="1">
      <alignment horizontal="right" vertical="center"/>
    </xf>
    <xf numFmtId="0" fontId="0" fillId="8" borderId="5" xfId="0" applyFont="1" applyFill="1" applyBorder="1" applyAlignment="1">
      <alignment horizontal="right" vertical="center"/>
    </xf>
    <xf numFmtId="0" fontId="2" fillId="4" borderId="5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2" fontId="5" fillId="9" borderId="0" xfId="0" applyNumberFormat="1" applyFont="1" applyFill="1" applyBorder="1" applyAlignment="1">
      <alignment horizontal="center" vertical="center"/>
    </xf>
    <xf numFmtId="2" fontId="5" fillId="9" borderId="2" xfId="0" applyNumberFormat="1" applyFont="1" applyFill="1" applyBorder="1" applyAlignment="1">
      <alignment horizontal="center" vertical="center"/>
    </xf>
    <xf numFmtId="0" fontId="5" fillId="6" borderId="0" xfId="0" applyFont="1" applyFill="1" applyBorder="1" applyAlignment="1">
      <alignment horizontal="center" vertical="center"/>
    </xf>
    <xf numFmtId="0" fontId="6" fillId="10" borderId="6" xfId="0" applyFont="1" applyFill="1" applyBorder="1" applyAlignment="1">
      <alignment horizontal="center" vertical="center"/>
    </xf>
    <xf numFmtId="0" fontId="6" fillId="10" borderId="7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0" fillId="0" borderId="0" xfId="0" applyNumberFormat="1"/>
  </cellXfs>
  <cellStyles count="1">
    <cellStyle name="Normal" xfId="0" builtinId="0"/>
  </cellStyles>
  <dxfs count="47">
    <dxf>
      <fill>
        <gradientFill>
          <stop position="0">
            <color theme="0"/>
          </stop>
          <stop position="1">
            <color rgb="FFFF0000"/>
          </stop>
        </gradientFill>
      </fill>
    </dxf>
    <dxf>
      <fill>
        <gradientFill>
          <stop position="0">
            <color theme="0"/>
          </stop>
          <stop position="1">
            <color rgb="FFFF0000"/>
          </stop>
        </gradientFill>
      </fill>
    </dxf>
    <dxf>
      <fill>
        <gradientFill>
          <stop position="0">
            <color theme="0"/>
          </stop>
          <stop position="1">
            <color rgb="FF00B050"/>
          </stop>
        </gradientFill>
      </fill>
    </dxf>
    <dxf>
      <fill>
        <gradientFill>
          <stop position="0">
            <color theme="0"/>
          </stop>
          <stop position="1">
            <color rgb="FFFF0000"/>
          </stop>
        </gradientFill>
      </fill>
    </dxf>
    <dxf>
      <fill>
        <gradientFill>
          <stop position="0">
            <color theme="0"/>
          </stop>
          <stop position="1">
            <color rgb="FF00B050"/>
          </stop>
        </gradientFill>
      </fill>
    </dxf>
    <dxf>
      <fill>
        <gradientFill>
          <stop position="0">
            <color theme="0"/>
          </stop>
          <stop position="1">
            <color rgb="FFFF0000"/>
          </stop>
        </gradientFill>
      </fill>
    </dxf>
    <dxf>
      <fill>
        <gradientFill>
          <stop position="0">
            <color theme="0"/>
          </stop>
          <stop position="1">
            <color rgb="FF00B050"/>
          </stop>
        </gradientFill>
      </fill>
    </dxf>
    <dxf>
      <fill>
        <gradientFill>
          <stop position="0">
            <color theme="0"/>
          </stop>
          <stop position="1">
            <color rgb="FFFF0000"/>
          </stop>
        </gradientFill>
      </fill>
    </dxf>
    <dxf>
      <fill>
        <gradientFill>
          <stop position="0">
            <color theme="0"/>
          </stop>
          <stop position="1">
            <color rgb="FF00B050"/>
          </stop>
        </gradientFill>
      </fill>
    </dxf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gradientFill>
          <stop position="0">
            <color theme="0"/>
          </stop>
          <stop position="1">
            <color rgb="FF00B050"/>
          </stop>
        </gradientFill>
      </fill>
    </dxf>
    <dxf>
      <fill>
        <patternFill patternType="solid">
          <fgColor auto="1"/>
          <bgColor rgb="FF00B050"/>
        </patternFill>
      </fill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00EA6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ExternalData_1" backgroundRefresh="0" connectionId="1" autoFormatId="16" applyNumberFormats="0" applyBorderFormats="0" applyFontFormats="1" applyPatternFormats="1" applyAlignmentFormats="0" applyWidthHeightFormats="0">
  <queryTableRefresh preserveSortFilterLayout="0" nextId="17">
    <queryTableFields count="16">
      <queryTableField id="1" name="SYMBOL" tableColumnId="1"/>
      <queryTableField id="2" name="OPEN" tableColumnId="2"/>
      <queryTableField id="3" name="DayHigh" tableColumnId="3"/>
      <queryTableField id="4" name="DayLow" tableColumnId="4"/>
      <queryTableField id="5" name="LastPrice" tableColumnId="5"/>
      <queryTableField id="6" name="PreviousClose" tableColumnId="6"/>
      <queryTableField id="7" name="Change" tableColumnId="7"/>
      <queryTableField id="8" name="%Change" tableColumnId="8"/>
      <queryTableField id="9" name="Volume" tableColumnId="9"/>
      <queryTableField id="10" name="NearWKL" tableColumnId="10"/>
      <queryTableField id="11" name="YearHigh" tableColumnId="11"/>
      <queryTableField id="12" name="YearLow" tableColumnId="12"/>
      <queryTableField id="13" name="NearWKH" tableColumnId="13"/>
      <queryTableField id="14" name="perChange30d" tableColumnId="14"/>
      <queryTableField id="15" name="30DayChart" tableColumnId="15"/>
      <queryTableField id="16" name="TodayChart" tableColumnId="16"/>
    </queryTableFields>
  </queryTableRefresh>
</queryTable>
</file>

<file path=xl/queryTables/queryTable2.xml><?xml version="1.0" encoding="utf-8"?>
<queryTable xmlns="http://schemas.openxmlformats.org/spreadsheetml/2006/main" name="ExternalData_1" backgroundRefresh="0" connectionId="3" autoFormatId="0" applyNumberFormats="0" applyBorderFormats="0" applyFontFormats="1" applyPatternFormats="1" applyAlignmentFormats="0" applyWidthHeightFormats="0">
  <queryTableRefresh preserveSortFilterLayout="0" nextId="16">
    <queryTableFields count="15">
      <queryTableField id="1" name="Column1.strikePrice" tableColumnId="1"/>
      <queryTableField id="2" name="Column1.expiryDate" tableColumnId="2"/>
      <queryTableField id="3" name="CALL.openInterest" tableColumnId="3"/>
      <queryTableField id="4" name="CALL.changeinOpenInterest" tableColumnId="4"/>
      <queryTableField id="5" name="CALL.totalTradedVolume" tableColumnId="5"/>
      <queryTableField id="6" name="CALL.impliedVolatility" tableColumnId="6"/>
      <queryTableField id="7" name="CALL.lastPrice" tableColumnId="7"/>
      <queryTableField id="8" name="CALL.change" tableColumnId="8"/>
      <queryTableField id="9" name="PUT.openInterest" tableColumnId="9"/>
      <queryTableField id="10" name="PUT.changeinOpenInterest" tableColumnId="10"/>
      <queryTableField id="11" name="PUT.totalTradedVolume" tableColumnId="11"/>
      <queryTableField id="12" name="PUT.impliedVolatility" tableColumnId="12"/>
      <queryTableField id="13" name="PUT.lastPrice" tableColumnId="13"/>
      <queryTableField id="14" name="PUT.change" tableColumnId="14"/>
      <queryTableField id="15" name="PUT.underlyingValue" tableColumnId="15"/>
    </queryTableFields>
  </queryTableRefresh>
</queryTable>
</file>

<file path=xl/queryTables/queryTable3.xml><?xml version="1.0" encoding="utf-8"?>
<queryTable xmlns="http://schemas.openxmlformats.org/spreadsheetml/2006/main" name="ExternalData_1" connectionId="2" autoFormatId="0" applyNumberFormats="0" applyBorderFormats="0" applyFontFormats="1" applyPatternFormats="1" applyAlignmentFormats="0" applyWidthHeightFormats="0">
  <queryTableRefresh preserveSortFilterLayout="0" nextId="17">
    <queryTableFields count="9">
      <queryTableField id="1" name="SYMBOL" tableColumnId="17"/>
      <queryTableField id="2" name="OPEN" tableColumnId="18"/>
      <queryTableField id="3" name="DayHigh" tableColumnId="19"/>
      <queryTableField id="4" name="DayLow" tableColumnId="20"/>
      <queryTableField id="5" name="LastPrice" tableColumnId="21"/>
      <queryTableField id="6" name="PreviousClose" tableColumnId="22"/>
      <queryTableField id="7" name="Change" tableColumnId="23"/>
      <queryTableField id="8" name="%Change" tableColumnId="24"/>
      <queryTableField id="9" name="Volume" tableColumnId="25"/>
    </queryTableFields>
    <queryTableDeletedFields count="7">
      <deletedField name="NearWKL"/>
      <deletedField name="YearHigh"/>
      <deletedField name="YearLow"/>
      <deletedField name="NearWKH"/>
      <deletedField name="perChange30d"/>
      <deletedField name="30DayChart"/>
      <deletedField name="TodayChart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id="1" name="NIFTY50" displayName="NIFTY50" ref="A1:P52" tableType="queryTable" totalsRowShown="0" headerRowDxfId="46" dataDxfId="45">
  <autoFilter ref="A1:P52"/>
  <sortState ref="A2:P52">
    <sortCondition descending="1" ref="G1:G52"/>
  </sortState>
  <tableColumns count="16">
    <tableColumn id="1" uniqueName="1" name="SYMBOL" queryTableFieldId="1" dataDxfId="42"/>
    <tableColumn id="2" uniqueName="2" name="OPEN" queryTableFieldId="2" dataDxfId="41"/>
    <tableColumn id="3" uniqueName="3" name="DayHigh" queryTableFieldId="3" dataDxfId="40"/>
    <tableColumn id="4" uniqueName="4" name="DayLow" queryTableFieldId="4" dataDxfId="39"/>
    <tableColumn id="5" uniqueName="5" name="LastPrice" queryTableFieldId="5" dataDxfId="38"/>
    <tableColumn id="6" uniqueName="6" name="PreviousClose" queryTableFieldId="6" dataDxfId="37"/>
    <tableColumn id="7" uniqueName="7" name="Change" queryTableFieldId="7" dataDxfId="36"/>
    <tableColumn id="8" uniqueName="8" name="%Change" queryTableFieldId="8" dataDxfId="35"/>
    <tableColumn id="9" uniqueName="9" name="Volume" queryTableFieldId="9" dataDxfId="34"/>
    <tableColumn id="10" uniqueName="10" name="NearWKL" queryTableFieldId="10" dataDxfId="33"/>
    <tableColumn id="11" uniqueName="11" name="YearHigh" queryTableFieldId="11" dataDxfId="32"/>
    <tableColumn id="12" uniqueName="12" name="YearLow" queryTableFieldId="12" dataDxfId="31"/>
    <tableColumn id="13" uniqueName="13" name="NearWKH" queryTableFieldId="13" dataDxfId="30"/>
    <tableColumn id="14" uniqueName="14" name="perChange30d" queryTableFieldId="14" dataDxfId="29"/>
    <tableColumn id="15" uniqueName="15" name="30DayChart" queryTableFieldId="15" dataDxfId="28"/>
    <tableColumn id="16" uniqueName="16" name="TodayChart" queryTableFieldId="16" dataDxfId="27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NIFTYOIDATA" displayName="NIFTYOIDATA" ref="C5:Q95" tableType="queryTable" totalsRowShown="0" headerRowDxfId="44" dataDxfId="43">
  <autoFilter ref="C5:Q95"/>
  <tableColumns count="15">
    <tableColumn id="1" uniqueName="1" name="Column1.strikePrice" queryTableFieldId="1" dataDxfId="26"/>
    <tableColumn id="2" uniqueName="2" name="Column1.expiryDate" queryTableFieldId="2" dataDxfId="25"/>
    <tableColumn id="3" uniqueName="3" name="CALL.openInterest" queryTableFieldId="3" dataDxfId="24"/>
    <tableColumn id="4" uniqueName="4" name="CALL.changeinOpenInterest" queryTableFieldId="4" dataDxfId="23"/>
    <tableColumn id="5" uniqueName="5" name="CALL.totalTradedVolume" queryTableFieldId="5" dataDxfId="22"/>
    <tableColumn id="6" uniqueName="6" name="CALL.impliedVolatility" queryTableFieldId="6" dataDxfId="21"/>
    <tableColumn id="7" uniqueName="7" name="CALL.lastPrice" queryTableFieldId="7" dataDxfId="20"/>
    <tableColumn id="8" uniqueName="8" name="CALL.change" queryTableFieldId="8" dataDxfId="19"/>
    <tableColumn id="9" uniqueName="9" name="PUT.openInterest" queryTableFieldId="9" dataDxfId="18"/>
    <tableColumn id="10" uniqueName="10" name="PUT.changeinOpenInterest" queryTableFieldId="10" dataDxfId="17"/>
    <tableColumn id="11" uniqueName="11" name="PUT.totalTradedVolume" queryTableFieldId="11" dataDxfId="16"/>
    <tableColumn id="12" uniqueName="12" name="PUT.impliedVolatility" queryTableFieldId="12" dataDxfId="15"/>
    <tableColumn id="13" uniqueName="13" name="PUT.lastPrice" queryTableFieldId="13" dataDxfId="14"/>
    <tableColumn id="14" uniqueName="14" name="PUT.change" queryTableFieldId="14" dataDxfId="13"/>
    <tableColumn id="15" uniqueName="15" name="PUT.underlyingValue" queryTableFieldId="15" dataDxfId="1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3" name="NIFTY50_BANK" displayName="NIFTY50_BANK" ref="A1:I2" tableType="queryTable" totalsRowShown="0">
  <autoFilter ref="A1:I2"/>
  <tableColumns count="9">
    <tableColumn id="17" uniqueName="17" name="" queryTableFieldId="1"/>
    <tableColumn id="18" uniqueName="18" name="" queryTableFieldId="2"/>
    <tableColumn id="19" uniqueName="19" name="" queryTableFieldId="3"/>
    <tableColumn id="20" uniqueName="20" name="" queryTableFieldId="4"/>
    <tableColumn id="21" uniqueName="21" name="" queryTableFieldId="5"/>
    <tableColumn id="22" uniqueName="22" name="" queryTableFieldId="6"/>
    <tableColumn id="23" uniqueName="23" name="" queryTableFieldId="7"/>
    <tableColumn id="24" uniqueName="24" name="" queryTableFieldId="8"/>
    <tableColumn id="25" uniqueName="25" name="" queryTableFieldId="9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P52"/>
  <sheetViews>
    <sheetView workbookViewId="0">
      <selection sqref="A1:P52"/>
    </sheetView>
  </sheetViews>
  <sheetFormatPr defaultRowHeight="15" x14ac:dyDescent="0.25"/>
  <cols>
    <col min="1" max="1" width="14.140625" style="1" bestFit="1" customWidth="1"/>
    <col min="2" max="2" width="10.5703125" style="1" bestFit="1" customWidth="1"/>
    <col min="3" max="3" width="12.85546875" style="1" bestFit="1" customWidth="1"/>
    <col min="4" max="4" width="12.42578125" style="1" bestFit="1" customWidth="1"/>
    <col min="5" max="5" width="13.42578125" style="1" bestFit="1" customWidth="1"/>
    <col min="6" max="6" width="18.28515625" style="1" bestFit="1" customWidth="1"/>
    <col min="7" max="7" width="12.140625" style="1" bestFit="1" customWidth="1"/>
    <col min="8" max="8" width="13.7109375" style="1" bestFit="1" customWidth="1"/>
    <col min="9" max="9" width="12.5703125" style="1" bestFit="1" customWidth="1"/>
    <col min="10" max="10" width="13.7109375" style="1" bestFit="1" customWidth="1"/>
    <col min="11" max="11" width="13.42578125" style="1" bestFit="1" customWidth="1"/>
    <col min="12" max="12" width="13" style="1" bestFit="1" customWidth="1"/>
    <col min="13" max="13" width="14.140625" style="1" bestFit="1" customWidth="1"/>
    <col min="14" max="14" width="18.42578125" style="1" bestFit="1" customWidth="1"/>
    <col min="15" max="15" width="60.85546875" style="1" bestFit="1" customWidth="1"/>
    <col min="16" max="16" width="63.5703125" style="1" bestFit="1" customWidth="1"/>
    <col min="17" max="16384" width="9.140625" style="1"/>
  </cols>
  <sheetData>
    <row r="1" spans="1:16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10</v>
      </c>
      <c r="J1" s="3" t="s">
        <v>12</v>
      </c>
      <c r="K1" s="3" t="s">
        <v>8</v>
      </c>
      <c r="L1" s="3" t="s">
        <v>9</v>
      </c>
      <c r="M1" s="3" t="s">
        <v>11</v>
      </c>
      <c r="N1" s="3" t="s">
        <v>166</v>
      </c>
      <c r="O1" s="3" t="s">
        <v>167</v>
      </c>
      <c r="P1" s="3" t="s">
        <v>168</v>
      </c>
    </row>
    <row r="2" spans="1:16" x14ac:dyDescent="0.25">
      <c r="A2" s="2" t="s">
        <v>13</v>
      </c>
      <c r="B2" s="2">
        <v>15796.45</v>
      </c>
      <c r="C2" s="2">
        <v>15835.55</v>
      </c>
      <c r="D2" s="2">
        <v>15749.8</v>
      </c>
      <c r="E2" s="2">
        <v>15799.35</v>
      </c>
      <c r="F2" s="2">
        <v>15737.75</v>
      </c>
      <c r="G2" s="2">
        <v>61.600000000000364</v>
      </c>
      <c r="H2" s="2">
        <v>0.39</v>
      </c>
      <c r="I2" s="2">
        <v>363011297</v>
      </c>
      <c r="J2" s="2">
        <v>-56.853956009590341</v>
      </c>
      <c r="K2" s="2">
        <v>15835.55</v>
      </c>
      <c r="L2" s="2">
        <v>10072.65</v>
      </c>
      <c r="M2" s="2">
        <v>0.22859957500686057</v>
      </c>
      <c r="N2" s="2">
        <v>7.5</v>
      </c>
      <c r="O2" s="2" t="s">
        <v>14</v>
      </c>
      <c r="P2" s="2" t="s">
        <v>15</v>
      </c>
    </row>
    <row r="3" spans="1:16" x14ac:dyDescent="0.25">
      <c r="A3" s="2" t="s">
        <v>16</v>
      </c>
      <c r="B3" s="2">
        <v>1127.8</v>
      </c>
      <c r="C3" s="2">
        <v>1164.5999999999999</v>
      </c>
      <c r="D3" s="2">
        <v>1113.0999999999999</v>
      </c>
      <c r="E3" s="2">
        <v>1163.0999999999999</v>
      </c>
      <c r="F3" s="2">
        <v>1114.45</v>
      </c>
      <c r="G3" s="2">
        <v>48.65</v>
      </c>
      <c r="H3" s="2">
        <v>4.37</v>
      </c>
      <c r="I3" s="2">
        <v>17445856</v>
      </c>
      <c r="J3" s="2">
        <v>-287.69999999999993</v>
      </c>
      <c r="K3" s="2">
        <v>1246.8499999999999</v>
      </c>
      <c r="L3" s="2">
        <v>300</v>
      </c>
      <c r="M3" s="2">
        <v>6.7169266551710312</v>
      </c>
      <c r="N3" s="2">
        <v>-1.76</v>
      </c>
      <c r="O3" s="2" t="s">
        <v>17</v>
      </c>
      <c r="P3" s="2" t="s">
        <v>18</v>
      </c>
    </row>
    <row r="4" spans="1:16" x14ac:dyDescent="0.25">
      <c r="A4" s="2" t="s">
        <v>19</v>
      </c>
      <c r="B4" s="2">
        <v>714</v>
      </c>
      <c r="C4" s="2">
        <v>734.1</v>
      </c>
      <c r="D4" s="2">
        <v>704.75</v>
      </c>
      <c r="E4" s="2">
        <v>732.5</v>
      </c>
      <c r="F4" s="2">
        <v>705.8</v>
      </c>
      <c r="G4" s="2">
        <v>26.7</v>
      </c>
      <c r="H4" s="2">
        <v>3.78</v>
      </c>
      <c r="I4" s="2">
        <v>11372473</v>
      </c>
      <c r="J4" s="2">
        <v>-317.49786263892844</v>
      </c>
      <c r="K4" s="2">
        <v>773</v>
      </c>
      <c r="L4" s="2">
        <v>175.45</v>
      </c>
      <c r="M4" s="2">
        <v>5.2393272962483826</v>
      </c>
      <c r="N4" s="2">
        <v>3.29</v>
      </c>
      <c r="O4" s="2" t="s">
        <v>20</v>
      </c>
      <c r="P4" s="2" t="s">
        <v>21</v>
      </c>
    </row>
    <row r="5" spans="1:16" x14ac:dyDescent="0.25">
      <c r="A5" s="2" t="s">
        <v>22</v>
      </c>
      <c r="B5" s="2">
        <v>157</v>
      </c>
      <c r="C5" s="2">
        <v>165</v>
      </c>
      <c r="D5" s="2">
        <v>156.65</v>
      </c>
      <c r="E5" s="2">
        <v>162.25</v>
      </c>
      <c r="F5" s="2">
        <v>156.5</v>
      </c>
      <c r="G5" s="2">
        <v>5.75</v>
      </c>
      <c r="H5" s="2">
        <v>3.67</v>
      </c>
      <c r="I5" s="2">
        <v>61728565</v>
      </c>
      <c r="J5" s="2">
        <v>-48.105887722501144</v>
      </c>
      <c r="K5" s="2">
        <v>165</v>
      </c>
      <c r="L5" s="2">
        <v>109.55</v>
      </c>
      <c r="M5" s="2">
        <v>1.6666666666666667</v>
      </c>
      <c r="N5" s="2">
        <v>5.96</v>
      </c>
      <c r="O5" s="2" t="s">
        <v>23</v>
      </c>
      <c r="P5" s="2" t="s">
        <v>24</v>
      </c>
    </row>
    <row r="6" spans="1:16" x14ac:dyDescent="0.25">
      <c r="A6" s="2" t="s">
        <v>25</v>
      </c>
      <c r="B6" s="2">
        <v>5300</v>
      </c>
      <c r="C6" s="2">
        <v>5489.9</v>
      </c>
      <c r="D6" s="2">
        <v>5288.55</v>
      </c>
      <c r="E6" s="2">
        <v>5460</v>
      </c>
      <c r="F6" s="2">
        <v>5292.05</v>
      </c>
      <c r="G6" s="2">
        <v>167.95</v>
      </c>
      <c r="H6" s="2">
        <v>3.17</v>
      </c>
      <c r="I6" s="2">
        <v>1455484</v>
      </c>
      <c r="J6" s="2">
        <v>-43.15679077084426</v>
      </c>
      <c r="K6" s="2">
        <v>5512.65</v>
      </c>
      <c r="L6" s="2">
        <v>3814</v>
      </c>
      <c r="M6" s="2">
        <v>0.95507605235231041</v>
      </c>
      <c r="N6" s="2">
        <v>2.86</v>
      </c>
      <c r="O6" s="2" t="s">
        <v>26</v>
      </c>
      <c r="P6" s="2" t="s">
        <v>27</v>
      </c>
    </row>
    <row r="7" spans="1:16" x14ac:dyDescent="0.25">
      <c r="A7" s="2" t="s">
        <v>28</v>
      </c>
      <c r="B7" s="2">
        <v>388.4</v>
      </c>
      <c r="C7" s="2">
        <v>395</v>
      </c>
      <c r="D7" s="2">
        <v>383.15</v>
      </c>
      <c r="E7" s="2">
        <v>393.4</v>
      </c>
      <c r="F7" s="2">
        <v>385.4</v>
      </c>
      <c r="G7" s="2">
        <v>8</v>
      </c>
      <c r="H7" s="2">
        <v>2.08</v>
      </c>
      <c r="I7" s="2">
        <v>9630564</v>
      </c>
      <c r="J7" s="2">
        <v>-188.83994126284875</v>
      </c>
      <c r="K7" s="2">
        <v>427.5</v>
      </c>
      <c r="L7" s="2">
        <v>136.19999999999999</v>
      </c>
      <c r="M7" s="2">
        <v>7.9766081871345085</v>
      </c>
      <c r="N7" s="2">
        <v>-1.42</v>
      </c>
      <c r="O7" s="2" t="s">
        <v>29</v>
      </c>
      <c r="P7" s="2" t="s">
        <v>30</v>
      </c>
    </row>
    <row r="8" spans="1:16" x14ac:dyDescent="0.25">
      <c r="A8" s="2" t="s">
        <v>31</v>
      </c>
      <c r="B8" s="2">
        <v>248.8</v>
      </c>
      <c r="C8" s="2">
        <v>248.8</v>
      </c>
      <c r="D8" s="2">
        <v>244</v>
      </c>
      <c r="E8" s="2">
        <v>246.6</v>
      </c>
      <c r="F8" s="2">
        <v>241.65</v>
      </c>
      <c r="G8" s="2">
        <v>4.95</v>
      </c>
      <c r="H8" s="2">
        <v>2.0499999999999998</v>
      </c>
      <c r="I8" s="2">
        <v>16392434</v>
      </c>
      <c r="J8" s="2">
        <v>-59.508408796895218</v>
      </c>
      <c r="K8" s="2">
        <v>248.8</v>
      </c>
      <c r="L8" s="2">
        <v>154.6</v>
      </c>
      <c r="M8" s="2">
        <v>0.88424437299036052</v>
      </c>
      <c r="N8" s="2">
        <v>9.01</v>
      </c>
      <c r="O8" s="2" t="s">
        <v>32</v>
      </c>
      <c r="P8" s="2" t="s">
        <v>33</v>
      </c>
    </row>
    <row r="9" spans="1:16" x14ac:dyDescent="0.25">
      <c r="A9" s="2" t="s">
        <v>34</v>
      </c>
      <c r="B9" s="2">
        <v>3211.55</v>
      </c>
      <c r="C9" s="2">
        <v>3309</v>
      </c>
      <c r="D9" s="2">
        <v>3211</v>
      </c>
      <c r="E9" s="2">
        <v>3279</v>
      </c>
      <c r="F9" s="2">
        <v>3216.8</v>
      </c>
      <c r="G9" s="2">
        <v>62.2</v>
      </c>
      <c r="H9" s="2">
        <v>1.93</v>
      </c>
      <c r="I9" s="2">
        <v>3452954</v>
      </c>
      <c r="J9" s="2">
        <v>-63.872160723656265</v>
      </c>
      <c r="K9" s="2">
        <v>3354.35</v>
      </c>
      <c r="L9" s="2">
        <v>2000.95</v>
      </c>
      <c r="M9" s="2">
        <v>2.2463368461848021</v>
      </c>
      <c r="N9" s="2">
        <v>6.03</v>
      </c>
      <c r="O9" s="2" t="s">
        <v>35</v>
      </c>
      <c r="P9" s="2" t="s">
        <v>36</v>
      </c>
    </row>
    <row r="10" spans="1:16" x14ac:dyDescent="0.25">
      <c r="A10" s="2" t="s">
        <v>37</v>
      </c>
      <c r="B10" s="2">
        <v>2182.9</v>
      </c>
      <c r="C10" s="2">
        <v>2228</v>
      </c>
      <c r="D10" s="2">
        <v>2180.1</v>
      </c>
      <c r="E10" s="2">
        <v>2215.8000000000002</v>
      </c>
      <c r="F10" s="2">
        <v>2183</v>
      </c>
      <c r="G10" s="2">
        <v>39.799999999999997</v>
      </c>
      <c r="H10" s="2">
        <v>1.83</v>
      </c>
      <c r="I10" s="2">
        <v>6351520</v>
      </c>
      <c r="J10" s="2">
        <v>-48.016032064128268</v>
      </c>
      <c r="K10" s="2">
        <v>2369.35</v>
      </c>
      <c r="L10" s="2">
        <v>1497</v>
      </c>
      <c r="M10" s="2">
        <v>6.4806803553717147</v>
      </c>
      <c r="N10" s="2">
        <v>15.68</v>
      </c>
      <c r="O10" s="2" t="s">
        <v>38</v>
      </c>
      <c r="P10" s="2" t="s">
        <v>39</v>
      </c>
    </row>
    <row r="11" spans="1:16" x14ac:dyDescent="0.25">
      <c r="A11" s="2" t="s">
        <v>40</v>
      </c>
      <c r="B11" s="2">
        <v>1430.1</v>
      </c>
      <c r="C11" s="2">
        <v>1451.6</v>
      </c>
      <c r="D11" s="2">
        <v>1429.45</v>
      </c>
      <c r="E11" s="2">
        <v>1446.05</v>
      </c>
      <c r="F11" s="2">
        <v>1424.3</v>
      </c>
      <c r="G11" s="2">
        <v>21.75</v>
      </c>
      <c r="H11" s="2">
        <v>1.53</v>
      </c>
      <c r="I11" s="2">
        <v>6140828</v>
      </c>
      <c r="J11" s="2">
        <v>-114.07105847520356</v>
      </c>
      <c r="K11" s="2">
        <v>1477.55</v>
      </c>
      <c r="L11" s="2">
        <v>675.5</v>
      </c>
      <c r="M11" s="2">
        <v>2.13190754965991</v>
      </c>
      <c r="N11" s="2">
        <v>9.0399999999999991</v>
      </c>
      <c r="O11" s="2" t="s">
        <v>41</v>
      </c>
      <c r="P11" s="2" t="s">
        <v>42</v>
      </c>
    </row>
    <row r="12" spans="1:16" x14ac:dyDescent="0.25">
      <c r="A12" s="2" t="s">
        <v>43</v>
      </c>
      <c r="B12" s="2">
        <v>346</v>
      </c>
      <c r="C12" s="2">
        <v>352.9</v>
      </c>
      <c r="D12" s="2">
        <v>344.35</v>
      </c>
      <c r="E12" s="2">
        <v>350</v>
      </c>
      <c r="F12" s="2">
        <v>344.75</v>
      </c>
      <c r="G12" s="2">
        <v>5.25</v>
      </c>
      <c r="H12" s="2">
        <v>1.52</v>
      </c>
      <c r="I12" s="2">
        <v>36441967</v>
      </c>
      <c r="J12" s="2">
        <v>-281.26361655773422</v>
      </c>
      <c r="K12" s="2">
        <v>358.9</v>
      </c>
      <c r="L12" s="2">
        <v>91.8</v>
      </c>
      <c r="M12" s="2">
        <v>2.4797993870158757</v>
      </c>
      <c r="N12" s="2">
        <v>7.59</v>
      </c>
      <c r="O12" s="2" t="s">
        <v>44</v>
      </c>
      <c r="P12" s="2" t="s">
        <v>45</v>
      </c>
    </row>
    <row r="13" spans="1:16" x14ac:dyDescent="0.25">
      <c r="A13" s="2" t="s">
        <v>46</v>
      </c>
      <c r="B13" s="2">
        <v>976</v>
      </c>
      <c r="C13" s="2">
        <v>990</v>
      </c>
      <c r="D13" s="2">
        <v>970.5</v>
      </c>
      <c r="E13" s="2">
        <v>982.8</v>
      </c>
      <c r="F13" s="2">
        <v>968.55</v>
      </c>
      <c r="G13" s="2">
        <v>14.25</v>
      </c>
      <c r="H13" s="2">
        <v>1.47</v>
      </c>
      <c r="I13" s="2">
        <v>4777035</v>
      </c>
      <c r="J13" s="2">
        <v>-80.330275229357781</v>
      </c>
      <c r="K13" s="2">
        <v>1067</v>
      </c>
      <c r="L13" s="2">
        <v>545</v>
      </c>
      <c r="M13" s="2">
        <v>7.8912839737582043</v>
      </c>
      <c r="N13" s="2">
        <v>8.5299999999999994</v>
      </c>
      <c r="O13" s="2" t="s">
        <v>47</v>
      </c>
      <c r="P13" s="2" t="s">
        <v>48</v>
      </c>
    </row>
    <row r="14" spans="1:16" x14ac:dyDescent="0.25">
      <c r="A14" s="2" t="s">
        <v>49</v>
      </c>
      <c r="B14" s="2">
        <v>2721.4</v>
      </c>
      <c r="C14" s="2">
        <v>2752.55</v>
      </c>
      <c r="D14" s="2">
        <v>2710.85</v>
      </c>
      <c r="E14" s="2">
        <v>2740</v>
      </c>
      <c r="F14" s="2">
        <v>2705.05</v>
      </c>
      <c r="G14" s="2">
        <v>34.950000000000003</v>
      </c>
      <c r="H14" s="2">
        <v>1.29</v>
      </c>
      <c r="I14" s="2">
        <v>596669</v>
      </c>
      <c r="J14" s="2">
        <v>-75.741288299093725</v>
      </c>
      <c r="K14" s="2">
        <v>3037</v>
      </c>
      <c r="L14" s="2">
        <v>1559.11</v>
      </c>
      <c r="M14" s="2">
        <v>9.7793875535067496</v>
      </c>
      <c r="N14" s="2">
        <v>11.8</v>
      </c>
      <c r="O14" s="2" t="s">
        <v>50</v>
      </c>
      <c r="P14" s="2" t="s">
        <v>51</v>
      </c>
    </row>
    <row r="15" spans="1:16" x14ac:dyDescent="0.25">
      <c r="A15" s="2" t="s">
        <v>52</v>
      </c>
      <c r="B15" s="2">
        <v>714.15</v>
      </c>
      <c r="C15" s="2">
        <v>717.35</v>
      </c>
      <c r="D15" s="2">
        <v>709.5</v>
      </c>
      <c r="E15" s="2">
        <v>716</v>
      </c>
      <c r="F15" s="2">
        <v>707.7</v>
      </c>
      <c r="G15" s="2">
        <v>8.3000000000000007</v>
      </c>
      <c r="H15" s="2">
        <v>1.17</v>
      </c>
      <c r="I15" s="2">
        <v>2171601</v>
      </c>
      <c r="J15" s="2">
        <v>-98.750867453157525</v>
      </c>
      <c r="K15" s="2">
        <v>718.75</v>
      </c>
      <c r="L15" s="2">
        <v>360.25</v>
      </c>
      <c r="M15" s="2">
        <v>0.38260869565217392</v>
      </c>
      <c r="N15" s="2">
        <v>11.77</v>
      </c>
      <c r="O15" s="2" t="s">
        <v>53</v>
      </c>
      <c r="P15" s="2" t="s">
        <v>54</v>
      </c>
    </row>
    <row r="16" spans="1:16" x14ac:dyDescent="0.25">
      <c r="A16" s="2" t="s">
        <v>55</v>
      </c>
      <c r="B16" s="2">
        <v>675.2</v>
      </c>
      <c r="C16" s="2">
        <v>686.35</v>
      </c>
      <c r="D16" s="2">
        <v>674.05</v>
      </c>
      <c r="E16" s="2">
        <v>681.2</v>
      </c>
      <c r="F16" s="2">
        <v>676.05</v>
      </c>
      <c r="G16" s="2">
        <v>5.15</v>
      </c>
      <c r="H16" s="2">
        <v>0.76</v>
      </c>
      <c r="I16" s="2">
        <v>3822099</v>
      </c>
      <c r="J16" s="2">
        <v>-50.624654505251527</v>
      </c>
      <c r="K16" s="2">
        <v>721.85</v>
      </c>
      <c r="L16" s="2">
        <v>452.25</v>
      </c>
      <c r="M16" s="2">
        <v>5.6313638567569404</v>
      </c>
      <c r="N16" s="2">
        <v>-3.07</v>
      </c>
      <c r="O16" s="2" t="s">
        <v>56</v>
      </c>
      <c r="P16" s="2" t="s">
        <v>57</v>
      </c>
    </row>
    <row r="17" spans="1:16" x14ac:dyDescent="0.25">
      <c r="A17" s="2" t="s">
        <v>58</v>
      </c>
      <c r="B17" s="2">
        <v>1064.9000000000001</v>
      </c>
      <c r="C17" s="2">
        <v>1082.4000000000001</v>
      </c>
      <c r="D17" s="2">
        <v>1054.9000000000001</v>
      </c>
      <c r="E17" s="2">
        <v>1073</v>
      </c>
      <c r="F17" s="2">
        <v>1064.9000000000001</v>
      </c>
      <c r="G17" s="2">
        <v>8.1</v>
      </c>
      <c r="H17" s="2">
        <v>0.76</v>
      </c>
      <c r="I17" s="2">
        <v>4988857</v>
      </c>
      <c r="J17" s="2">
        <v>-103.06585919757759</v>
      </c>
      <c r="K17" s="2">
        <v>1082.4000000000001</v>
      </c>
      <c r="L17" s="2">
        <v>528.4</v>
      </c>
      <c r="M17" s="2">
        <v>0.86844050258685235</v>
      </c>
      <c r="N17" s="2">
        <v>11.5</v>
      </c>
      <c r="O17" s="2" t="s">
        <v>59</v>
      </c>
      <c r="P17" s="2" t="s">
        <v>60</v>
      </c>
    </row>
    <row r="18" spans="1:16" x14ac:dyDescent="0.25">
      <c r="A18" s="2" t="s">
        <v>61</v>
      </c>
      <c r="B18" s="2">
        <v>6105.35</v>
      </c>
      <c r="C18" s="2">
        <v>6230</v>
      </c>
      <c r="D18" s="2">
        <v>6045.2</v>
      </c>
      <c r="E18" s="2">
        <v>6115</v>
      </c>
      <c r="F18" s="2">
        <v>6086.4</v>
      </c>
      <c r="G18" s="2">
        <v>28.6</v>
      </c>
      <c r="H18" s="2">
        <v>0.47</v>
      </c>
      <c r="I18" s="2">
        <v>3702721</v>
      </c>
      <c r="J18" s="2">
        <v>-178.08094588449296</v>
      </c>
      <c r="K18" s="2">
        <v>6230</v>
      </c>
      <c r="L18" s="2">
        <v>2199</v>
      </c>
      <c r="M18" s="2">
        <v>1.8459069020866776</v>
      </c>
      <c r="N18" s="2">
        <v>14.21</v>
      </c>
      <c r="O18" s="2" t="s">
        <v>62</v>
      </c>
      <c r="P18" s="2" t="s">
        <v>63</v>
      </c>
    </row>
    <row r="19" spans="1:16" x14ac:dyDescent="0.25">
      <c r="A19" s="2" t="s">
        <v>64</v>
      </c>
      <c r="B19" s="2">
        <v>1491</v>
      </c>
      <c r="C19" s="2">
        <v>1496.55</v>
      </c>
      <c r="D19" s="2">
        <v>1481.05</v>
      </c>
      <c r="E19" s="2">
        <v>1487</v>
      </c>
      <c r="F19" s="2">
        <v>1481.05</v>
      </c>
      <c r="G19" s="2">
        <v>5.95</v>
      </c>
      <c r="H19" s="2">
        <v>0.4</v>
      </c>
      <c r="I19" s="2">
        <v>3602987</v>
      </c>
      <c r="J19" s="2">
        <v>-60.237068965517238</v>
      </c>
      <c r="K19" s="2">
        <v>1641</v>
      </c>
      <c r="L19" s="2">
        <v>928</v>
      </c>
      <c r="M19" s="2">
        <v>9.3845216331505181</v>
      </c>
      <c r="N19" s="2">
        <v>6.21</v>
      </c>
      <c r="O19" s="2" t="s">
        <v>65</v>
      </c>
      <c r="P19" s="2" t="s">
        <v>66</v>
      </c>
    </row>
    <row r="20" spans="1:16" x14ac:dyDescent="0.25">
      <c r="A20" s="2" t="s">
        <v>67</v>
      </c>
      <c r="B20" s="2">
        <v>809</v>
      </c>
      <c r="C20" s="2">
        <v>815.85</v>
      </c>
      <c r="D20" s="2">
        <v>805.5</v>
      </c>
      <c r="E20" s="2">
        <v>808.75</v>
      </c>
      <c r="F20" s="2">
        <v>806.95</v>
      </c>
      <c r="G20" s="2">
        <v>1.8</v>
      </c>
      <c r="H20" s="2">
        <v>0.22</v>
      </c>
      <c r="I20" s="2">
        <v>1783272</v>
      </c>
      <c r="J20" s="2">
        <v>-77.318570488927861</v>
      </c>
      <c r="K20" s="2">
        <v>952.05</v>
      </c>
      <c r="L20" s="2">
        <v>456.1</v>
      </c>
      <c r="M20" s="2">
        <v>15.051730476340524</v>
      </c>
      <c r="N20" s="2">
        <v>6.49</v>
      </c>
      <c r="O20" s="2" t="s">
        <v>68</v>
      </c>
      <c r="P20" s="2" t="s">
        <v>69</v>
      </c>
    </row>
    <row r="21" spans="1:16" x14ac:dyDescent="0.25">
      <c r="A21" s="2" t="s">
        <v>70</v>
      </c>
      <c r="B21" s="2">
        <v>7244</v>
      </c>
      <c r="C21" s="2">
        <v>7244</v>
      </c>
      <c r="D21" s="2">
        <v>7186.4</v>
      </c>
      <c r="E21" s="2">
        <v>7215</v>
      </c>
      <c r="F21" s="2">
        <v>7199.9</v>
      </c>
      <c r="G21" s="2">
        <v>15.1</v>
      </c>
      <c r="H21" s="2">
        <v>0.21</v>
      </c>
      <c r="I21" s="2">
        <v>253689</v>
      </c>
      <c r="J21" s="2">
        <v>-38.723322437992692</v>
      </c>
      <c r="K21" s="2">
        <v>8329</v>
      </c>
      <c r="L21" s="2">
        <v>5201</v>
      </c>
      <c r="M21" s="2">
        <v>13.374954976587826</v>
      </c>
      <c r="N21" s="2">
        <v>5.96</v>
      </c>
      <c r="O21" s="2" t="s">
        <v>71</v>
      </c>
      <c r="P21" s="2" t="s">
        <v>72</v>
      </c>
    </row>
    <row r="22" spans="1:16" x14ac:dyDescent="0.25">
      <c r="A22" s="2" t="s">
        <v>73</v>
      </c>
      <c r="B22" s="2">
        <v>2960</v>
      </c>
      <c r="C22" s="2">
        <v>2971.6</v>
      </c>
      <c r="D22" s="2">
        <v>2938.6</v>
      </c>
      <c r="E22" s="2">
        <v>2955.1</v>
      </c>
      <c r="F22" s="2">
        <v>2950.6</v>
      </c>
      <c r="G22" s="2">
        <v>4.5</v>
      </c>
      <c r="H22" s="2">
        <v>0.15</v>
      </c>
      <c r="I22" s="2">
        <v>878445</v>
      </c>
      <c r="J22" s="2">
        <v>-87.328050713153729</v>
      </c>
      <c r="K22" s="2">
        <v>2990</v>
      </c>
      <c r="L22" s="2">
        <v>1577.5</v>
      </c>
      <c r="M22" s="2">
        <v>1.1672240802675615</v>
      </c>
      <c r="N22" s="2">
        <v>15.65</v>
      </c>
      <c r="O22" s="2" t="s">
        <v>74</v>
      </c>
      <c r="P22" s="2" t="s">
        <v>75</v>
      </c>
    </row>
    <row r="23" spans="1:16" x14ac:dyDescent="0.25">
      <c r="A23" s="2" t="s">
        <v>76</v>
      </c>
      <c r="B23" s="2">
        <v>555</v>
      </c>
      <c r="C23" s="2">
        <v>558.95000000000005</v>
      </c>
      <c r="D23" s="2">
        <v>551.5</v>
      </c>
      <c r="E23" s="2">
        <v>555</v>
      </c>
      <c r="F23" s="2">
        <v>554.25</v>
      </c>
      <c r="G23" s="2">
        <v>0.75</v>
      </c>
      <c r="H23" s="2">
        <v>0.14000000000000001</v>
      </c>
      <c r="I23" s="2">
        <v>5612359</v>
      </c>
      <c r="J23" s="2">
        <v>-169.02569074163839</v>
      </c>
      <c r="K23" s="2">
        <v>558.95000000000005</v>
      </c>
      <c r="L23" s="2">
        <v>206.3</v>
      </c>
      <c r="M23" s="2">
        <v>0.70668217192951877</v>
      </c>
      <c r="N23" s="2">
        <v>9.1999999999999993</v>
      </c>
      <c r="O23" s="2" t="s">
        <v>77</v>
      </c>
      <c r="P23" s="2" t="s">
        <v>78</v>
      </c>
    </row>
    <row r="24" spans="1:16" x14ac:dyDescent="0.25">
      <c r="A24" s="2" t="s">
        <v>79</v>
      </c>
      <c r="B24" s="2">
        <v>118.9</v>
      </c>
      <c r="C24" s="2">
        <v>119.55</v>
      </c>
      <c r="D24" s="2">
        <v>117.55</v>
      </c>
      <c r="E24" s="2">
        <v>118.6</v>
      </c>
      <c r="F24" s="2">
        <v>118.5</v>
      </c>
      <c r="G24" s="2">
        <v>0.1</v>
      </c>
      <c r="H24" s="2">
        <v>0.08</v>
      </c>
      <c r="I24" s="2">
        <v>13871562</v>
      </c>
      <c r="J24" s="2">
        <v>-51.856594110115239</v>
      </c>
      <c r="K24" s="2">
        <v>121</v>
      </c>
      <c r="L24" s="2">
        <v>78.099999999999994</v>
      </c>
      <c r="M24" s="2">
        <v>1.98347107438017</v>
      </c>
      <c r="N24" s="2">
        <v>4.8499999999999996</v>
      </c>
      <c r="O24" s="2" t="s">
        <v>80</v>
      </c>
      <c r="P24" s="2" t="s">
        <v>81</v>
      </c>
    </row>
    <row r="25" spans="1:16" x14ac:dyDescent="0.25">
      <c r="A25" s="2" t="s">
        <v>82</v>
      </c>
      <c r="B25" s="2">
        <v>485.7</v>
      </c>
      <c r="C25" s="2">
        <v>489.5</v>
      </c>
      <c r="D25" s="2">
        <v>481.7</v>
      </c>
      <c r="E25" s="2">
        <v>483.95</v>
      </c>
      <c r="F25" s="2">
        <v>483.55</v>
      </c>
      <c r="G25" s="2">
        <v>0.4</v>
      </c>
      <c r="H25" s="2">
        <v>0.08</v>
      </c>
      <c r="I25" s="2">
        <v>3719254</v>
      </c>
      <c r="J25" s="2">
        <v>-48.907692307692301</v>
      </c>
      <c r="K25" s="2">
        <v>493.9</v>
      </c>
      <c r="L25" s="2">
        <v>325</v>
      </c>
      <c r="M25" s="2">
        <v>2.0145778497671571</v>
      </c>
      <c r="N25" s="2">
        <v>7.65</v>
      </c>
      <c r="O25" s="2" t="s">
        <v>83</v>
      </c>
      <c r="P25" s="2" t="s">
        <v>84</v>
      </c>
    </row>
    <row r="26" spans="1:16" x14ac:dyDescent="0.25">
      <c r="A26" s="2" t="s">
        <v>85</v>
      </c>
      <c r="B26" s="2">
        <v>2575</v>
      </c>
      <c r="C26" s="2">
        <v>2594.3000000000002</v>
      </c>
      <c r="D26" s="2">
        <v>2555</v>
      </c>
      <c r="E26" s="2">
        <v>2560.25</v>
      </c>
      <c r="F26" s="2">
        <v>2561.9</v>
      </c>
      <c r="G26" s="2">
        <v>-1.65</v>
      </c>
      <c r="H26" s="2">
        <v>-0.06</v>
      </c>
      <c r="I26" s="2">
        <v>2340867</v>
      </c>
      <c r="J26" s="2">
        <v>-57.747997535428219</v>
      </c>
      <c r="K26" s="2">
        <v>2896</v>
      </c>
      <c r="L26" s="2">
        <v>1623</v>
      </c>
      <c r="M26" s="2">
        <v>11.593577348066299</v>
      </c>
      <c r="N26" s="2">
        <v>4.97</v>
      </c>
      <c r="O26" s="2" t="s">
        <v>86</v>
      </c>
      <c r="P26" s="2" t="s">
        <v>87</v>
      </c>
    </row>
    <row r="27" spans="1:16" x14ac:dyDescent="0.25">
      <c r="A27" s="2" t="s">
        <v>88</v>
      </c>
      <c r="B27" s="2">
        <v>1505.9</v>
      </c>
      <c r="C27" s="2">
        <v>1510</v>
      </c>
      <c r="D27" s="2">
        <v>1475.5</v>
      </c>
      <c r="E27" s="2">
        <v>1491</v>
      </c>
      <c r="F27" s="2">
        <v>1492.5</v>
      </c>
      <c r="G27" s="2">
        <v>-1.5</v>
      </c>
      <c r="H27" s="2">
        <v>-0.1</v>
      </c>
      <c r="I27" s="2">
        <v>895452</v>
      </c>
      <c r="J27" s="2">
        <v>-163.89380530973452</v>
      </c>
      <c r="K27" s="2">
        <v>1530.95</v>
      </c>
      <c r="L27" s="2">
        <v>565</v>
      </c>
      <c r="M27" s="2">
        <v>2.6094908390215257</v>
      </c>
      <c r="N27" s="2">
        <v>5.54</v>
      </c>
      <c r="O27" s="2" t="s">
        <v>89</v>
      </c>
      <c r="P27" s="2" t="s">
        <v>90</v>
      </c>
    </row>
    <row r="28" spans="1:16" x14ac:dyDescent="0.25">
      <c r="A28" s="2" t="s">
        <v>91</v>
      </c>
      <c r="B28" s="2">
        <v>17609</v>
      </c>
      <c r="C28" s="2">
        <v>17609</v>
      </c>
      <c r="D28" s="2">
        <v>17365</v>
      </c>
      <c r="E28" s="2">
        <v>17530</v>
      </c>
      <c r="F28" s="2">
        <v>17556.099999999999</v>
      </c>
      <c r="G28" s="2">
        <v>-26.1</v>
      </c>
      <c r="H28" s="2">
        <v>-0.15</v>
      </c>
      <c r="I28" s="2">
        <v>48997</v>
      </c>
      <c r="J28" s="2">
        <v>-16.09271523178808</v>
      </c>
      <c r="K28" s="2">
        <v>18844</v>
      </c>
      <c r="L28" s="2">
        <v>15100</v>
      </c>
      <c r="M28" s="2">
        <v>6.9730418170239865</v>
      </c>
      <c r="N28" s="2">
        <v>4.9000000000000004</v>
      </c>
      <c r="O28" s="2" t="s">
        <v>92</v>
      </c>
      <c r="P28" s="2" t="s">
        <v>93</v>
      </c>
    </row>
    <row r="29" spans="1:16" x14ac:dyDescent="0.25">
      <c r="A29" s="2" t="s">
        <v>94</v>
      </c>
      <c r="B29" s="2">
        <v>4185</v>
      </c>
      <c r="C29" s="2">
        <v>4216.8500000000004</v>
      </c>
      <c r="D29" s="2">
        <v>4162</v>
      </c>
      <c r="E29" s="2">
        <v>4173</v>
      </c>
      <c r="F29" s="2">
        <v>4179.8999999999996</v>
      </c>
      <c r="G29" s="2">
        <v>-6.9</v>
      </c>
      <c r="H29" s="2">
        <v>-0.17</v>
      </c>
      <c r="I29" s="2">
        <v>188155</v>
      </c>
      <c r="J29" s="2">
        <v>-59.869744277368071</v>
      </c>
      <c r="K29" s="2">
        <v>4361.3999999999996</v>
      </c>
      <c r="L29" s="2">
        <v>2610.25</v>
      </c>
      <c r="M29" s="2">
        <v>4.3197138533498336</v>
      </c>
      <c r="N29" s="2">
        <v>7.67</v>
      </c>
      <c r="O29" s="2" t="s">
        <v>95</v>
      </c>
      <c r="P29" s="2" t="s">
        <v>96</v>
      </c>
    </row>
    <row r="30" spans="1:16" x14ac:dyDescent="0.25">
      <c r="A30" s="2" t="s">
        <v>97</v>
      </c>
      <c r="B30" s="2">
        <v>3019</v>
      </c>
      <c r="C30" s="2">
        <v>3038</v>
      </c>
      <c r="D30" s="2">
        <v>2995</v>
      </c>
      <c r="E30" s="2">
        <v>3004</v>
      </c>
      <c r="F30" s="2">
        <v>3009</v>
      </c>
      <c r="G30" s="2">
        <v>-5</v>
      </c>
      <c r="H30" s="2">
        <v>-0.17</v>
      </c>
      <c r="I30" s="2">
        <v>467264</v>
      </c>
      <c r="J30" s="2">
        <v>-34.666248262877133</v>
      </c>
      <c r="K30" s="2">
        <v>3629.05</v>
      </c>
      <c r="L30" s="2">
        <v>2230.6999999999998</v>
      </c>
      <c r="M30" s="2">
        <v>17.223515796145001</v>
      </c>
      <c r="N30" s="2">
        <v>5.78</v>
      </c>
      <c r="O30" s="2" t="s">
        <v>98</v>
      </c>
      <c r="P30" s="2" t="s">
        <v>99</v>
      </c>
    </row>
    <row r="31" spans="1:16" x14ac:dyDescent="0.25">
      <c r="A31" s="2" t="s">
        <v>100</v>
      </c>
      <c r="B31" s="2">
        <v>123.95</v>
      </c>
      <c r="C31" s="2">
        <v>126.6</v>
      </c>
      <c r="D31" s="2">
        <v>122.5</v>
      </c>
      <c r="E31" s="2">
        <v>123.6</v>
      </c>
      <c r="F31" s="2">
        <v>123.95</v>
      </c>
      <c r="G31" s="2">
        <v>-0.35</v>
      </c>
      <c r="H31" s="2">
        <v>-0.28000000000000003</v>
      </c>
      <c r="I31" s="2">
        <v>18360366</v>
      </c>
      <c r="J31" s="2">
        <v>-92.823712948517951</v>
      </c>
      <c r="K31" s="2">
        <v>128</v>
      </c>
      <c r="L31" s="2">
        <v>64.099999999999994</v>
      </c>
      <c r="M31" s="2">
        <v>3.4375000000000044</v>
      </c>
      <c r="N31" s="2">
        <v>7.34</v>
      </c>
      <c r="O31" s="2" t="s">
        <v>101</v>
      </c>
      <c r="P31" s="2" t="s">
        <v>102</v>
      </c>
    </row>
    <row r="32" spans="1:16" x14ac:dyDescent="0.25">
      <c r="A32" s="2" t="s">
        <v>103</v>
      </c>
      <c r="B32" s="2">
        <v>1809</v>
      </c>
      <c r="C32" s="2">
        <v>1810</v>
      </c>
      <c r="D32" s="2">
        <v>1788</v>
      </c>
      <c r="E32" s="2">
        <v>1792.75</v>
      </c>
      <c r="F32" s="2">
        <v>1799.55</v>
      </c>
      <c r="G32" s="2">
        <v>-6.8</v>
      </c>
      <c r="H32" s="2">
        <v>-0.38</v>
      </c>
      <c r="I32" s="2">
        <v>1621928</v>
      </c>
      <c r="J32" s="2">
        <v>-45.947816176171294</v>
      </c>
      <c r="K32" s="2">
        <v>2049</v>
      </c>
      <c r="L32" s="2">
        <v>1228.3499999999999</v>
      </c>
      <c r="M32" s="2">
        <v>12.506100536847242</v>
      </c>
      <c r="N32" s="2">
        <v>4.3899999999999997</v>
      </c>
      <c r="O32" s="2" t="s">
        <v>104</v>
      </c>
      <c r="P32" s="2" t="s">
        <v>105</v>
      </c>
    </row>
    <row r="33" spans="1:16" x14ac:dyDescent="0.25">
      <c r="A33" s="2" t="s">
        <v>106</v>
      </c>
      <c r="B33" s="2">
        <v>2381</v>
      </c>
      <c r="C33" s="2">
        <v>2388.5500000000002</v>
      </c>
      <c r="D33" s="2">
        <v>2360</v>
      </c>
      <c r="E33" s="2">
        <v>2367.5</v>
      </c>
      <c r="F33" s="2">
        <v>2378.8000000000002</v>
      </c>
      <c r="G33" s="2">
        <v>-11.3</v>
      </c>
      <c r="H33" s="2">
        <v>-0.48</v>
      </c>
      <c r="I33" s="2">
        <v>1128097</v>
      </c>
      <c r="J33" s="2">
        <v>-18.372040698982531</v>
      </c>
      <c r="K33" s="2">
        <v>2505.9</v>
      </c>
      <c r="L33" s="2">
        <v>2000.05</v>
      </c>
      <c r="M33" s="2">
        <v>5.5229658007103275</v>
      </c>
      <c r="N33" s="2">
        <v>1.61</v>
      </c>
      <c r="O33" s="2" t="s">
        <v>107</v>
      </c>
      <c r="P33" s="2" t="s">
        <v>108</v>
      </c>
    </row>
    <row r="34" spans="1:16" x14ac:dyDescent="0.25">
      <c r="A34" s="2" t="s">
        <v>109</v>
      </c>
      <c r="B34" s="2">
        <v>1736.55</v>
      </c>
      <c r="C34" s="2">
        <v>1743</v>
      </c>
      <c r="D34" s="2">
        <v>1724.55</v>
      </c>
      <c r="E34" s="2">
        <v>1729.5</v>
      </c>
      <c r="F34" s="2">
        <v>1738.65</v>
      </c>
      <c r="G34" s="2">
        <v>-9.15</v>
      </c>
      <c r="H34" s="2">
        <v>-0.53</v>
      </c>
      <c r="I34" s="2">
        <v>761647</v>
      </c>
      <c r="J34" s="2">
        <v>-91.953385127635954</v>
      </c>
      <c r="K34" s="2">
        <v>1745.85</v>
      </c>
      <c r="L34" s="2">
        <v>901</v>
      </c>
      <c r="M34" s="2">
        <v>0.9365065727296108</v>
      </c>
      <c r="N34" s="2">
        <v>18.8</v>
      </c>
      <c r="O34" s="2" t="s">
        <v>110</v>
      </c>
      <c r="P34" s="2" t="s">
        <v>111</v>
      </c>
    </row>
    <row r="35" spans="1:16" x14ac:dyDescent="0.25">
      <c r="A35" s="2" t="s">
        <v>112</v>
      </c>
      <c r="B35" s="2">
        <v>842.95</v>
      </c>
      <c r="C35" s="2">
        <v>844.7</v>
      </c>
      <c r="D35" s="2">
        <v>830</v>
      </c>
      <c r="E35" s="2">
        <v>834</v>
      </c>
      <c r="F35" s="2">
        <v>838.7</v>
      </c>
      <c r="G35" s="2">
        <v>-4.7</v>
      </c>
      <c r="H35" s="2">
        <v>-0.56000000000000005</v>
      </c>
      <c r="I35" s="2">
        <v>2633076</v>
      </c>
      <c r="J35" s="2">
        <v>-109.52141690742368</v>
      </c>
      <c r="K35" s="2">
        <v>864.7</v>
      </c>
      <c r="L35" s="2">
        <v>398.05</v>
      </c>
      <c r="M35" s="2">
        <v>3.5503642881924415</v>
      </c>
      <c r="N35" s="2">
        <v>20.75</v>
      </c>
      <c r="O35" s="2" t="s">
        <v>113</v>
      </c>
      <c r="P35" s="2" t="s">
        <v>114</v>
      </c>
    </row>
    <row r="36" spans="1:16" x14ac:dyDescent="0.25">
      <c r="A36" s="2" t="s">
        <v>115</v>
      </c>
      <c r="B36" s="2">
        <v>28475.8</v>
      </c>
      <c r="C36" s="2">
        <v>28564.55</v>
      </c>
      <c r="D36" s="2">
        <v>27980</v>
      </c>
      <c r="E36" s="2">
        <v>28065</v>
      </c>
      <c r="F36" s="2">
        <v>28225.8</v>
      </c>
      <c r="G36" s="2">
        <v>-160.80000000000001</v>
      </c>
      <c r="H36" s="2">
        <v>-0.56999999999999995</v>
      </c>
      <c r="I36" s="2">
        <v>38680</v>
      </c>
      <c r="J36" s="2">
        <v>-54.3427988484097</v>
      </c>
      <c r="K36" s="2">
        <v>32048</v>
      </c>
      <c r="L36" s="2">
        <v>18183.55</v>
      </c>
      <c r="M36" s="2">
        <v>12.428232651023464</v>
      </c>
      <c r="N36" s="2">
        <v>4.5599999999999996</v>
      </c>
      <c r="O36" s="2" t="s">
        <v>116</v>
      </c>
      <c r="P36" s="2" t="s">
        <v>117</v>
      </c>
    </row>
    <row r="37" spans="1:16" x14ac:dyDescent="0.25">
      <c r="A37" s="2" t="s">
        <v>118</v>
      </c>
      <c r="B37" s="2">
        <v>852</v>
      </c>
      <c r="C37" s="2">
        <v>856.4</v>
      </c>
      <c r="D37" s="2">
        <v>820.7</v>
      </c>
      <c r="E37" s="2">
        <v>841.7</v>
      </c>
      <c r="F37" s="2">
        <v>846.75</v>
      </c>
      <c r="G37" s="2">
        <v>-5.05</v>
      </c>
      <c r="H37" s="2">
        <v>-0.6</v>
      </c>
      <c r="I37" s="2">
        <v>17460610</v>
      </c>
      <c r="J37" s="2">
        <v>-182.44966442953023</v>
      </c>
      <c r="K37" s="2">
        <v>901</v>
      </c>
      <c r="L37" s="2">
        <v>298</v>
      </c>
      <c r="M37" s="2">
        <v>6.5815760266370651</v>
      </c>
      <c r="N37" s="2">
        <v>11.73</v>
      </c>
      <c r="O37" s="2" t="s">
        <v>119</v>
      </c>
      <c r="P37" s="2" t="s">
        <v>120</v>
      </c>
    </row>
    <row r="38" spans="1:16" x14ac:dyDescent="0.25">
      <c r="A38" s="2" t="s">
        <v>121</v>
      </c>
      <c r="B38" s="2">
        <v>116.4</v>
      </c>
      <c r="C38" s="2">
        <v>117.35</v>
      </c>
      <c r="D38" s="2">
        <v>114.4</v>
      </c>
      <c r="E38" s="2">
        <v>115.25</v>
      </c>
      <c r="F38" s="2">
        <v>115.95</v>
      </c>
      <c r="G38" s="2">
        <v>-0.7</v>
      </c>
      <c r="H38" s="2">
        <v>-0.6</v>
      </c>
      <c r="I38" s="2">
        <v>15096011</v>
      </c>
      <c r="J38" s="2">
        <v>-60.851360781577092</v>
      </c>
      <c r="K38" s="2">
        <v>117.85</v>
      </c>
      <c r="L38" s="2">
        <v>71.650000000000006</v>
      </c>
      <c r="M38" s="2">
        <v>2.2061943148069534</v>
      </c>
      <c r="N38" s="2">
        <v>11.96</v>
      </c>
      <c r="O38" s="2" t="s">
        <v>122</v>
      </c>
      <c r="P38" s="2" t="s">
        <v>123</v>
      </c>
    </row>
    <row r="39" spans="1:16" x14ac:dyDescent="0.25">
      <c r="A39" s="2" t="s">
        <v>124</v>
      </c>
      <c r="B39" s="2">
        <v>210.3</v>
      </c>
      <c r="C39" s="2">
        <v>210.45</v>
      </c>
      <c r="D39" s="2">
        <v>207.75</v>
      </c>
      <c r="E39" s="2">
        <v>208</v>
      </c>
      <c r="F39" s="2">
        <v>209.3</v>
      </c>
      <c r="G39" s="2">
        <v>-1.3</v>
      </c>
      <c r="H39" s="2">
        <v>-0.62</v>
      </c>
      <c r="I39" s="2">
        <v>21424291</v>
      </c>
      <c r="J39" s="2">
        <v>-27.333945515763705</v>
      </c>
      <c r="K39" s="2">
        <v>239.2</v>
      </c>
      <c r="L39" s="2">
        <v>163.35</v>
      </c>
      <c r="M39" s="2">
        <v>13.043478260869565</v>
      </c>
      <c r="N39" s="2">
        <v>2.29</v>
      </c>
      <c r="O39" s="2" t="s">
        <v>125</v>
      </c>
      <c r="P39" s="2" t="s">
        <v>126</v>
      </c>
    </row>
    <row r="40" spans="1:16" x14ac:dyDescent="0.25">
      <c r="A40" s="2" t="s">
        <v>127</v>
      </c>
      <c r="B40" s="2">
        <v>644</v>
      </c>
      <c r="C40" s="2">
        <v>644.54999999999995</v>
      </c>
      <c r="D40" s="2">
        <v>631.5</v>
      </c>
      <c r="E40" s="2">
        <v>636.29999999999995</v>
      </c>
      <c r="F40" s="2">
        <v>640.4</v>
      </c>
      <c r="G40" s="2">
        <v>-4.0999999999999996</v>
      </c>
      <c r="H40" s="2">
        <v>-0.64</v>
      </c>
      <c r="I40" s="2">
        <v>9015059</v>
      </c>
      <c r="J40" s="2">
        <v>-96.328293736501053</v>
      </c>
      <c r="K40" s="2">
        <v>679.4</v>
      </c>
      <c r="L40" s="2">
        <v>324.10000000000002</v>
      </c>
      <c r="M40" s="2">
        <v>6.3438327936414511</v>
      </c>
      <c r="N40" s="2">
        <v>6.89</v>
      </c>
      <c r="O40" s="2" t="s">
        <v>128</v>
      </c>
      <c r="P40" s="2" t="s">
        <v>129</v>
      </c>
    </row>
    <row r="41" spans="1:16" x14ac:dyDescent="0.25">
      <c r="A41" s="2" t="s">
        <v>130</v>
      </c>
      <c r="B41" s="2">
        <v>3575</v>
      </c>
      <c r="C41" s="2">
        <v>3595</v>
      </c>
      <c r="D41" s="2">
        <v>3551</v>
      </c>
      <c r="E41" s="2">
        <v>3553.3</v>
      </c>
      <c r="F41" s="2">
        <v>3576.3</v>
      </c>
      <c r="G41" s="2">
        <v>-23</v>
      </c>
      <c r="H41" s="2">
        <v>-0.64</v>
      </c>
      <c r="I41" s="2">
        <v>301375</v>
      </c>
      <c r="J41" s="2">
        <v>-7.4884670649625704</v>
      </c>
      <c r="K41" s="2">
        <v>4010</v>
      </c>
      <c r="L41" s="2">
        <v>3305.75</v>
      </c>
      <c r="M41" s="2">
        <v>11.389027431421445</v>
      </c>
      <c r="N41" s="2">
        <v>3.44</v>
      </c>
      <c r="O41" s="2" t="s">
        <v>131</v>
      </c>
      <c r="P41" s="2" t="s">
        <v>132</v>
      </c>
    </row>
    <row r="42" spans="1:16" x14ac:dyDescent="0.25">
      <c r="A42" s="2" t="s">
        <v>133</v>
      </c>
      <c r="B42" s="2">
        <v>434.85</v>
      </c>
      <c r="C42" s="2">
        <v>435.5</v>
      </c>
      <c r="D42" s="2">
        <v>425.25</v>
      </c>
      <c r="E42" s="2">
        <v>429.4</v>
      </c>
      <c r="F42" s="2">
        <v>432.25</v>
      </c>
      <c r="G42" s="2">
        <v>-2.85</v>
      </c>
      <c r="H42" s="2">
        <v>-0.66</v>
      </c>
      <c r="I42" s="2">
        <v>26831924</v>
      </c>
      <c r="J42" s="2">
        <v>-153.70753323485965</v>
      </c>
      <c r="K42" s="2">
        <v>441.95</v>
      </c>
      <c r="L42" s="2">
        <v>169.25</v>
      </c>
      <c r="M42" s="2">
        <v>2.8396877474827495</v>
      </c>
      <c r="N42" s="2">
        <v>16.829999999999998</v>
      </c>
      <c r="O42" s="2" t="s">
        <v>134</v>
      </c>
      <c r="P42" s="2" t="s">
        <v>135</v>
      </c>
    </row>
    <row r="43" spans="1:16" x14ac:dyDescent="0.25">
      <c r="A43" s="2" t="s">
        <v>136</v>
      </c>
      <c r="B43" s="2">
        <v>6725.1</v>
      </c>
      <c r="C43" s="2">
        <v>6754.95</v>
      </c>
      <c r="D43" s="2">
        <v>6650</v>
      </c>
      <c r="E43" s="2">
        <v>6665</v>
      </c>
      <c r="F43" s="2">
        <v>6709.65</v>
      </c>
      <c r="G43" s="2">
        <v>-44.65</v>
      </c>
      <c r="H43" s="2">
        <v>-0.67</v>
      </c>
      <c r="I43" s="2">
        <v>193014</v>
      </c>
      <c r="J43" s="2">
        <v>-85.138888888888886</v>
      </c>
      <c r="K43" s="2">
        <v>7055.95</v>
      </c>
      <c r="L43" s="2">
        <v>3600</v>
      </c>
      <c r="M43" s="2">
        <v>5.540713865602787</v>
      </c>
      <c r="N43" s="2">
        <v>4.29</v>
      </c>
      <c r="O43" s="2" t="s">
        <v>137</v>
      </c>
      <c r="P43" s="2" t="s">
        <v>138</v>
      </c>
    </row>
    <row r="44" spans="1:16" x14ac:dyDescent="0.25">
      <c r="A44" s="2" t="s">
        <v>139</v>
      </c>
      <c r="B44" s="2">
        <v>545.5</v>
      </c>
      <c r="C44" s="2">
        <v>549.75</v>
      </c>
      <c r="D44" s="2">
        <v>540.04999999999995</v>
      </c>
      <c r="E44" s="2">
        <v>541.5</v>
      </c>
      <c r="F44" s="2">
        <v>545.15</v>
      </c>
      <c r="G44" s="2">
        <v>-3.65</v>
      </c>
      <c r="H44" s="2">
        <v>-0.67</v>
      </c>
      <c r="I44" s="2">
        <v>7634036</v>
      </c>
      <c r="J44" s="2">
        <v>-37.43654822335025</v>
      </c>
      <c r="K44" s="2">
        <v>623</v>
      </c>
      <c r="L44" s="2">
        <v>394</v>
      </c>
      <c r="M44" s="2">
        <v>13.081861958266453</v>
      </c>
      <c r="N44" s="2">
        <v>-3.72</v>
      </c>
      <c r="O44" s="2" t="s">
        <v>140</v>
      </c>
      <c r="P44" s="2" t="s">
        <v>141</v>
      </c>
    </row>
    <row r="45" spans="1:16" x14ac:dyDescent="0.25">
      <c r="A45" s="2" t="s">
        <v>142</v>
      </c>
      <c r="B45" s="2">
        <v>975</v>
      </c>
      <c r="C45" s="2">
        <v>982.3</v>
      </c>
      <c r="D45" s="2">
        <v>965.5</v>
      </c>
      <c r="E45" s="2">
        <v>967.65</v>
      </c>
      <c r="F45" s="2">
        <v>974.2</v>
      </c>
      <c r="G45" s="2">
        <v>-6.55</v>
      </c>
      <c r="H45" s="2">
        <v>-0.67</v>
      </c>
      <c r="I45" s="2">
        <v>3480545</v>
      </c>
      <c r="J45" s="2">
        <v>-57.00957325977609</v>
      </c>
      <c r="K45" s="2">
        <v>982.3</v>
      </c>
      <c r="L45" s="2">
        <v>616.29999999999995</v>
      </c>
      <c r="M45" s="2">
        <v>1.4913977399979617</v>
      </c>
      <c r="N45" s="2">
        <v>7.71</v>
      </c>
      <c r="O45" s="2" t="s">
        <v>143</v>
      </c>
      <c r="P45" s="2" t="s">
        <v>144</v>
      </c>
    </row>
    <row r="46" spans="1:16" x14ac:dyDescent="0.25">
      <c r="A46" s="2" t="s">
        <v>145</v>
      </c>
      <c r="B46" s="2">
        <v>998.9</v>
      </c>
      <c r="C46" s="2">
        <v>1002.5</v>
      </c>
      <c r="D46" s="2">
        <v>984</v>
      </c>
      <c r="E46" s="2">
        <v>990</v>
      </c>
      <c r="F46" s="2">
        <v>997.55</v>
      </c>
      <c r="G46" s="2">
        <v>-7.55</v>
      </c>
      <c r="H46" s="2">
        <v>-0.76</v>
      </c>
      <c r="I46" s="2">
        <v>823207</v>
      </c>
      <c r="J46" s="2">
        <v>-35.849056603773583</v>
      </c>
      <c r="K46" s="2">
        <v>1044.7</v>
      </c>
      <c r="L46" s="2">
        <v>728.75</v>
      </c>
      <c r="M46" s="2">
        <v>5.2359529051402358</v>
      </c>
      <c r="N46" s="2">
        <v>1.56</v>
      </c>
      <c r="O46" s="2" t="s">
        <v>146</v>
      </c>
      <c r="P46" s="2" t="s">
        <v>147</v>
      </c>
    </row>
    <row r="47" spans="1:16" x14ac:dyDescent="0.25">
      <c r="A47" s="2" t="s">
        <v>148</v>
      </c>
      <c r="B47" s="2">
        <v>689.25</v>
      </c>
      <c r="C47" s="2">
        <v>690.15</v>
      </c>
      <c r="D47" s="2">
        <v>681.55</v>
      </c>
      <c r="E47" s="2">
        <v>684</v>
      </c>
      <c r="F47" s="2">
        <v>689.25</v>
      </c>
      <c r="G47" s="2">
        <v>-5.25</v>
      </c>
      <c r="H47" s="2">
        <v>-0.76</v>
      </c>
      <c r="I47" s="2">
        <v>1716481</v>
      </c>
      <c r="J47" s="2">
        <v>-40.668380462724933</v>
      </c>
      <c r="K47" s="2">
        <v>746</v>
      </c>
      <c r="L47" s="2">
        <v>486.25</v>
      </c>
      <c r="M47" s="2">
        <v>8.310991957104557</v>
      </c>
      <c r="N47" s="2">
        <v>2.06</v>
      </c>
      <c r="O47" s="2" t="s">
        <v>149</v>
      </c>
      <c r="P47" s="2" t="s">
        <v>150</v>
      </c>
    </row>
    <row r="48" spans="1:16" x14ac:dyDescent="0.25">
      <c r="A48" s="2" t="s">
        <v>151</v>
      </c>
      <c r="B48" s="2">
        <v>12000</v>
      </c>
      <c r="C48" s="2">
        <v>12080</v>
      </c>
      <c r="D48" s="2">
        <v>11852.9</v>
      </c>
      <c r="E48" s="2">
        <v>11900</v>
      </c>
      <c r="F48" s="2">
        <v>11993.1</v>
      </c>
      <c r="G48" s="2">
        <v>-93.1</v>
      </c>
      <c r="H48" s="2">
        <v>-0.78</v>
      </c>
      <c r="I48" s="2">
        <v>352994</v>
      </c>
      <c r="J48" s="2">
        <v>-142.85714285714286</v>
      </c>
      <c r="K48" s="2">
        <v>12208</v>
      </c>
      <c r="L48" s="2">
        <v>4900</v>
      </c>
      <c r="M48" s="2">
        <v>2.522935779816514</v>
      </c>
      <c r="N48" s="2">
        <v>7.39</v>
      </c>
      <c r="O48" s="2" t="s">
        <v>152</v>
      </c>
      <c r="P48" s="2" t="s">
        <v>153</v>
      </c>
    </row>
    <row r="49" spans="1:16" x14ac:dyDescent="0.25">
      <c r="A49" s="2" t="s">
        <v>154</v>
      </c>
      <c r="B49" s="2">
        <v>1521</v>
      </c>
      <c r="C49" s="2">
        <v>1527.15</v>
      </c>
      <c r="D49" s="2">
        <v>1498.65</v>
      </c>
      <c r="E49" s="2">
        <v>1506.95</v>
      </c>
      <c r="F49" s="2">
        <v>1519.7</v>
      </c>
      <c r="G49" s="2">
        <v>-12.75</v>
      </c>
      <c r="H49" s="2">
        <v>-0.84</v>
      </c>
      <c r="I49" s="2">
        <v>1909384</v>
      </c>
      <c r="J49" s="2">
        <v>-78.760379596678533</v>
      </c>
      <c r="K49" s="2">
        <v>1593</v>
      </c>
      <c r="L49" s="2">
        <v>843</v>
      </c>
      <c r="M49" s="2">
        <v>5.4017576898932811</v>
      </c>
      <c r="N49" s="2">
        <v>8.5299999999999994</v>
      </c>
      <c r="O49" s="2" t="s">
        <v>155</v>
      </c>
      <c r="P49" s="2" t="s">
        <v>156</v>
      </c>
    </row>
    <row r="50" spans="1:16" x14ac:dyDescent="0.25">
      <c r="A50" s="2" t="s">
        <v>157</v>
      </c>
      <c r="B50" s="2">
        <v>1028</v>
      </c>
      <c r="C50" s="2">
        <v>1032</v>
      </c>
      <c r="D50" s="2">
        <v>1012.1</v>
      </c>
      <c r="E50" s="2">
        <v>1015.6</v>
      </c>
      <c r="F50" s="2">
        <v>1024.3499999999999</v>
      </c>
      <c r="G50" s="2">
        <v>-8.75</v>
      </c>
      <c r="H50" s="2">
        <v>-0.85</v>
      </c>
      <c r="I50" s="2">
        <v>2679470</v>
      </c>
      <c r="J50" s="2">
        <v>-122.57286872671486</v>
      </c>
      <c r="K50" s="2">
        <v>1119.5</v>
      </c>
      <c r="L50" s="2">
        <v>456.3</v>
      </c>
      <c r="M50" s="2">
        <v>9.2809289861545317</v>
      </c>
      <c r="N50" s="2">
        <v>10.74</v>
      </c>
      <c r="O50" s="2" t="s">
        <v>158</v>
      </c>
      <c r="P50" s="2" t="s">
        <v>159</v>
      </c>
    </row>
    <row r="51" spans="1:16" x14ac:dyDescent="0.25">
      <c r="A51" s="2" t="s">
        <v>160</v>
      </c>
      <c r="B51" s="2">
        <v>4372</v>
      </c>
      <c r="C51" s="2">
        <v>4397</v>
      </c>
      <c r="D51" s="2">
        <v>4325</v>
      </c>
      <c r="E51" s="2">
        <v>4335</v>
      </c>
      <c r="F51" s="2">
        <v>4372.55</v>
      </c>
      <c r="G51" s="2">
        <v>-37.549999999999997</v>
      </c>
      <c r="H51" s="2">
        <v>-0.86</v>
      </c>
      <c r="I51" s="2">
        <v>574413</v>
      </c>
      <c r="J51" s="2">
        <v>-107.41130594961841</v>
      </c>
      <c r="K51" s="2">
        <v>4425</v>
      </c>
      <c r="L51" s="2">
        <v>2090.0500000000002</v>
      </c>
      <c r="M51" s="2">
        <v>2.0338983050847457</v>
      </c>
      <c r="N51" s="2">
        <v>6.72</v>
      </c>
      <c r="O51" s="2" t="s">
        <v>161</v>
      </c>
      <c r="P51" s="2" t="s">
        <v>162</v>
      </c>
    </row>
    <row r="52" spans="1:16" x14ac:dyDescent="0.25">
      <c r="A52" s="2" t="s">
        <v>163</v>
      </c>
      <c r="B52" s="2">
        <v>746.25</v>
      </c>
      <c r="C52" s="2">
        <v>746.25</v>
      </c>
      <c r="D52" s="2">
        <v>737</v>
      </c>
      <c r="E52" s="2">
        <v>737.5</v>
      </c>
      <c r="F52" s="2">
        <v>744.25</v>
      </c>
      <c r="G52" s="2">
        <v>-6.75</v>
      </c>
      <c r="H52" s="2">
        <v>-0.91</v>
      </c>
      <c r="I52" s="2">
        <v>4840759</v>
      </c>
      <c r="J52" s="2">
        <v>-104.63374028856826</v>
      </c>
      <c r="K52" s="2">
        <v>799</v>
      </c>
      <c r="L52" s="2">
        <v>360.4</v>
      </c>
      <c r="M52" s="2">
        <v>7.6971214017521898</v>
      </c>
      <c r="N52" s="2">
        <v>6.82</v>
      </c>
      <c r="O52" s="2" t="s">
        <v>164</v>
      </c>
      <c r="P52" s="2" t="s">
        <v>165</v>
      </c>
    </row>
  </sheetData>
  <conditionalFormatting sqref="G1:G1048576">
    <cfRule type="colorScale" priority="1">
      <colorScale>
        <cfvo type="num" val="0"/>
        <cfvo type="num" val="20"/>
        <cfvo type="num" val="50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C2A7B54A-5B9C-450F-BEBD-B20C4066BE3C}">
            <x14:iconSet iconSet="3Triangles">
              <x14:cfvo type="percent">
                <xm:f>0</xm:f>
              </x14:cfvo>
              <x14:cfvo type="num">
                <xm:f>0</xm:f>
              </x14:cfvo>
              <x14:cfvo type="num">
                <xm:f>0.5</xm:f>
              </x14:cfvo>
            </x14:iconSet>
          </x14:cfRule>
          <xm:sqref>H1:H1048576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EA6A"/>
  </sheetPr>
  <dimension ref="A1:Q71"/>
  <sheetViews>
    <sheetView workbookViewId="0">
      <pane ySplit="8" topLeftCell="A14" activePane="bottomLeft" state="frozen"/>
      <selection activeCell="B1" sqref="B1"/>
      <selection pane="bottomLeft" activeCell="K16" sqref="K16"/>
    </sheetView>
  </sheetViews>
  <sheetFormatPr defaultRowHeight="15" x14ac:dyDescent="0.25"/>
  <cols>
    <col min="1" max="1" width="9.140625" style="10"/>
    <col min="2" max="2" width="16.7109375" style="10" bestFit="1" customWidth="1"/>
    <col min="3" max="3" width="12" style="10" customWidth="1"/>
    <col min="4" max="4" width="8.7109375" style="10" customWidth="1"/>
    <col min="5" max="5" width="10.85546875" style="10" customWidth="1"/>
    <col min="6" max="6" width="11.140625" style="10" bestFit="1" customWidth="1"/>
    <col min="7" max="7" width="7.42578125" style="10" customWidth="1"/>
    <col min="8" max="8" width="7.85546875" style="10" customWidth="1"/>
    <col min="9" max="9" width="12" style="10" bestFit="1" customWidth="1"/>
    <col min="10" max="10" width="9" style="10" bestFit="1" customWidth="1"/>
    <col min="11" max="11" width="8.7109375" style="10" customWidth="1"/>
    <col min="12" max="12" width="8.7109375" style="10" bestFit="1" customWidth="1"/>
    <col min="13" max="13" width="11.7109375" style="10" customWidth="1"/>
    <col min="14" max="14" width="10" style="10" bestFit="1" customWidth="1"/>
    <col min="15" max="15" width="8.5703125" style="10" customWidth="1"/>
    <col min="16" max="16" width="16.28515625" style="10" bestFit="1" customWidth="1"/>
    <col min="17" max="17" width="9.140625" style="10"/>
    <col min="18" max="16384" width="9.140625" style="4"/>
  </cols>
  <sheetData>
    <row r="1" spans="1:17" ht="18.75" x14ac:dyDescent="0.25">
      <c r="A1" s="6"/>
      <c r="B1" s="26" t="s">
        <v>208</v>
      </c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</row>
    <row r="2" spans="1:17" x14ac:dyDescent="0.25">
      <c r="A2" s="6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6"/>
    </row>
    <row r="3" spans="1:17" ht="15" customHeight="1" x14ac:dyDescent="0.25">
      <c r="A3" s="6"/>
      <c r="B3" s="9" t="s">
        <v>0</v>
      </c>
      <c r="C3" s="9" t="s">
        <v>172</v>
      </c>
      <c r="D3" s="9" t="s">
        <v>173</v>
      </c>
      <c r="E3" s="9" t="s">
        <v>174</v>
      </c>
      <c r="F3" s="9" t="s">
        <v>175</v>
      </c>
      <c r="G3" s="8"/>
      <c r="H3" s="8"/>
      <c r="I3" s="8"/>
      <c r="J3" s="8"/>
      <c r="K3" s="8"/>
      <c r="L3" s="29" t="s">
        <v>178</v>
      </c>
      <c r="M3" s="30"/>
      <c r="N3" s="8"/>
      <c r="O3" s="29" t="s">
        <v>179</v>
      </c>
      <c r="P3" s="30"/>
      <c r="Q3" s="6"/>
    </row>
    <row r="4" spans="1:17" ht="15" customHeight="1" x14ac:dyDescent="0.25">
      <c r="A4" s="6"/>
      <c r="B4" s="7" t="s">
        <v>206</v>
      </c>
      <c r="C4" s="7" t="str">
        <f>NIFTYOC_DB!D6</f>
        <v>17-Jun-2021</v>
      </c>
      <c r="D4" s="7" t="s">
        <v>207</v>
      </c>
      <c r="E4" s="7">
        <v>75</v>
      </c>
      <c r="F4" s="7">
        <v>50</v>
      </c>
      <c r="G4" s="8"/>
      <c r="H4" s="24">
        <f>O39/C39</f>
        <v>0.59539920472494179</v>
      </c>
      <c r="I4" s="8"/>
      <c r="J4" s="24">
        <f>M39/E39</f>
        <v>0.75543199582651499</v>
      </c>
      <c r="K4" s="8"/>
      <c r="L4" s="27" t="str">
        <f>IF(D40&gt;=N40,"BEARISH","BULLIS")</f>
        <v>BEARISH</v>
      </c>
      <c r="M4" s="28"/>
      <c r="N4" s="8"/>
      <c r="O4" s="31" t="str">
        <f>IF(C39&gt;=O39,"BEARISH","BULISH")</f>
        <v>BEARISH</v>
      </c>
      <c r="P4" s="32"/>
      <c r="Q4" s="6"/>
    </row>
    <row r="5" spans="1:17" ht="10.5" customHeight="1" x14ac:dyDescent="0.25">
      <c r="A5" s="6"/>
      <c r="B5" s="8"/>
      <c r="C5" s="8"/>
      <c r="D5" s="8"/>
      <c r="E5" s="8"/>
      <c r="F5" s="8"/>
      <c r="G5" s="8"/>
      <c r="H5" s="25"/>
      <c r="I5" s="5" t="s">
        <v>180</v>
      </c>
      <c r="J5" s="25"/>
      <c r="K5" s="8"/>
      <c r="L5" s="8"/>
      <c r="M5" s="8"/>
      <c r="N5" s="8"/>
      <c r="O5" s="8"/>
      <c r="P5" s="8"/>
      <c r="Q5" s="6"/>
    </row>
    <row r="6" spans="1:17" ht="17.25" customHeight="1" x14ac:dyDescent="0.25">
      <c r="A6" s="6"/>
      <c r="B6" s="8"/>
      <c r="C6" s="8"/>
      <c r="D6" s="8"/>
      <c r="E6" s="8"/>
      <c r="F6" s="8"/>
      <c r="G6" s="8"/>
      <c r="H6" s="7" t="s">
        <v>176</v>
      </c>
      <c r="I6" s="17">
        <f>NIFTYOIDATA[PUT.underlyingValue]</f>
        <v>15799.35</v>
      </c>
      <c r="J6" s="7" t="s">
        <v>177</v>
      </c>
      <c r="K6" s="8"/>
      <c r="L6" s="8"/>
      <c r="M6" s="8"/>
      <c r="N6" s="8"/>
      <c r="O6" s="8"/>
      <c r="P6" s="8"/>
      <c r="Q6" s="6"/>
    </row>
    <row r="7" spans="1:17" x14ac:dyDescent="0.25">
      <c r="A7" s="6"/>
      <c r="B7" s="22" t="s">
        <v>181</v>
      </c>
      <c r="C7" s="22"/>
      <c r="D7" s="22"/>
      <c r="E7" s="22"/>
      <c r="F7" s="22"/>
      <c r="G7" s="22"/>
      <c r="H7" s="22"/>
      <c r="I7" s="13"/>
      <c r="J7" s="23" t="s">
        <v>188</v>
      </c>
      <c r="K7" s="23"/>
      <c r="L7" s="23"/>
      <c r="M7" s="23"/>
      <c r="N7" s="23"/>
      <c r="O7" s="23"/>
      <c r="P7" s="23"/>
      <c r="Q7" s="6"/>
    </row>
    <row r="8" spans="1:17" x14ac:dyDescent="0.25">
      <c r="A8" s="6"/>
      <c r="B8" s="14" t="s">
        <v>182</v>
      </c>
      <c r="C8" s="14" t="s">
        <v>183</v>
      </c>
      <c r="D8" s="14" t="s">
        <v>190</v>
      </c>
      <c r="E8" s="14" t="s">
        <v>184</v>
      </c>
      <c r="F8" s="14" t="s">
        <v>185</v>
      </c>
      <c r="G8" s="14" t="s">
        <v>186</v>
      </c>
      <c r="H8" s="14" t="s">
        <v>189</v>
      </c>
      <c r="I8" s="14" t="s">
        <v>187</v>
      </c>
      <c r="J8" s="14" t="s">
        <v>189</v>
      </c>
      <c r="K8" s="14" t="s">
        <v>186</v>
      </c>
      <c r="L8" s="14" t="s">
        <v>185</v>
      </c>
      <c r="M8" s="14" t="s">
        <v>184</v>
      </c>
      <c r="N8" s="14" t="s">
        <v>190</v>
      </c>
      <c r="O8" s="14" t="s">
        <v>191</v>
      </c>
      <c r="P8" s="14" t="s">
        <v>182</v>
      </c>
      <c r="Q8" s="6"/>
    </row>
    <row r="9" spans="1:17" x14ac:dyDescent="0.25">
      <c r="A9" s="6">
        <v>1</v>
      </c>
      <c r="B9" s="19" t="str">
        <f>IF(AND(D9&gt;0,H9&gt;0),"FRESH LONG",IF(AND(D9&lt;0,H9&lt;0),"LONG UNWIND",IF(AND(D9&gt;0,H9&lt;0),"FRESH SHORT",IF(AND(D9&lt;0,H9&gt;0),"SHORT COVERING","-"))))</f>
        <v>SHORT COVERING</v>
      </c>
      <c r="C9" s="20">
        <f>VLOOKUP($I9,NIFTYOC_DB!$C$6:$Q$3000,3,0)</f>
        <v>97</v>
      </c>
      <c r="D9" s="20">
        <f>VLOOKUP($I9,NIFTYOC_DB!$C$6:$Q$3000,4,0)</f>
        <v>-57</v>
      </c>
      <c r="E9" s="20">
        <f>VLOOKUP($I9,NIFTYOC_DB!$C$6:$Q$3000,5,0)</f>
        <v>104</v>
      </c>
      <c r="F9" s="20">
        <f>VLOOKUP($I9,NIFTYOC_DB!$C$6:$Q$3000,6,0)</f>
        <v>0</v>
      </c>
      <c r="G9" s="20">
        <f>VLOOKUP($I9,NIFTYOC_DB!$C$6:$Q$3000,7,0)</f>
        <v>461.85</v>
      </c>
      <c r="H9" s="20">
        <f>VLOOKUP($I9,NIFTYOC_DB!$C$6:$Q$3000,8,0)</f>
        <v>57</v>
      </c>
      <c r="I9" s="15">
        <f>I10-$F$4</f>
        <v>15350</v>
      </c>
      <c r="J9" s="21">
        <f>VLOOKUP($I9,NIFTYOC_DB!$C$6:$Q$3000,14,0)</f>
        <v>-11</v>
      </c>
      <c r="K9" s="21">
        <f>VLOOKUP($I9,NIFTYOC_DB!$C$6:$Q$3000,13,0)</f>
        <v>8.1999999999999993</v>
      </c>
      <c r="L9" s="21">
        <f>VLOOKUP($I9,NIFTYOC_DB!$C$6:$Q$3000,12,0)</f>
        <v>15.43</v>
      </c>
      <c r="M9" s="21">
        <f>VLOOKUP($I9,NIFTYOC_DB!$C$6:$Q$3000,11,0)</f>
        <v>40591</v>
      </c>
      <c r="N9" s="21">
        <f>VLOOKUP($I9,NIFTYOC_DB!$C$6:$Q$3000,10,0)</f>
        <v>1475</v>
      </c>
      <c r="O9" s="21">
        <f>VLOOKUP($I9,NIFTYOC_DB!$C$6:$Q$3000,9,0)</f>
        <v>5242</v>
      </c>
      <c r="P9" s="19" t="str">
        <f>IF(AND(N9&gt;0,J9&gt;0),"FRESH LONG",IF(AND(N9&lt;0,J9&lt;0),"LONG UNWIND",IF(AND(N9&gt;0,J9&lt;0),"FRESH SHORT",IF(AND(N9&lt;0,J9&gt;0),"SHORT COVERING","-"))))</f>
        <v>FRESH SHORT</v>
      </c>
      <c r="Q9" s="6"/>
    </row>
    <row r="10" spans="1:17" x14ac:dyDescent="0.25">
      <c r="A10" s="6">
        <v>2</v>
      </c>
      <c r="B10" s="19" t="str">
        <f t="shared" ref="B10:B38" si="0">IF(AND(D10&gt;0,H10&gt;0),"FRESH LONG",IF(AND(D10&lt;0,H10&lt;0),"LONG UNWIND",IF(AND(D10&gt;0,H10&lt;0),"FRESH SHORT",IF(AND(D10&lt;0,H10&gt;0),"SHORT COVERING","-"))))</f>
        <v>SHORT COVERING</v>
      </c>
      <c r="C10" s="20">
        <f>VLOOKUP($I10,NIFTYOC_DB!C7:Q3001,3,0)</f>
        <v>945</v>
      </c>
      <c r="D10" s="20">
        <f>VLOOKUP($I10,NIFTYOC_DB!$C$6:$Q$3000,4,0)</f>
        <v>-113</v>
      </c>
      <c r="E10" s="20">
        <f>VLOOKUP($I10,NIFTYOC_DB!$C$6:$Q$3000,5,0)</f>
        <v>2748</v>
      </c>
      <c r="F10" s="20">
        <f>VLOOKUP($I10,NIFTYOC_DB!$C$6:$Q$3000,6,0)</f>
        <v>0</v>
      </c>
      <c r="G10" s="20">
        <f>VLOOKUP($I10,NIFTYOC_DB!$C$6:$Q$3000,7,0)</f>
        <v>417.6</v>
      </c>
      <c r="H10" s="20">
        <f>VLOOKUP($I10,NIFTYOC_DB!$C$6:$Q$3000,8,0)</f>
        <v>56.450000000000045</v>
      </c>
      <c r="I10" s="15">
        <f>I11-$F$4</f>
        <v>15400</v>
      </c>
      <c r="J10" s="21">
        <f>VLOOKUP($I10,NIFTYOC_DB!$C$6:$Q$3000,14,0)</f>
        <v>-13.55</v>
      </c>
      <c r="K10" s="21">
        <f>VLOOKUP($I10,NIFTYOC_DB!$C$6:$Q$3000,13,0)</f>
        <v>10.8</v>
      </c>
      <c r="L10" s="21">
        <f>VLOOKUP($I10,NIFTYOC_DB!$C$6:$Q$3000,12,0)</f>
        <v>15.07</v>
      </c>
      <c r="M10" s="21">
        <f>VLOOKUP($I10,NIFTYOC_DB!$C$6:$Q$3000,11,0)</f>
        <v>139356</v>
      </c>
      <c r="N10" s="21">
        <f>VLOOKUP($I10,NIFTYOC_DB!$C$6:$Q$3000,10,0)</f>
        <v>7911</v>
      </c>
      <c r="O10" s="21">
        <f>VLOOKUP($I10,NIFTYOC_DB!$C$6:$Q$3000,9,0)</f>
        <v>19047</v>
      </c>
      <c r="P10" s="19" t="str">
        <f t="shared" ref="P10:P38" si="1">IF(AND(N10&gt;0,J10&gt;0),"FRESH LONG",IF(AND(N10&lt;0,J10&lt;0),"LONG UNWIND",IF(AND(N10&gt;0,J10&lt;0),"FRESH SHORT",IF(AND(N10&lt;0,J10&gt;0),"SHORT COVERING","-"))))</f>
        <v>FRESH SHORT</v>
      </c>
      <c r="Q10" s="6"/>
    </row>
    <row r="11" spans="1:17" x14ac:dyDescent="0.25">
      <c r="A11" s="6">
        <v>3</v>
      </c>
      <c r="B11" s="19" t="str">
        <f t="shared" si="0"/>
        <v>FRESH LONG</v>
      </c>
      <c r="C11" s="20">
        <f>VLOOKUP($I11,NIFTYOC_DB!C8:Q3002,3,0)</f>
        <v>151</v>
      </c>
      <c r="D11" s="20">
        <f>VLOOKUP($I11,NIFTYOC_DB!$C$6:$Q$3000,4,0)</f>
        <v>40</v>
      </c>
      <c r="E11" s="20">
        <f>VLOOKUP($I11,NIFTYOC_DB!$C$6:$Q$3000,5,0)</f>
        <v>616</v>
      </c>
      <c r="F11" s="20">
        <f>VLOOKUP($I11,NIFTYOC_DB!$C$6:$Q$3000,6,0)</f>
        <v>0</v>
      </c>
      <c r="G11" s="20">
        <f>VLOOKUP($I11,NIFTYOC_DB!$C$6:$Q$3000,7,0)</f>
        <v>370.25</v>
      </c>
      <c r="H11" s="20">
        <f>VLOOKUP($I11,NIFTYOC_DB!$C$6:$Q$3000,8,0)</f>
        <v>54.550000000000011</v>
      </c>
      <c r="I11" s="15">
        <f>I12-$F$4</f>
        <v>15450</v>
      </c>
      <c r="J11" s="21">
        <f>VLOOKUP($I11,NIFTYOC_DB!$C$6:$Q$3000,14,0)</f>
        <v>-18.649999999999999</v>
      </c>
      <c r="K11" s="21">
        <f>VLOOKUP($I11,NIFTYOC_DB!$C$6:$Q$3000,13,0)</f>
        <v>12</v>
      </c>
      <c r="L11" s="21">
        <f>VLOOKUP($I11,NIFTYOC_DB!$C$6:$Q$3000,12,0)</f>
        <v>14.07</v>
      </c>
      <c r="M11" s="21">
        <f>VLOOKUP($I11,NIFTYOC_DB!$C$6:$Q$3000,11,0)</f>
        <v>62264</v>
      </c>
      <c r="N11" s="21">
        <f>VLOOKUP($I11,NIFTYOC_DB!$C$6:$Q$3000,10,0)</f>
        <v>5561</v>
      </c>
      <c r="O11" s="21">
        <f>VLOOKUP($I11,NIFTYOC_DB!$C$6:$Q$3000,9,0)</f>
        <v>8395</v>
      </c>
      <c r="P11" s="19" t="str">
        <f t="shared" si="1"/>
        <v>FRESH SHORT</v>
      </c>
      <c r="Q11" s="6"/>
    </row>
    <row r="12" spans="1:17" x14ac:dyDescent="0.25">
      <c r="A12" s="6">
        <v>4</v>
      </c>
      <c r="B12" s="19" t="str">
        <f t="shared" si="0"/>
        <v>FRESH LONG</v>
      </c>
      <c r="C12" s="20">
        <f>VLOOKUP($I12,NIFTYOC_DB!C9:Q3003,3,0)</f>
        <v>2319</v>
      </c>
      <c r="D12" s="20">
        <f>VLOOKUP($I12,NIFTYOC_DB!$C$6:$Q$3000,4,0)</f>
        <v>86</v>
      </c>
      <c r="E12" s="20">
        <f>VLOOKUP($I12,NIFTYOC_DB!$C$6:$Q$3000,5,0)</f>
        <v>7066</v>
      </c>
      <c r="F12" s="20">
        <f>VLOOKUP($I12,NIFTYOC_DB!$C$6:$Q$3000,6,0)</f>
        <v>0</v>
      </c>
      <c r="G12" s="20">
        <f>VLOOKUP($I12,NIFTYOC_DB!$C$6:$Q$3000,7,0)</f>
        <v>324</v>
      </c>
      <c r="H12" s="20">
        <f>VLOOKUP($I12,NIFTYOC_DB!$C$6:$Q$3000,8,0)</f>
        <v>47.649999999999977</v>
      </c>
      <c r="I12" s="15">
        <f>I13-$F$4</f>
        <v>15500</v>
      </c>
      <c r="J12" s="21">
        <f>VLOOKUP($I12,NIFTYOC_DB!$C$6:$Q$3000,14,0)</f>
        <v>-22.35</v>
      </c>
      <c r="K12" s="21">
        <f>VLOOKUP($I12,NIFTYOC_DB!$C$6:$Q$3000,13,0)</f>
        <v>16.399999999999999</v>
      </c>
      <c r="L12" s="21">
        <f>VLOOKUP($I12,NIFTYOC_DB!$C$6:$Q$3000,12,0)</f>
        <v>13.81</v>
      </c>
      <c r="M12" s="21">
        <f>VLOOKUP($I12,NIFTYOC_DB!$C$6:$Q$3000,11,0)</f>
        <v>206842</v>
      </c>
      <c r="N12" s="21">
        <f>VLOOKUP($I12,NIFTYOC_DB!$C$6:$Q$3000,10,0)</f>
        <v>10662</v>
      </c>
      <c r="O12" s="21">
        <f>VLOOKUP($I12,NIFTYOC_DB!$C$6:$Q$3000,9,0)</f>
        <v>25412</v>
      </c>
      <c r="P12" s="19" t="str">
        <f t="shared" si="1"/>
        <v>FRESH SHORT</v>
      </c>
      <c r="Q12" s="6"/>
    </row>
    <row r="13" spans="1:17" x14ac:dyDescent="0.25">
      <c r="A13" s="6">
        <v>5</v>
      </c>
      <c r="B13" s="19" t="str">
        <f t="shared" si="0"/>
        <v>FRESH LONG</v>
      </c>
      <c r="C13" s="20">
        <f>VLOOKUP($I13,NIFTYOC_DB!C10:Q3004,3,0)</f>
        <v>369</v>
      </c>
      <c r="D13" s="20">
        <f>VLOOKUP($I13,NIFTYOC_DB!$C$6:$Q$3000,4,0)</f>
        <v>44</v>
      </c>
      <c r="E13" s="20">
        <f>VLOOKUP($I13,NIFTYOC_DB!$C$6:$Q$3000,5,0)</f>
        <v>1979</v>
      </c>
      <c r="F13" s="20">
        <f>VLOOKUP($I13,NIFTYOC_DB!$C$6:$Q$3000,6,0)</f>
        <v>7.29</v>
      </c>
      <c r="G13" s="20">
        <f>VLOOKUP($I13,NIFTYOC_DB!$C$6:$Q$3000,7,0)</f>
        <v>276.60000000000002</v>
      </c>
      <c r="H13" s="20">
        <f>VLOOKUP($I13,NIFTYOC_DB!$C$6:$Q$3000,8,0)</f>
        <v>41.950000000000017</v>
      </c>
      <c r="I13" s="15">
        <f>I14-$F$4</f>
        <v>15550</v>
      </c>
      <c r="J13" s="21">
        <f>VLOOKUP($I13,NIFTYOC_DB!$C$6:$Q$3000,14,0)</f>
        <v>-27.35</v>
      </c>
      <c r="K13" s="21">
        <f>VLOOKUP($I13,NIFTYOC_DB!$C$6:$Q$3000,13,0)</f>
        <v>21</v>
      </c>
      <c r="L13" s="21">
        <f>VLOOKUP($I13,NIFTYOC_DB!$C$6:$Q$3000,12,0)</f>
        <v>13.29</v>
      </c>
      <c r="M13" s="21">
        <f>VLOOKUP($I13,NIFTYOC_DB!$C$6:$Q$3000,11,0)</f>
        <v>92969</v>
      </c>
      <c r="N13" s="21">
        <f>VLOOKUP($I13,NIFTYOC_DB!$C$6:$Q$3000,10,0)</f>
        <v>5451</v>
      </c>
      <c r="O13" s="21">
        <f>VLOOKUP($I13,NIFTYOC_DB!$C$6:$Q$3000,9,0)</f>
        <v>9211</v>
      </c>
      <c r="P13" s="19" t="str">
        <f t="shared" si="1"/>
        <v>FRESH SHORT</v>
      </c>
      <c r="Q13" s="6"/>
    </row>
    <row r="14" spans="1:17" x14ac:dyDescent="0.25">
      <c r="A14" s="6">
        <v>6</v>
      </c>
      <c r="B14" s="19" t="str">
        <f>IF(AND(D14&gt;0,H14&gt;0),"FRESH LONG",IF(AND(D14&lt;0,H14&lt;0),"LONG UNWIND",IF(AND(D14&gt;0,H14&lt;0),"FRESH SHORT",IF(AND(D14&lt;0,H14&gt;0),"SHORT COVERING","-"))))</f>
        <v>SHORT COVERING</v>
      </c>
      <c r="C14" s="20">
        <f>VLOOKUP($I14,NIFTYOC_DB!C11:Q3005,3,0)</f>
        <v>4844</v>
      </c>
      <c r="D14" s="20">
        <f>VLOOKUP($I14,NIFTYOC_DB!$C$6:$Q$3000,4,0)</f>
        <v>-221</v>
      </c>
      <c r="E14" s="20">
        <f>VLOOKUP($I14,NIFTYOC_DB!$C$6:$Q$3000,5,0)</f>
        <v>30390</v>
      </c>
      <c r="F14" s="20">
        <f>VLOOKUP($I14,NIFTYOC_DB!$C$6:$Q$3000,6,0)</f>
        <v>9.1199999999999992</v>
      </c>
      <c r="G14" s="20">
        <f>VLOOKUP($I14,NIFTYOC_DB!$C$6:$Q$3000,7,0)</f>
        <v>234.7</v>
      </c>
      <c r="H14" s="20">
        <f>VLOOKUP($I14,NIFTYOC_DB!$C$6:$Q$3000,8,0)</f>
        <v>36.449999999999989</v>
      </c>
      <c r="I14" s="15">
        <f t="shared" ref="I14:I19" si="2">I20-$F$4</f>
        <v>15600</v>
      </c>
      <c r="J14" s="21">
        <f>VLOOKUP($I14,NIFTYOC_DB!$C$6:$Q$3000,14,0)</f>
        <v>-32.75</v>
      </c>
      <c r="K14" s="21">
        <f>VLOOKUP($I14,NIFTYOC_DB!$C$6:$Q$3000,13,0)</f>
        <v>28.35</v>
      </c>
      <c r="L14" s="21">
        <f>VLOOKUP($I14,NIFTYOC_DB!$C$6:$Q$3000,12,0)</f>
        <v>13.02</v>
      </c>
      <c r="M14" s="21">
        <f>VLOOKUP($I14,NIFTYOC_DB!$C$6:$Q$3000,11,0)</f>
        <v>267087</v>
      </c>
      <c r="N14" s="21">
        <f>VLOOKUP($I14,NIFTYOC_DB!$C$6:$Q$3000,10,0)</f>
        <v>7451</v>
      </c>
      <c r="O14" s="21">
        <f>VLOOKUP($I14,NIFTYOC_DB!$C$6:$Q$3000,9,0)</f>
        <v>25713</v>
      </c>
      <c r="P14" s="19" t="str">
        <f t="shared" si="1"/>
        <v>FRESH SHORT</v>
      </c>
      <c r="Q14" s="6"/>
    </row>
    <row r="15" spans="1:17" x14ac:dyDescent="0.25">
      <c r="A15" s="6">
        <v>7</v>
      </c>
      <c r="B15" s="19" t="str">
        <f t="shared" si="0"/>
        <v>SHORT COVERING</v>
      </c>
      <c r="C15" s="20">
        <f>VLOOKUP($I15,NIFTYOC_DB!C12:Q3006,3,0)</f>
        <v>1615</v>
      </c>
      <c r="D15" s="20">
        <f>VLOOKUP($I15,NIFTYOC_DB!$C$6:$Q$3000,4,0)</f>
        <v>-22</v>
      </c>
      <c r="E15" s="20">
        <f>VLOOKUP($I15,NIFTYOC_DB!$C$6:$Q$3000,5,0)</f>
        <v>16436</v>
      </c>
      <c r="F15" s="20">
        <f>VLOOKUP($I15,NIFTYOC_DB!$C$6:$Q$3000,6,0)</f>
        <v>8.91</v>
      </c>
      <c r="G15" s="20">
        <f>VLOOKUP($I15,NIFTYOC_DB!$C$6:$Q$3000,7,0)</f>
        <v>190.7</v>
      </c>
      <c r="H15" s="20">
        <f>VLOOKUP($I15,NIFTYOC_DB!$C$6:$Q$3000,8,0)</f>
        <v>27.599999999999991</v>
      </c>
      <c r="I15" s="15">
        <f t="shared" si="2"/>
        <v>15650</v>
      </c>
      <c r="J15" s="21">
        <f>VLOOKUP($I15,NIFTYOC_DB!$C$6:$Q$3000,14,0)</f>
        <v>-39.049999999999997</v>
      </c>
      <c r="K15" s="21">
        <f>VLOOKUP($I15,NIFTYOC_DB!$C$6:$Q$3000,13,0)</f>
        <v>37.450000000000003</v>
      </c>
      <c r="L15" s="21">
        <f>VLOOKUP($I15,NIFTYOC_DB!$C$6:$Q$3000,12,0)</f>
        <v>12.69</v>
      </c>
      <c r="M15" s="21">
        <f>VLOOKUP($I15,NIFTYOC_DB!$C$6:$Q$3000,11,0)</f>
        <v>191687</v>
      </c>
      <c r="N15" s="21">
        <f>VLOOKUP($I15,NIFTYOC_DB!$C$6:$Q$3000,10,0)</f>
        <v>8132</v>
      </c>
      <c r="O15" s="21">
        <f>VLOOKUP($I15,NIFTYOC_DB!$C$6:$Q$3000,9,0)</f>
        <v>12735</v>
      </c>
      <c r="P15" s="19" t="str">
        <f t="shared" si="1"/>
        <v>FRESH SHORT</v>
      </c>
      <c r="Q15" s="6"/>
    </row>
    <row r="16" spans="1:17" x14ac:dyDescent="0.25">
      <c r="A16" s="6">
        <v>8</v>
      </c>
      <c r="B16" s="19" t="str">
        <f t="shared" si="0"/>
        <v>SHORT COVERING</v>
      </c>
      <c r="C16" s="20">
        <f>VLOOKUP($I16,NIFTYOC_DB!C13:Q3007,3,0)</f>
        <v>13366</v>
      </c>
      <c r="D16" s="20">
        <f>VLOOKUP($I16,NIFTYOC_DB!$C$6:$Q$3000,4,0)</f>
        <v>-6044</v>
      </c>
      <c r="E16" s="20">
        <f>VLOOKUP($I16,NIFTYOC_DB!$C$6:$Q$3000,5,0)</f>
        <v>168697</v>
      </c>
      <c r="F16" s="20">
        <f>VLOOKUP($I16,NIFTYOC_DB!$C$6:$Q$3000,6,0)</f>
        <v>9.84</v>
      </c>
      <c r="G16" s="20">
        <f>VLOOKUP($I16,NIFTYOC_DB!$C$6:$Q$3000,7,0)</f>
        <v>157</v>
      </c>
      <c r="H16" s="20">
        <f>VLOOKUP($I16,NIFTYOC_DB!$C$6:$Q$3000,8,0)</f>
        <v>25.199999999999989</v>
      </c>
      <c r="I16" s="15">
        <f t="shared" si="2"/>
        <v>15700</v>
      </c>
      <c r="J16" s="21">
        <f>VLOOKUP($I16,NIFTYOC_DB!$C$6:$Q$3000,14,0)</f>
        <v>-44.650000000000006</v>
      </c>
      <c r="K16" s="21">
        <f>VLOOKUP($I16,NIFTYOC_DB!$C$6:$Q$3000,13,0)</f>
        <v>50</v>
      </c>
      <c r="L16" s="21">
        <f>VLOOKUP($I16,NIFTYOC_DB!$C$6:$Q$3000,12,0)</f>
        <v>12.47</v>
      </c>
      <c r="M16" s="21">
        <f>VLOOKUP($I16,NIFTYOC_DB!$C$6:$Q$3000,11,0)</f>
        <v>464127</v>
      </c>
      <c r="N16" s="21">
        <f>VLOOKUP($I16,NIFTYOC_DB!$C$6:$Q$3000,10,0)</f>
        <v>7979</v>
      </c>
      <c r="O16" s="21">
        <f>VLOOKUP($I16,NIFTYOC_DB!$C$6:$Q$3000,9,0)</f>
        <v>33283</v>
      </c>
      <c r="P16" s="19" t="str">
        <f t="shared" si="1"/>
        <v>FRESH SHORT</v>
      </c>
      <c r="Q16" s="6"/>
    </row>
    <row r="17" spans="1:17" x14ac:dyDescent="0.25">
      <c r="A17" s="6">
        <v>9</v>
      </c>
      <c r="B17" s="19" t="str">
        <f t="shared" si="0"/>
        <v>SHORT COVERING</v>
      </c>
      <c r="C17" s="20">
        <f>VLOOKUP($I17,NIFTYOC_DB!C14:Q3008,3,0)</f>
        <v>8160</v>
      </c>
      <c r="D17" s="20">
        <f>VLOOKUP($I17,NIFTYOC_DB!$C$6:$Q$3000,4,0)</f>
        <v>-306</v>
      </c>
      <c r="E17" s="20">
        <f>VLOOKUP($I17,NIFTYOC_DB!$C$6:$Q$3000,5,0)</f>
        <v>144112</v>
      </c>
      <c r="F17" s="20">
        <f>VLOOKUP($I17,NIFTYOC_DB!$C$6:$Q$3000,6,0)</f>
        <v>9.77</v>
      </c>
      <c r="G17" s="20">
        <f>VLOOKUP($I17,NIFTYOC_DB!$C$6:$Q$3000,7,0)</f>
        <v>122.05</v>
      </c>
      <c r="H17" s="20">
        <f>VLOOKUP($I17,NIFTYOC_DB!$C$6:$Q$3000,8,0)</f>
        <v>18.299999999999997</v>
      </c>
      <c r="I17" s="15">
        <f t="shared" si="2"/>
        <v>15750</v>
      </c>
      <c r="J17" s="21">
        <f>VLOOKUP($I17,NIFTYOC_DB!$C$6:$Q$3000,14,0)</f>
        <v>-50.600000000000009</v>
      </c>
      <c r="K17" s="21">
        <f>VLOOKUP($I17,NIFTYOC_DB!$C$6:$Q$3000,13,0)</f>
        <v>65.8</v>
      </c>
      <c r="L17" s="21">
        <f>VLOOKUP($I17,NIFTYOC_DB!$C$6:$Q$3000,12,0)</f>
        <v>12.27</v>
      </c>
      <c r="M17" s="21">
        <f>VLOOKUP($I17,NIFTYOC_DB!$C$6:$Q$3000,11,0)</f>
        <v>239220</v>
      </c>
      <c r="N17" s="21">
        <f>VLOOKUP($I17,NIFTYOC_DB!$C$6:$Q$3000,10,0)</f>
        <v>5020</v>
      </c>
      <c r="O17" s="21">
        <f>VLOOKUP($I17,NIFTYOC_DB!$C$6:$Q$3000,9,0)</f>
        <v>10505</v>
      </c>
      <c r="P17" s="19" t="str">
        <f t="shared" si="1"/>
        <v>FRESH SHORT</v>
      </c>
      <c r="Q17" s="6"/>
    </row>
    <row r="18" spans="1:17" x14ac:dyDescent="0.25">
      <c r="A18" s="6">
        <v>10</v>
      </c>
      <c r="B18" s="19" t="str">
        <f t="shared" si="0"/>
        <v>FRESH LONG</v>
      </c>
      <c r="C18" s="20">
        <f>VLOOKUP($I18,NIFTYOC_DB!C15:Q3009,3,0)</f>
        <v>36839</v>
      </c>
      <c r="D18" s="20">
        <f>VLOOKUP($I18,NIFTYOC_DB!$C$6:$Q$3000,4,0)</f>
        <v>15278</v>
      </c>
      <c r="E18" s="20">
        <f>VLOOKUP($I18,NIFTYOC_DB!$C$6:$Q$3000,5,0)</f>
        <v>689851</v>
      </c>
      <c r="F18" s="20">
        <f>VLOOKUP($I18,NIFTYOC_DB!$C$6:$Q$3000,6,0)</f>
        <v>9.6999999999999993</v>
      </c>
      <c r="G18" s="20">
        <f>VLOOKUP($I18,NIFTYOC_DB!$C$6:$Q$3000,7,0)</f>
        <v>91.65</v>
      </c>
      <c r="H18" s="20">
        <f>VLOOKUP($I18,NIFTYOC_DB!$C$6:$Q$3000,8,0)</f>
        <v>11.400000000000006</v>
      </c>
      <c r="I18" s="15">
        <f t="shared" si="2"/>
        <v>15800</v>
      </c>
      <c r="J18" s="21">
        <f>VLOOKUP($I18,NIFTYOC_DB!$C$6:$Q$3000,14,0)</f>
        <v>-57.599999999999994</v>
      </c>
      <c r="K18" s="21">
        <f>VLOOKUP($I18,NIFTYOC_DB!$C$6:$Q$3000,13,0)</f>
        <v>85</v>
      </c>
      <c r="L18" s="21">
        <f>VLOOKUP($I18,NIFTYOC_DB!$C$6:$Q$3000,12,0)</f>
        <v>12.03</v>
      </c>
      <c r="M18" s="21">
        <f>VLOOKUP($I18,NIFTYOC_DB!$C$6:$Q$3000,11,0)</f>
        <v>604497</v>
      </c>
      <c r="N18" s="21">
        <f>VLOOKUP($I18,NIFTYOC_DB!$C$6:$Q$3000,10,0)</f>
        <v>18197</v>
      </c>
      <c r="O18" s="21">
        <f>VLOOKUP($I18,NIFTYOC_DB!$C$6:$Q$3000,9,0)</f>
        <v>27002</v>
      </c>
      <c r="P18" s="19" t="str">
        <f t="shared" si="1"/>
        <v>FRESH SHORT</v>
      </c>
      <c r="Q18" s="6"/>
    </row>
    <row r="19" spans="1:17" x14ac:dyDescent="0.25">
      <c r="A19" s="6">
        <v>11</v>
      </c>
      <c r="B19" s="19" t="str">
        <f t="shared" si="0"/>
        <v>FRESH LONG</v>
      </c>
      <c r="C19" s="20">
        <f>VLOOKUP($I19,NIFTYOC_DB!C16:Q3010,3,0)</f>
        <v>13887</v>
      </c>
      <c r="D19" s="20">
        <f>VLOOKUP($I19,NIFTYOC_DB!$C$6:$Q$3000,4,0)</f>
        <v>8959</v>
      </c>
      <c r="E19" s="20">
        <f>VLOOKUP($I19,NIFTYOC_DB!$C$6:$Q$3000,5,0)</f>
        <v>303854</v>
      </c>
      <c r="F19" s="20">
        <f>VLOOKUP($I19,NIFTYOC_DB!$C$6:$Q$3000,6,0)</f>
        <v>9.73</v>
      </c>
      <c r="G19" s="20">
        <f>VLOOKUP($I19,NIFTYOC_DB!$C$6:$Q$3000,7,0)</f>
        <v>67</v>
      </c>
      <c r="H19" s="20">
        <f>VLOOKUP($I19,NIFTYOC_DB!$C$6:$Q$3000,8,0)</f>
        <v>7.0499999999999972</v>
      </c>
      <c r="I19" s="15">
        <f t="shared" si="2"/>
        <v>15850</v>
      </c>
      <c r="J19" s="21">
        <f>VLOOKUP($I19,NIFTYOC_DB!$C$6:$Q$3000,14,0)</f>
        <v>-60.549999999999983</v>
      </c>
      <c r="K19" s="21">
        <f>VLOOKUP($I19,NIFTYOC_DB!$C$6:$Q$3000,13,0)</f>
        <v>110.9</v>
      </c>
      <c r="L19" s="21">
        <f>VLOOKUP($I19,NIFTYOC_DB!$C$6:$Q$3000,12,0)</f>
        <v>12.13</v>
      </c>
      <c r="M19" s="21">
        <f>VLOOKUP($I19,NIFTYOC_DB!$C$6:$Q$3000,11,0)</f>
        <v>109173</v>
      </c>
      <c r="N19" s="21">
        <f>VLOOKUP($I19,NIFTYOC_DB!$C$6:$Q$3000,10,0)</f>
        <v>2445</v>
      </c>
      <c r="O19" s="21">
        <f>VLOOKUP($I19,NIFTYOC_DB!$C$6:$Q$3000,9,0)</f>
        <v>2997</v>
      </c>
      <c r="P19" s="19" t="str">
        <f t="shared" si="1"/>
        <v>FRESH SHORT</v>
      </c>
      <c r="Q19" s="6"/>
    </row>
    <row r="20" spans="1:17" x14ac:dyDescent="0.25">
      <c r="A20" s="6">
        <v>12</v>
      </c>
      <c r="B20" s="19" t="str">
        <f t="shared" si="0"/>
        <v>SHORT COVERING</v>
      </c>
      <c r="C20" s="20">
        <f>VLOOKUP($I20,NIFTYOC_DB!C12:Q3006,3,0)</f>
        <v>1615</v>
      </c>
      <c r="D20" s="20">
        <f>VLOOKUP($I20,NIFTYOC_DB!$C$6:$Q$3000,4,0)</f>
        <v>-22</v>
      </c>
      <c r="E20" s="20">
        <f>VLOOKUP($I20,NIFTYOC_DB!$C$6:$Q$3000,5,0)</f>
        <v>16436</v>
      </c>
      <c r="F20" s="20">
        <f>VLOOKUP($I20,NIFTYOC_DB!$C$6:$Q$3000,6,0)</f>
        <v>8.91</v>
      </c>
      <c r="G20" s="20">
        <f>VLOOKUP($I20,NIFTYOC_DB!$C$6:$Q$3000,7,0)</f>
        <v>190.7</v>
      </c>
      <c r="H20" s="20">
        <f>VLOOKUP($I20,NIFTYOC_DB!$C$6:$Q$3000,8,0)</f>
        <v>27.599999999999991</v>
      </c>
      <c r="I20" s="15">
        <f>I21-$F$4</f>
        <v>15650</v>
      </c>
      <c r="J20" s="21">
        <f>VLOOKUP($I20,NIFTYOC_DB!$C$6:$Q$3000,14,0)</f>
        <v>-39.049999999999997</v>
      </c>
      <c r="K20" s="21">
        <f>VLOOKUP($I20,NIFTYOC_DB!$C$6:$Q$3000,13,0)</f>
        <v>37.450000000000003</v>
      </c>
      <c r="L20" s="21">
        <f>VLOOKUP($I20,NIFTYOC_DB!$C$6:$Q$3000,12,0)</f>
        <v>12.69</v>
      </c>
      <c r="M20" s="21">
        <f>VLOOKUP($I20,NIFTYOC_DB!$C$6:$Q$3000,11,0)</f>
        <v>191687</v>
      </c>
      <c r="N20" s="21">
        <f>VLOOKUP($I20,NIFTYOC_DB!$C$6:$Q$3000,10,0)</f>
        <v>8132</v>
      </c>
      <c r="O20" s="21">
        <f>VLOOKUP($I20,NIFTYOC_DB!$C$6:$Q$3000,9,0)</f>
        <v>12735</v>
      </c>
      <c r="P20" s="19" t="str">
        <f t="shared" si="1"/>
        <v>FRESH SHORT</v>
      </c>
      <c r="Q20" s="6"/>
    </row>
    <row r="21" spans="1:17" x14ac:dyDescent="0.25">
      <c r="A21" s="6">
        <v>13</v>
      </c>
      <c r="B21" s="19" t="str">
        <f t="shared" si="0"/>
        <v>SHORT COVERING</v>
      </c>
      <c r="C21" s="20">
        <f>VLOOKUP($I21,NIFTYOC_DB!C13:Q3007,3,0)</f>
        <v>13366</v>
      </c>
      <c r="D21" s="20">
        <f>VLOOKUP($I21,NIFTYOC_DB!$C$6:$Q$3000,4,0)</f>
        <v>-6044</v>
      </c>
      <c r="E21" s="20">
        <f>VLOOKUP($I21,NIFTYOC_DB!$C$6:$Q$3000,5,0)</f>
        <v>168697</v>
      </c>
      <c r="F21" s="20">
        <f>VLOOKUP($I21,NIFTYOC_DB!$C$6:$Q$3000,6,0)</f>
        <v>9.84</v>
      </c>
      <c r="G21" s="20">
        <f>VLOOKUP($I21,NIFTYOC_DB!$C$6:$Q$3000,7,0)</f>
        <v>157</v>
      </c>
      <c r="H21" s="20">
        <f>VLOOKUP($I21,NIFTYOC_DB!$C$6:$Q$3000,8,0)</f>
        <v>25.199999999999989</v>
      </c>
      <c r="I21" s="15">
        <f>I22-$F$4</f>
        <v>15700</v>
      </c>
      <c r="J21" s="21">
        <f>VLOOKUP($I21,NIFTYOC_DB!$C$6:$Q$3000,14,0)</f>
        <v>-44.650000000000006</v>
      </c>
      <c r="K21" s="21">
        <f>VLOOKUP($I21,NIFTYOC_DB!$C$6:$Q$3000,13,0)</f>
        <v>50</v>
      </c>
      <c r="L21" s="21">
        <f>VLOOKUP($I21,NIFTYOC_DB!$C$6:$Q$3000,12,0)</f>
        <v>12.47</v>
      </c>
      <c r="M21" s="21">
        <f>VLOOKUP($I21,NIFTYOC_DB!$C$6:$Q$3000,11,0)</f>
        <v>464127</v>
      </c>
      <c r="N21" s="21">
        <f>VLOOKUP($I21,NIFTYOC_DB!$C$6:$Q$3000,10,0)</f>
        <v>7979</v>
      </c>
      <c r="O21" s="21">
        <f>VLOOKUP($I21,NIFTYOC_DB!$C$6:$Q$3000,9,0)</f>
        <v>33283</v>
      </c>
      <c r="P21" s="19" t="str">
        <f t="shared" si="1"/>
        <v>FRESH SHORT</v>
      </c>
      <c r="Q21" s="6"/>
    </row>
    <row r="22" spans="1:17" x14ac:dyDescent="0.25">
      <c r="A22" s="6">
        <v>14</v>
      </c>
      <c r="B22" s="19" t="str">
        <f t="shared" si="0"/>
        <v>SHORT COVERING</v>
      </c>
      <c r="C22" s="20">
        <f>VLOOKUP($I22,NIFTYOC_DB!C14:Q3008,3,0)</f>
        <v>8160</v>
      </c>
      <c r="D22" s="20">
        <f>VLOOKUP($I22,NIFTYOC_DB!$C$6:$Q$3000,4,0)</f>
        <v>-306</v>
      </c>
      <c r="E22" s="20">
        <f>VLOOKUP($I22,NIFTYOC_DB!$C$6:$Q$3000,5,0)</f>
        <v>144112</v>
      </c>
      <c r="F22" s="20">
        <f>VLOOKUP($I22,NIFTYOC_DB!$C$6:$Q$3000,6,0)</f>
        <v>9.77</v>
      </c>
      <c r="G22" s="20">
        <f>VLOOKUP($I22,NIFTYOC_DB!$C$6:$Q$3000,7,0)</f>
        <v>122.05</v>
      </c>
      <c r="H22" s="20">
        <f>VLOOKUP($I22,NIFTYOC_DB!$C$6:$Q$3000,8,0)</f>
        <v>18.299999999999997</v>
      </c>
      <c r="I22" s="15">
        <f>I23-$F$4</f>
        <v>15750</v>
      </c>
      <c r="J22" s="21">
        <f>VLOOKUP($I22,NIFTYOC_DB!$C$6:$Q$3000,14,0)</f>
        <v>-50.600000000000009</v>
      </c>
      <c r="K22" s="21">
        <f>VLOOKUP($I22,NIFTYOC_DB!$C$6:$Q$3000,13,0)</f>
        <v>65.8</v>
      </c>
      <c r="L22" s="21">
        <f>VLOOKUP($I22,NIFTYOC_DB!$C$6:$Q$3000,12,0)</f>
        <v>12.27</v>
      </c>
      <c r="M22" s="21">
        <f>VLOOKUP($I22,NIFTYOC_DB!$C$6:$Q$3000,11,0)</f>
        <v>239220</v>
      </c>
      <c r="N22" s="21">
        <f>VLOOKUP($I22,NIFTYOC_DB!$C$6:$Q$3000,10,0)</f>
        <v>5020</v>
      </c>
      <c r="O22" s="21">
        <f>VLOOKUP($I22,NIFTYOC_DB!$C$6:$Q$3000,9,0)</f>
        <v>10505</v>
      </c>
      <c r="P22" s="19" t="str">
        <f t="shared" si="1"/>
        <v>FRESH SHORT</v>
      </c>
      <c r="Q22" s="6"/>
    </row>
    <row r="23" spans="1:17" x14ac:dyDescent="0.25">
      <c r="A23" s="6">
        <v>15</v>
      </c>
      <c r="B23" s="19" t="str">
        <f t="shared" si="0"/>
        <v>FRESH LONG</v>
      </c>
      <c r="C23" s="20">
        <f>VLOOKUP($I23,NIFTYOC_DB!C15:Q3009,3,0)</f>
        <v>36839</v>
      </c>
      <c r="D23" s="20">
        <f>VLOOKUP($I23,NIFTYOC_DB!$C$6:$Q$3000,4,0)</f>
        <v>15278</v>
      </c>
      <c r="E23" s="20">
        <f>VLOOKUP($I23,NIFTYOC_DB!$C$6:$Q$3000,5,0)</f>
        <v>689851</v>
      </c>
      <c r="F23" s="20">
        <f>VLOOKUP($I23,NIFTYOC_DB!$C$6:$Q$3000,6,0)</f>
        <v>9.6999999999999993</v>
      </c>
      <c r="G23" s="20">
        <f>VLOOKUP($I23,NIFTYOC_DB!$C$6:$Q$3000,7,0)</f>
        <v>91.65</v>
      </c>
      <c r="H23" s="20">
        <f>VLOOKUP($I23,NIFTYOC_DB!$C$6:$Q$3000,8,0)</f>
        <v>11.400000000000006</v>
      </c>
      <c r="I23" s="16">
        <f>ROUND(I6/F4,0)*F4</f>
        <v>15800</v>
      </c>
      <c r="J23" s="21">
        <f>VLOOKUP($I23,NIFTYOC_DB!$C$6:$Q$3000,14,0)</f>
        <v>-57.599999999999994</v>
      </c>
      <c r="K23" s="21">
        <f>VLOOKUP($I23,NIFTYOC_DB!$C$6:$Q$3000,13,0)</f>
        <v>85</v>
      </c>
      <c r="L23" s="21">
        <f>VLOOKUP($I23,NIFTYOC_DB!$C$6:$Q$3000,12,0)</f>
        <v>12.03</v>
      </c>
      <c r="M23" s="21">
        <f>VLOOKUP($I23,NIFTYOC_DB!$C$6:$Q$3000,11,0)</f>
        <v>604497</v>
      </c>
      <c r="N23" s="21">
        <f>VLOOKUP($I23,NIFTYOC_DB!$C$6:$Q$3000,10,0)</f>
        <v>18197</v>
      </c>
      <c r="O23" s="21">
        <f>VLOOKUP($I23,NIFTYOC_DB!$C$6:$Q$3000,9,0)</f>
        <v>27002</v>
      </c>
      <c r="P23" s="19" t="str">
        <f t="shared" si="1"/>
        <v>FRESH SHORT</v>
      </c>
      <c r="Q23" s="6"/>
    </row>
    <row r="24" spans="1:17" x14ac:dyDescent="0.25">
      <c r="A24" s="6">
        <v>16</v>
      </c>
      <c r="B24" s="19" t="str">
        <f t="shared" si="0"/>
        <v>FRESH LONG</v>
      </c>
      <c r="C24" s="21">
        <f>VLOOKUP($I24,NIFTYOC_DB!C16:Q3010,3,0)</f>
        <v>13887</v>
      </c>
      <c r="D24" s="21">
        <f>VLOOKUP($I24,NIFTYOC_DB!$C$6:$Q$3000,4,0)</f>
        <v>8959</v>
      </c>
      <c r="E24" s="21">
        <f>VLOOKUP($I24,NIFTYOC_DB!$C$6:$Q$3000,5,0)</f>
        <v>303854</v>
      </c>
      <c r="F24" s="21">
        <f>VLOOKUP($I24,NIFTYOC_DB!$C$6:$Q$3000,6,0)</f>
        <v>9.73</v>
      </c>
      <c r="G24" s="21">
        <f>VLOOKUP($I24,NIFTYOC_DB!$C$6:$Q$3000,7,0)</f>
        <v>67</v>
      </c>
      <c r="H24" s="21">
        <f>VLOOKUP($I24,NIFTYOC_DB!$C$6:$Q$3000,8,0)</f>
        <v>7.0499999999999972</v>
      </c>
      <c r="I24" s="15">
        <f t="shared" ref="I24:I30" si="3">I23+$F$4</f>
        <v>15850</v>
      </c>
      <c r="J24" s="20">
        <f>VLOOKUP($I24,NIFTYOC_DB!$C$6:$Q$3000,14,0)</f>
        <v>-60.549999999999983</v>
      </c>
      <c r="K24" s="20">
        <f>VLOOKUP($I24,NIFTYOC_DB!$C$6:$Q$3000,13,0)</f>
        <v>110.9</v>
      </c>
      <c r="L24" s="20">
        <f>VLOOKUP($I24,NIFTYOC_DB!$C$6:$Q$3000,12,0)</f>
        <v>12.13</v>
      </c>
      <c r="M24" s="20">
        <f>VLOOKUP($I24,NIFTYOC_DB!$C$6:$Q$3000,11,0)</f>
        <v>109173</v>
      </c>
      <c r="N24" s="20">
        <f>VLOOKUP($I24,NIFTYOC_DB!$C$6:$Q$3000,10,0)</f>
        <v>2445</v>
      </c>
      <c r="O24" s="20">
        <f>VLOOKUP($I24,NIFTYOC_DB!$C$6:$Q$3000,9,0)</f>
        <v>2997</v>
      </c>
      <c r="P24" s="19" t="str">
        <f t="shared" si="1"/>
        <v>FRESH SHORT</v>
      </c>
      <c r="Q24" s="6"/>
    </row>
    <row r="25" spans="1:17" x14ac:dyDescent="0.25">
      <c r="A25" s="6">
        <v>17</v>
      </c>
      <c r="B25" s="19" t="str">
        <f t="shared" si="0"/>
        <v>FRESH LONG</v>
      </c>
      <c r="C25" s="21">
        <f>VLOOKUP($I25,NIFTYOC_DB!C17:Q3011,3,0)</f>
        <v>31904</v>
      </c>
      <c r="D25" s="21">
        <f>VLOOKUP($I25,NIFTYOC_DB!$C$6:$Q$3000,4,0)</f>
        <v>15932</v>
      </c>
      <c r="E25" s="21">
        <f>VLOOKUP($I25,NIFTYOC_DB!$C$6:$Q$3000,5,0)</f>
        <v>468344</v>
      </c>
      <c r="F25" s="21">
        <f>VLOOKUP($I25,NIFTYOC_DB!$C$6:$Q$3000,6,0)</f>
        <v>9.59</v>
      </c>
      <c r="G25" s="21">
        <f>VLOOKUP($I25,NIFTYOC_DB!$C$6:$Q$3000,7,0)</f>
        <v>46</v>
      </c>
      <c r="H25" s="21">
        <f>VLOOKUP($I25,NIFTYOC_DB!$C$6:$Q$3000,8,0)</f>
        <v>2</v>
      </c>
      <c r="I25" s="15">
        <f t="shared" si="3"/>
        <v>15900</v>
      </c>
      <c r="J25" s="20">
        <f>VLOOKUP($I25,NIFTYOC_DB!$C$6:$Q$3000,14,0)</f>
        <v>-67.099999999999994</v>
      </c>
      <c r="K25" s="20">
        <f>VLOOKUP($I25,NIFTYOC_DB!$C$6:$Q$3000,13,0)</f>
        <v>140</v>
      </c>
      <c r="L25" s="20">
        <f>VLOOKUP($I25,NIFTYOC_DB!$C$6:$Q$3000,12,0)</f>
        <v>12.13</v>
      </c>
      <c r="M25" s="20">
        <f>VLOOKUP($I25,NIFTYOC_DB!$C$6:$Q$3000,11,0)</f>
        <v>105128</v>
      </c>
      <c r="N25" s="20">
        <f>VLOOKUP($I25,NIFTYOC_DB!$C$6:$Q$3000,10,0)</f>
        <v>997</v>
      </c>
      <c r="O25" s="20">
        <f>VLOOKUP($I25,NIFTYOC_DB!$C$6:$Q$3000,9,0)</f>
        <v>3589</v>
      </c>
      <c r="P25" s="19" t="str">
        <f t="shared" si="1"/>
        <v>FRESH SHORT</v>
      </c>
      <c r="Q25" s="6"/>
    </row>
    <row r="26" spans="1:17" x14ac:dyDescent="0.25">
      <c r="A26" s="6">
        <v>18</v>
      </c>
      <c r="B26" s="19" t="str">
        <f t="shared" si="0"/>
        <v>FRESH LONG</v>
      </c>
      <c r="C26" s="21">
        <f>VLOOKUP($I26,NIFTYOC_DB!C18:Q3012,3,0)</f>
        <v>21481</v>
      </c>
      <c r="D26" s="21">
        <f>VLOOKUP($I26,NIFTYOC_DB!$C$6:$Q$3000,4,0)</f>
        <v>16053</v>
      </c>
      <c r="E26" s="21">
        <f>VLOOKUP($I26,NIFTYOC_DB!$C$6:$Q$3000,5,0)</f>
        <v>235864</v>
      </c>
      <c r="F26" s="21">
        <f>VLOOKUP($I26,NIFTYOC_DB!$C$6:$Q$3000,6,0)</f>
        <v>9.66</v>
      </c>
      <c r="G26" s="21">
        <f>VLOOKUP($I26,NIFTYOC_DB!$C$6:$Q$3000,7,0)</f>
        <v>31.35</v>
      </c>
      <c r="H26" s="21">
        <f>VLOOKUP($I26,NIFTYOC_DB!$C$6:$Q$3000,8,0)</f>
        <v>1.1000000000000014</v>
      </c>
      <c r="I26" s="15">
        <f t="shared" si="3"/>
        <v>15950</v>
      </c>
      <c r="J26" s="20">
        <f>VLOOKUP($I26,NIFTYOC_DB!$C$6:$Q$3000,14,0)</f>
        <v>-72</v>
      </c>
      <c r="K26" s="20">
        <f>VLOOKUP($I26,NIFTYOC_DB!$C$6:$Q$3000,13,0)</f>
        <v>172</v>
      </c>
      <c r="L26" s="20">
        <f>VLOOKUP($I26,NIFTYOC_DB!$C$6:$Q$3000,12,0)</f>
        <v>12</v>
      </c>
      <c r="M26" s="20">
        <f>VLOOKUP($I26,NIFTYOC_DB!$C$6:$Q$3000,11,0)</f>
        <v>13692</v>
      </c>
      <c r="N26" s="20">
        <f>VLOOKUP($I26,NIFTYOC_DB!$C$6:$Q$3000,10,0)</f>
        <v>545</v>
      </c>
      <c r="O26" s="20">
        <f>VLOOKUP($I26,NIFTYOC_DB!$C$6:$Q$3000,9,0)</f>
        <v>716</v>
      </c>
      <c r="P26" s="19" t="str">
        <f t="shared" si="1"/>
        <v>FRESH SHORT</v>
      </c>
      <c r="Q26" s="6"/>
    </row>
    <row r="27" spans="1:17" x14ac:dyDescent="0.25">
      <c r="A27" s="6">
        <v>19</v>
      </c>
      <c r="B27" s="19" t="str">
        <f t="shared" si="0"/>
        <v>FRESH SHORT</v>
      </c>
      <c r="C27" s="21">
        <f>VLOOKUP($I27,NIFTYOC_DB!C19:Q3013,3,0)</f>
        <v>39871</v>
      </c>
      <c r="D27" s="21">
        <f>VLOOKUP($I27,NIFTYOC_DB!$C$6:$Q$3000,4,0)</f>
        <v>17270</v>
      </c>
      <c r="E27" s="21">
        <f>VLOOKUP($I27,NIFTYOC_DB!$C$6:$Q$3000,5,0)</f>
        <v>368960</v>
      </c>
      <c r="F27" s="21">
        <f>VLOOKUP($I27,NIFTYOC_DB!$C$6:$Q$3000,6,0)</f>
        <v>9.48</v>
      </c>
      <c r="G27" s="21">
        <f>VLOOKUP($I27,NIFTYOC_DB!$C$6:$Q$3000,7,0)</f>
        <v>19.3</v>
      </c>
      <c r="H27" s="21">
        <f>VLOOKUP($I27,NIFTYOC_DB!$C$6:$Q$3000,8,0)</f>
        <v>-1.0999999999999981</v>
      </c>
      <c r="I27" s="15">
        <f t="shared" si="3"/>
        <v>16000</v>
      </c>
      <c r="J27" s="20">
        <f>VLOOKUP($I27,NIFTYOC_DB!$C$6:$Q$3000,14,0)</f>
        <v>-69.599999999999966</v>
      </c>
      <c r="K27" s="20">
        <f>VLOOKUP($I27,NIFTYOC_DB!$C$6:$Q$3000,13,0)</f>
        <v>214.55</v>
      </c>
      <c r="L27" s="20">
        <f>VLOOKUP($I27,NIFTYOC_DB!$C$6:$Q$3000,12,0)</f>
        <v>12.94</v>
      </c>
      <c r="M27" s="20">
        <f>VLOOKUP($I27,NIFTYOC_DB!$C$6:$Q$3000,11,0)</f>
        <v>31873</v>
      </c>
      <c r="N27" s="20">
        <f>VLOOKUP($I27,NIFTYOC_DB!$C$6:$Q$3000,10,0)</f>
        <v>1283</v>
      </c>
      <c r="O27" s="20">
        <f>VLOOKUP($I27,NIFTYOC_DB!$C$6:$Q$3000,9,0)</f>
        <v>7419</v>
      </c>
      <c r="P27" s="19" t="str">
        <f t="shared" si="1"/>
        <v>FRESH SHORT</v>
      </c>
      <c r="Q27" s="6"/>
    </row>
    <row r="28" spans="1:17" x14ac:dyDescent="0.25">
      <c r="A28" s="6">
        <v>20</v>
      </c>
      <c r="B28" s="19" t="str">
        <f t="shared" si="0"/>
        <v>FRESH SHORT</v>
      </c>
      <c r="C28" s="21">
        <f>VLOOKUP($I28,NIFTYOC_DB!C20:Q3014,3,0)</f>
        <v>16318</v>
      </c>
      <c r="D28" s="21">
        <f>VLOOKUP($I28,NIFTYOC_DB!$C$6:$Q$3000,4,0)</f>
        <v>9654</v>
      </c>
      <c r="E28" s="21">
        <f>VLOOKUP($I28,NIFTYOC_DB!$C$6:$Q$3000,5,0)</f>
        <v>131671</v>
      </c>
      <c r="F28" s="21">
        <f>VLOOKUP($I28,NIFTYOC_DB!$C$6:$Q$3000,6,0)</f>
        <v>9.51</v>
      </c>
      <c r="G28" s="21">
        <f>VLOOKUP($I28,NIFTYOC_DB!$C$6:$Q$3000,7,0)</f>
        <v>11.9</v>
      </c>
      <c r="H28" s="21">
        <f>VLOOKUP($I28,NIFTYOC_DB!$C$6:$Q$3000,8,0)</f>
        <v>-0.90000000000000036</v>
      </c>
      <c r="I28" s="15">
        <f t="shared" si="3"/>
        <v>16050</v>
      </c>
      <c r="J28" s="20">
        <f>VLOOKUP($I28,NIFTYOC_DB!$C$6:$Q$3000,14,0)</f>
        <v>-73.699999999999989</v>
      </c>
      <c r="K28" s="20">
        <f>VLOOKUP($I28,NIFTYOC_DB!$C$6:$Q$3000,13,0)</f>
        <v>253.45</v>
      </c>
      <c r="L28" s="20">
        <f>VLOOKUP($I28,NIFTYOC_DB!$C$6:$Q$3000,12,0)</f>
        <v>12.96</v>
      </c>
      <c r="M28" s="20">
        <f>VLOOKUP($I28,NIFTYOC_DB!$C$6:$Q$3000,11,0)</f>
        <v>1575</v>
      </c>
      <c r="N28" s="20">
        <f>VLOOKUP($I28,NIFTYOC_DB!$C$6:$Q$3000,10,0)</f>
        <v>162</v>
      </c>
      <c r="O28" s="20">
        <f>VLOOKUP($I28,NIFTYOC_DB!$C$6:$Q$3000,9,0)</f>
        <v>251</v>
      </c>
      <c r="P28" s="19" t="str">
        <f t="shared" si="1"/>
        <v>FRESH SHORT</v>
      </c>
      <c r="Q28" s="6"/>
    </row>
    <row r="29" spans="1:17" x14ac:dyDescent="0.25">
      <c r="A29" s="6">
        <v>21</v>
      </c>
      <c r="B29" s="19" t="str">
        <f t="shared" si="0"/>
        <v>FRESH SHORT</v>
      </c>
      <c r="C29" s="21">
        <f>VLOOKUP($I29,NIFTYOC_DB!C21:Q3015,3,0)</f>
        <v>27409</v>
      </c>
      <c r="D29" s="21">
        <f>VLOOKUP($I29,NIFTYOC_DB!$C$6:$Q$3000,4,0)</f>
        <v>11673</v>
      </c>
      <c r="E29" s="21">
        <f>VLOOKUP($I29,NIFTYOC_DB!$C$6:$Q$3000,5,0)</f>
        <v>249223</v>
      </c>
      <c r="F29" s="21">
        <f>VLOOKUP($I29,NIFTYOC_DB!$C$6:$Q$3000,6,0)</f>
        <v>9.51</v>
      </c>
      <c r="G29" s="21">
        <f>VLOOKUP($I29,NIFTYOC_DB!$C$6:$Q$3000,7,0)</f>
        <v>6.95</v>
      </c>
      <c r="H29" s="21">
        <f>VLOOKUP($I29,NIFTYOC_DB!$C$6:$Q$3000,8,0)</f>
        <v>-1.8500000000000003</v>
      </c>
      <c r="I29" s="15">
        <f t="shared" si="3"/>
        <v>16100</v>
      </c>
      <c r="J29" s="20">
        <f>VLOOKUP($I29,NIFTYOC_DB!$C$6:$Q$3000,14,0)</f>
        <v>-72.449999999999989</v>
      </c>
      <c r="K29" s="20">
        <f>VLOOKUP($I29,NIFTYOC_DB!$C$6:$Q$3000,13,0)</f>
        <v>298.60000000000002</v>
      </c>
      <c r="L29" s="20">
        <f>VLOOKUP($I29,NIFTYOC_DB!$C$6:$Q$3000,12,0)</f>
        <v>13.73</v>
      </c>
      <c r="M29" s="20">
        <f>VLOOKUP($I29,NIFTYOC_DB!$C$6:$Q$3000,11,0)</f>
        <v>2827</v>
      </c>
      <c r="N29" s="20">
        <f>VLOOKUP($I29,NIFTYOC_DB!$C$6:$Q$3000,10,0)</f>
        <v>193</v>
      </c>
      <c r="O29" s="20">
        <f>VLOOKUP($I29,NIFTYOC_DB!$C$6:$Q$3000,9,0)</f>
        <v>365</v>
      </c>
      <c r="P29" s="19" t="str">
        <f t="shared" si="1"/>
        <v>FRESH SHORT</v>
      </c>
      <c r="Q29" s="6"/>
    </row>
    <row r="30" spans="1:17" x14ac:dyDescent="0.25">
      <c r="A30" s="6">
        <v>22</v>
      </c>
      <c r="B30" s="19" t="str">
        <f t="shared" si="0"/>
        <v>FRESH SHORT</v>
      </c>
      <c r="C30" s="21">
        <f>VLOOKUP($I30,NIFTYOC_DB!C22:Q3016,3,0)</f>
        <v>11259</v>
      </c>
      <c r="D30" s="21">
        <f>VLOOKUP($I30,NIFTYOC_DB!$C$6:$Q$3000,4,0)</f>
        <v>7657</v>
      </c>
      <c r="E30" s="21">
        <f>VLOOKUP($I30,NIFTYOC_DB!$C$6:$Q$3000,5,0)</f>
        <v>62352</v>
      </c>
      <c r="F30" s="21">
        <f>VLOOKUP($I30,NIFTYOC_DB!$C$6:$Q$3000,6,0)</f>
        <v>9.98</v>
      </c>
      <c r="G30" s="21">
        <f>VLOOKUP($I30,NIFTYOC_DB!$C$6:$Q$3000,7,0)</f>
        <v>4.9000000000000004</v>
      </c>
      <c r="H30" s="21">
        <f>VLOOKUP($I30,NIFTYOC_DB!$C$6:$Q$3000,8,0)</f>
        <v>-1</v>
      </c>
      <c r="I30" s="15">
        <f t="shared" si="3"/>
        <v>16150</v>
      </c>
      <c r="J30" s="20">
        <f>VLOOKUP($I30,NIFTYOC_DB!$C$6:$Q$3000,14,0)</f>
        <v>-74.100000000000023</v>
      </c>
      <c r="K30" s="20">
        <f>VLOOKUP($I30,NIFTYOC_DB!$C$6:$Q$3000,13,0)</f>
        <v>347.5</v>
      </c>
      <c r="L30" s="20">
        <f>VLOOKUP($I30,NIFTYOC_DB!$C$6:$Q$3000,12,0)</f>
        <v>15.09</v>
      </c>
      <c r="M30" s="20">
        <f>VLOOKUP($I30,NIFTYOC_DB!$C$6:$Q$3000,11,0)</f>
        <v>462</v>
      </c>
      <c r="N30" s="20">
        <f>VLOOKUP($I30,NIFTYOC_DB!$C$6:$Q$3000,10,0)</f>
        <v>11</v>
      </c>
      <c r="O30" s="20">
        <f>VLOOKUP($I30,NIFTYOC_DB!$C$6:$Q$3000,9,0)</f>
        <v>111</v>
      </c>
      <c r="P30" s="19" t="str">
        <f t="shared" si="1"/>
        <v>FRESH SHORT</v>
      </c>
      <c r="Q30" s="6"/>
    </row>
    <row r="31" spans="1:17" x14ac:dyDescent="0.25">
      <c r="A31" s="6">
        <v>23</v>
      </c>
      <c r="B31" s="19" t="str">
        <f t="shared" si="0"/>
        <v>FRESH LONG</v>
      </c>
      <c r="C31" s="21">
        <f>VLOOKUP($I31,NIFTYOC_DB!C18:Q3012,3,0)</f>
        <v>21481</v>
      </c>
      <c r="D31" s="21">
        <f>VLOOKUP($I31,NIFTYOC_DB!$C$6:$Q$3000,4,0)</f>
        <v>16053</v>
      </c>
      <c r="E31" s="21">
        <f>VLOOKUP($I31,NIFTYOC_DB!$C$6:$Q$3000,5,0)</f>
        <v>235864</v>
      </c>
      <c r="F31" s="21">
        <f>VLOOKUP($I31,NIFTYOC_DB!$C$6:$Q$3000,6,0)</f>
        <v>9.66</v>
      </c>
      <c r="G31" s="21">
        <f>VLOOKUP($I31,NIFTYOC_DB!$C$6:$Q$3000,7,0)</f>
        <v>31.35</v>
      </c>
      <c r="H31" s="21">
        <f>VLOOKUP($I31,NIFTYOC_DB!$C$6:$Q$3000,8,0)</f>
        <v>1.1000000000000014</v>
      </c>
      <c r="I31" s="15">
        <f>I25+$F$4</f>
        <v>15950</v>
      </c>
      <c r="J31" s="20">
        <f>VLOOKUP($I31,NIFTYOC_DB!$C$6:$Q$3000,14,0)</f>
        <v>-72</v>
      </c>
      <c r="K31" s="20">
        <f>VLOOKUP($I31,NIFTYOC_DB!$C$6:$Q$3000,13,0)</f>
        <v>172</v>
      </c>
      <c r="L31" s="20">
        <f>VLOOKUP($I31,NIFTYOC_DB!$C$6:$Q$3000,12,0)</f>
        <v>12</v>
      </c>
      <c r="M31" s="20">
        <f>VLOOKUP($I31,NIFTYOC_DB!$C$6:$Q$3000,11,0)</f>
        <v>13692</v>
      </c>
      <c r="N31" s="20">
        <f>VLOOKUP($I31,NIFTYOC_DB!$C$6:$Q$3000,10,0)</f>
        <v>545</v>
      </c>
      <c r="O31" s="20">
        <f>VLOOKUP($I31,NIFTYOC_DB!$C$6:$Q$3000,9,0)</f>
        <v>716</v>
      </c>
      <c r="P31" s="19" t="str">
        <f t="shared" si="1"/>
        <v>FRESH SHORT</v>
      </c>
      <c r="Q31" s="6"/>
    </row>
    <row r="32" spans="1:17" x14ac:dyDescent="0.25">
      <c r="A32" s="6">
        <v>24</v>
      </c>
      <c r="B32" s="19" t="str">
        <f t="shared" si="0"/>
        <v>FRESH SHORT</v>
      </c>
      <c r="C32" s="21">
        <f>VLOOKUP($I32,NIFTYOC_DB!C19:Q3013,3,0)</f>
        <v>39871</v>
      </c>
      <c r="D32" s="21">
        <f>VLOOKUP($I32,NIFTYOC_DB!$C$6:$Q$3000,4,0)</f>
        <v>17270</v>
      </c>
      <c r="E32" s="21">
        <f>VLOOKUP($I32,NIFTYOC_DB!$C$6:$Q$3000,5,0)</f>
        <v>368960</v>
      </c>
      <c r="F32" s="21">
        <f>VLOOKUP($I32,NIFTYOC_DB!$C$6:$Q$3000,6,0)</f>
        <v>9.48</v>
      </c>
      <c r="G32" s="21">
        <f>VLOOKUP($I32,NIFTYOC_DB!$C$6:$Q$3000,7,0)</f>
        <v>19.3</v>
      </c>
      <c r="H32" s="21">
        <f>VLOOKUP($I32,NIFTYOC_DB!$C$6:$Q$3000,8,0)</f>
        <v>-1.0999999999999981</v>
      </c>
      <c r="I32" s="15">
        <f t="shared" ref="I32:I38" si="4">I31+$F$4</f>
        <v>16000</v>
      </c>
      <c r="J32" s="20">
        <f>VLOOKUP($I32,NIFTYOC_DB!$C$6:$Q$3000,14,0)</f>
        <v>-69.599999999999966</v>
      </c>
      <c r="K32" s="20">
        <f>VLOOKUP($I32,NIFTYOC_DB!$C$6:$Q$3000,13,0)</f>
        <v>214.55</v>
      </c>
      <c r="L32" s="20">
        <f>VLOOKUP($I32,NIFTYOC_DB!$C$6:$Q$3000,12,0)</f>
        <v>12.94</v>
      </c>
      <c r="M32" s="20">
        <f>VLOOKUP($I32,NIFTYOC_DB!$C$6:$Q$3000,11,0)</f>
        <v>31873</v>
      </c>
      <c r="N32" s="20">
        <f>VLOOKUP($I32,NIFTYOC_DB!$C$6:$Q$3000,10,0)</f>
        <v>1283</v>
      </c>
      <c r="O32" s="20">
        <f>VLOOKUP($I32,NIFTYOC_DB!$C$6:$Q$3000,9,0)</f>
        <v>7419</v>
      </c>
      <c r="P32" s="19" t="str">
        <f t="shared" si="1"/>
        <v>FRESH SHORT</v>
      </c>
      <c r="Q32" s="6"/>
    </row>
    <row r="33" spans="1:17" x14ac:dyDescent="0.25">
      <c r="A33" s="6">
        <v>25</v>
      </c>
      <c r="B33" s="19" t="str">
        <f t="shared" si="0"/>
        <v>FRESH SHORT</v>
      </c>
      <c r="C33" s="21">
        <f>VLOOKUP($I33,NIFTYOC_DB!C20:Q3014,3,0)</f>
        <v>16318</v>
      </c>
      <c r="D33" s="21">
        <f>VLOOKUP($I33,NIFTYOC_DB!$C$6:$Q$3000,4,0)</f>
        <v>9654</v>
      </c>
      <c r="E33" s="21">
        <f>VLOOKUP($I33,NIFTYOC_DB!$C$6:$Q$3000,5,0)</f>
        <v>131671</v>
      </c>
      <c r="F33" s="21">
        <f>VLOOKUP($I33,NIFTYOC_DB!$C$6:$Q$3000,6,0)</f>
        <v>9.51</v>
      </c>
      <c r="G33" s="21">
        <f>VLOOKUP($I33,NIFTYOC_DB!$C$6:$Q$3000,7,0)</f>
        <v>11.9</v>
      </c>
      <c r="H33" s="21">
        <f>VLOOKUP($I33,NIFTYOC_DB!$C$6:$Q$3000,8,0)</f>
        <v>-0.90000000000000036</v>
      </c>
      <c r="I33" s="15">
        <f t="shared" si="4"/>
        <v>16050</v>
      </c>
      <c r="J33" s="20">
        <f>VLOOKUP($I33,NIFTYOC_DB!$C$6:$Q$3000,14,0)</f>
        <v>-73.699999999999989</v>
      </c>
      <c r="K33" s="20">
        <f>VLOOKUP($I33,NIFTYOC_DB!$C$6:$Q$3000,13,0)</f>
        <v>253.45</v>
      </c>
      <c r="L33" s="20">
        <f>VLOOKUP($I33,NIFTYOC_DB!$C$6:$Q$3000,12,0)</f>
        <v>12.96</v>
      </c>
      <c r="M33" s="20">
        <f>VLOOKUP($I33,NIFTYOC_DB!$C$6:$Q$3000,11,0)</f>
        <v>1575</v>
      </c>
      <c r="N33" s="20">
        <f>VLOOKUP($I33,NIFTYOC_DB!$C$6:$Q$3000,10,0)</f>
        <v>162</v>
      </c>
      <c r="O33" s="20">
        <f>VLOOKUP($I33,NIFTYOC_DB!$C$6:$Q$3000,9,0)</f>
        <v>251</v>
      </c>
      <c r="P33" s="19" t="str">
        <f t="shared" si="1"/>
        <v>FRESH SHORT</v>
      </c>
      <c r="Q33" s="6"/>
    </row>
    <row r="34" spans="1:17" x14ac:dyDescent="0.25">
      <c r="A34" s="6">
        <v>26</v>
      </c>
      <c r="B34" s="19" t="str">
        <f t="shared" si="0"/>
        <v>FRESH SHORT</v>
      </c>
      <c r="C34" s="21">
        <f>VLOOKUP($I34,NIFTYOC_DB!C21:Q3015,3,0)</f>
        <v>27409</v>
      </c>
      <c r="D34" s="21">
        <f>VLOOKUP($I34,NIFTYOC_DB!$C$6:$Q$3000,4,0)</f>
        <v>11673</v>
      </c>
      <c r="E34" s="21">
        <f>VLOOKUP($I34,NIFTYOC_DB!$C$6:$Q$3000,5,0)</f>
        <v>249223</v>
      </c>
      <c r="F34" s="21">
        <f>VLOOKUP($I34,NIFTYOC_DB!$C$6:$Q$3000,6,0)</f>
        <v>9.51</v>
      </c>
      <c r="G34" s="21">
        <f>VLOOKUP($I34,NIFTYOC_DB!$C$6:$Q$3000,7,0)</f>
        <v>6.95</v>
      </c>
      <c r="H34" s="21">
        <f>VLOOKUP($I34,NIFTYOC_DB!$C$6:$Q$3000,8,0)</f>
        <v>-1.8500000000000003</v>
      </c>
      <c r="I34" s="15">
        <f t="shared" si="4"/>
        <v>16100</v>
      </c>
      <c r="J34" s="20">
        <f>VLOOKUP($I34,NIFTYOC_DB!$C$6:$Q$3000,14,0)</f>
        <v>-72.449999999999989</v>
      </c>
      <c r="K34" s="20">
        <f>VLOOKUP($I34,NIFTYOC_DB!$C$6:$Q$3000,13,0)</f>
        <v>298.60000000000002</v>
      </c>
      <c r="L34" s="20">
        <f>VLOOKUP($I34,NIFTYOC_DB!$C$6:$Q$3000,12,0)</f>
        <v>13.73</v>
      </c>
      <c r="M34" s="20">
        <f>VLOOKUP($I34,NIFTYOC_DB!$C$6:$Q$3000,11,0)</f>
        <v>2827</v>
      </c>
      <c r="N34" s="20">
        <f>VLOOKUP($I34,NIFTYOC_DB!$C$6:$Q$3000,10,0)</f>
        <v>193</v>
      </c>
      <c r="O34" s="20">
        <f>VLOOKUP($I34,NIFTYOC_DB!$C$6:$Q$3000,9,0)</f>
        <v>365</v>
      </c>
      <c r="P34" s="19" t="str">
        <f t="shared" si="1"/>
        <v>FRESH SHORT</v>
      </c>
      <c r="Q34" s="6"/>
    </row>
    <row r="35" spans="1:17" x14ac:dyDescent="0.25">
      <c r="A35" s="6">
        <v>27</v>
      </c>
      <c r="B35" s="19" t="str">
        <f t="shared" si="0"/>
        <v>FRESH SHORT</v>
      </c>
      <c r="C35" s="21">
        <f>VLOOKUP($I35,NIFTYOC_DB!C22:Q3016,3,0)</f>
        <v>11259</v>
      </c>
      <c r="D35" s="21">
        <f>VLOOKUP($I35,NIFTYOC_DB!$C$6:$Q$3000,4,0)</f>
        <v>7657</v>
      </c>
      <c r="E35" s="21">
        <f>VLOOKUP($I35,NIFTYOC_DB!$C$6:$Q$3000,5,0)</f>
        <v>62352</v>
      </c>
      <c r="F35" s="21">
        <f>VLOOKUP($I35,NIFTYOC_DB!$C$6:$Q$3000,6,0)</f>
        <v>9.98</v>
      </c>
      <c r="G35" s="21">
        <f>VLOOKUP($I35,NIFTYOC_DB!$C$6:$Q$3000,7,0)</f>
        <v>4.9000000000000004</v>
      </c>
      <c r="H35" s="21">
        <f>VLOOKUP($I35,NIFTYOC_DB!$C$6:$Q$3000,8,0)</f>
        <v>-1</v>
      </c>
      <c r="I35" s="15">
        <f t="shared" si="4"/>
        <v>16150</v>
      </c>
      <c r="J35" s="20">
        <f>VLOOKUP($I35,NIFTYOC_DB!$C$6:$Q$3000,14,0)</f>
        <v>-74.100000000000023</v>
      </c>
      <c r="K35" s="20">
        <f>VLOOKUP($I35,NIFTYOC_DB!$C$6:$Q$3000,13,0)</f>
        <v>347.5</v>
      </c>
      <c r="L35" s="20">
        <f>VLOOKUP($I35,NIFTYOC_DB!$C$6:$Q$3000,12,0)</f>
        <v>15.09</v>
      </c>
      <c r="M35" s="20">
        <f>VLOOKUP($I35,NIFTYOC_DB!$C$6:$Q$3000,11,0)</f>
        <v>462</v>
      </c>
      <c r="N35" s="20">
        <f>VLOOKUP($I35,NIFTYOC_DB!$C$6:$Q$3000,10,0)</f>
        <v>11</v>
      </c>
      <c r="O35" s="20">
        <f>VLOOKUP($I35,NIFTYOC_DB!$C$6:$Q$3000,9,0)</f>
        <v>111</v>
      </c>
      <c r="P35" s="19" t="str">
        <f t="shared" si="1"/>
        <v>FRESH SHORT</v>
      </c>
      <c r="Q35" s="6"/>
    </row>
    <row r="36" spans="1:17" x14ac:dyDescent="0.25">
      <c r="A36" s="6">
        <v>28</v>
      </c>
      <c r="B36" s="19" t="str">
        <f t="shared" si="0"/>
        <v>FRESH SHORT</v>
      </c>
      <c r="C36" s="21">
        <f>VLOOKUP($I36,NIFTYOC_DB!C23:Q3017,3,0)</f>
        <v>32656</v>
      </c>
      <c r="D36" s="21">
        <f>VLOOKUP($I36,NIFTYOC_DB!$C$6:$Q$3000,4,0)</f>
        <v>18028</v>
      </c>
      <c r="E36" s="21">
        <f>VLOOKUP($I36,NIFTYOC_DB!$C$6:$Q$3000,5,0)</f>
        <v>203260</v>
      </c>
      <c r="F36" s="21">
        <f>VLOOKUP($I36,NIFTYOC_DB!$C$6:$Q$3000,6,0)</f>
        <v>10.54</v>
      </c>
      <c r="G36" s="21">
        <f>VLOOKUP($I36,NIFTYOC_DB!$C$6:$Q$3000,7,0)</f>
        <v>3.65</v>
      </c>
      <c r="H36" s="21">
        <f>VLOOKUP($I36,NIFTYOC_DB!$C$6:$Q$3000,8,0)</f>
        <v>-0.89999999999999991</v>
      </c>
      <c r="I36" s="15">
        <f t="shared" si="4"/>
        <v>16200</v>
      </c>
      <c r="J36" s="20">
        <f>VLOOKUP($I36,NIFTYOC_DB!$C$6:$Q$3000,14,0)</f>
        <v>-71.5</v>
      </c>
      <c r="K36" s="20">
        <f>VLOOKUP($I36,NIFTYOC_DB!$C$6:$Q$3000,13,0)</f>
        <v>397.85</v>
      </c>
      <c r="L36" s="20">
        <f>VLOOKUP($I36,NIFTYOC_DB!$C$6:$Q$3000,12,0)</f>
        <v>16.7</v>
      </c>
      <c r="M36" s="20">
        <f>VLOOKUP($I36,NIFTYOC_DB!$C$6:$Q$3000,11,0)</f>
        <v>2412</v>
      </c>
      <c r="N36" s="20">
        <f>VLOOKUP($I36,NIFTYOC_DB!$C$6:$Q$3000,10,0)</f>
        <v>113</v>
      </c>
      <c r="O36" s="20">
        <f>VLOOKUP($I36,NIFTYOC_DB!$C$6:$Q$3000,9,0)</f>
        <v>3052</v>
      </c>
      <c r="P36" s="19" t="str">
        <f t="shared" si="1"/>
        <v>FRESH SHORT</v>
      </c>
      <c r="Q36" s="6"/>
    </row>
    <row r="37" spans="1:17" x14ac:dyDescent="0.25">
      <c r="A37" s="6">
        <v>29</v>
      </c>
      <c r="B37" s="19" t="str">
        <f t="shared" si="0"/>
        <v>FRESH SHORT</v>
      </c>
      <c r="C37" s="21">
        <f>VLOOKUP($I37,NIFTYOC_DB!C24:Q3018,3,0)</f>
        <v>4920</v>
      </c>
      <c r="D37" s="21">
        <f>VLOOKUP($I37,NIFTYOC_DB!$C$6:$Q$3000,4,0)</f>
        <v>1895</v>
      </c>
      <c r="E37" s="21">
        <f>VLOOKUP($I37,NIFTYOC_DB!$C$6:$Q$3000,5,0)</f>
        <v>27829</v>
      </c>
      <c r="F37" s="21">
        <f>VLOOKUP($I37,NIFTYOC_DB!$C$6:$Q$3000,6,0)</f>
        <v>11.18</v>
      </c>
      <c r="G37" s="21">
        <f>VLOOKUP($I37,NIFTYOC_DB!$C$6:$Q$3000,7,0)</f>
        <v>2.9</v>
      </c>
      <c r="H37" s="21">
        <f>VLOOKUP($I37,NIFTYOC_DB!$C$6:$Q$3000,8,0)</f>
        <v>-0.60000000000000009</v>
      </c>
      <c r="I37" s="15">
        <f t="shared" si="4"/>
        <v>16250</v>
      </c>
      <c r="J37" s="20">
        <f>VLOOKUP($I37,NIFTYOC_DB!$C$6:$Q$3000,14,0)</f>
        <v>-60.350000000000023</v>
      </c>
      <c r="K37" s="20">
        <f>VLOOKUP($I37,NIFTYOC_DB!$C$6:$Q$3000,13,0)</f>
        <v>462</v>
      </c>
      <c r="L37" s="20">
        <f>VLOOKUP($I37,NIFTYOC_DB!$C$6:$Q$3000,12,0)</f>
        <v>21.19</v>
      </c>
      <c r="M37" s="20">
        <f>VLOOKUP($I37,NIFTYOC_DB!$C$6:$Q$3000,11,0)</f>
        <v>87</v>
      </c>
      <c r="N37" s="20">
        <f>VLOOKUP($I37,NIFTYOC_DB!$C$6:$Q$3000,10,0)</f>
        <v>11</v>
      </c>
      <c r="O37" s="20">
        <f>VLOOKUP($I37,NIFTYOC_DB!$C$6:$Q$3000,9,0)</f>
        <v>86</v>
      </c>
      <c r="P37" s="19" t="str">
        <f t="shared" si="1"/>
        <v>FRESH SHORT</v>
      </c>
      <c r="Q37" s="6"/>
    </row>
    <row r="38" spans="1:17" x14ac:dyDescent="0.25">
      <c r="A38" s="6">
        <v>30</v>
      </c>
      <c r="B38" s="19" t="str">
        <f t="shared" si="0"/>
        <v>FRESH SHORT</v>
      </c>
      <c r="C38" s="21">
        <f>VLOOKUP($I38,NIFTYOC_DB!C25:Q3019,3,0)</f>
        <v>29518</v>
      </c>
      <c r="D38" s="21">
        <f>VLOOKUP($I38,NIFTYOC_DB!$C$6:$Q$3000,4,0)</f>
        <v>15379</v>
      </c>
      <c r="E38" s="21">
        <f>VLOOKUP($I38,NIFTYOC_DB!$C$6:$Q$3000,5,0)</f>
        <v>122449</v>
      </c>
      <c r="F38" s="21">
        <f>VLOOKUP($I38,NIFTYOC_DB!$C$6:$Q$3000,6,0)</f>
        <v>12.24</v>
      </c>
      <c r="G38" s="21">
        <f>VLOOKUP($I38,NIFTYOC_DB!$C$6:$Q$3000,7,0)</f>
        <v>2.9</v>
      </c>
      <c r="H38" s="21">
        <f>VLOOKUP($I38,NIFTYOC_DB!$C$6:$Q$3000,8,0)</f>
        <v>-0.10000000000000007</v>
      </c>
      <c r="I38" s="15">
        <f t="shared" si="4"/>
        <v>16300</v>
      </c>
      <c r="J38" s="20">
        <f>VLOOKUP($I38,NIFTYOC_DB!$C$6:$Q$3000,14,0)</f>
        <v>-63.349999999999966</v>
      </c>
      <c r="K38" s="20">
        <f>VLOOKUP($I38,NIFTYOC_DB!$C$6:$Q$3000,13,0)</f>
        <v>499.45</v>
      </c>
      <c r="L38" s="20">
        <f>VLOOKUP($I38,NIFTYOC_DB!$C$6:$Q$3000,12,0)</f>
        <v>20.04</v>
      </c>
      <c r="M38" s="20">
        <f>VLOOKUP($I38,NIFTYOC_DB!$C$6:$Q$3000,11,0)</f>
        <v>573</v>
      </c>
      <c r="N38" s="20">
        <f>VLOOKUP($I38,NIFTYOC_DB!$C$6:$Q$3000,10,0)</f>
        <v>32</v>
      </c>
      <c r="O38" s="20">
        <f>VLOOKUP($I38,NIFTYOC_DB!$C$6:$Q$3000,9,0)</f>
        <v>119</v>
      </c>
      <c r="P38" s="19" t="str">
        <f t="shared" si="1"/>
        <v>FRESH SHORT</v>
      </c>
      <c r="Q38" s="6"/>
    </row>
    <row r="39" spans="1:17" x14ac:dyDescent="0.25">
      <c r="A39" s="6"/>
      <c r="B39" s="18" t="s">
        <v>205</v>
      </c>
      <c r="C39" s="18">
        <f>SUM(C9:C38)</f>
        <v>488133</v>
      </c>
      <c r="D39" s="18">
        <f t="shared" ref="D39:E39" si="5">SUM(D9:D38)</f>
        <v>211357</v>
      </c>
      <c r="E39" s="18">
        <f t="shared" si="5"/>
        <v>5606825</v>
      </c>
      <c r="F39" s="18"/>
      <c r="G39" s="18"/>
      <c r="H39" s="18"/>
      <c r="I39" s="18"/>
      <c r="J39" s="18"/>
      <c r="K39" s="18"/>
      <c r="L39" s="18"/>
      <c r="M39" s="18">
        <f t="shared" ref="M39:N39" si="6">SUM(M9:M38)</f>
        <v>4235575</v>
      </c>
      <c r="N39" s="18">
        <f t="shared" si="6"/>
        <v>127598</v>
      </c>
      <c r="O39" s="18">
        <f t="shared" ref="O39" si="7">SUM(O9:O38)</f>
        <v>290634</v>
      </c>
      <c r="P39" s="18"/>
      <c r="Q39" s="6"/>
    </row>
    <row r="40" spans="1:17" x14ac:dyDescent="0.25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</row>
    <row r="41" spans="1:17" x14ac:dyDescent="0.25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</row>
    <row r="42" spans="1:17" x14ac:dyDescent="0.25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</row>
    <row r="43" spans="1:17" x14ac:dyDescent="0.25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</row>
    <row r="44" spans="1:17" x14ac:dyDescent="0.25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</row>
    <row r="45" spans="1:17" x14ac:dyDescent="0.2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</row>
    <row r="46" spans="1:17" x14ac:dyDescent="0.25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</row>
    <row r="47" spans="1:17" x14ac:dyDescent="0.25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</row>
    <row r="48" spans="1:17" x14ac:dyDescent="0.25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</row>
    <row r="49" spans="1:17" x14ac:dyDescent="0.25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</row>
    <row r="50" spans="1:17" x14ac:dyDescent="0.25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</row>
    <row r="51" spans="1:17" x14ac:dyDescent="0.25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</row>
    <row r="52" spans="1:17" x14ac:dyDescent="0.25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</row>
    <row r="53" spans="1:17" x14ac:dyDescent="0.2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</row>
    <row r="54" spans="1:17" x14ac:dyDescent="0.25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</row>
    <row r="55" spans="1:17" x14ac:dyDescent="0.2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</row>
    <row r="56" spans="1:17" x14ac:dyDescent="0.25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</row>
    <row r="57" spans="1:17" x14ac:dyDescent="0.2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</row>
    <row r="58" spans="1:17" x14ac:dyDescent="0.25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</row>
    <row r="59" spans="1:17" x14ac:dyDescent="0.25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</row>
    <row r="60" spans="1:17" x14ac:dyDescent="0.25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</row>
    <row r="61" spans="1:17" x14ac:dyDescent="0.2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</row>
    <row r="62" spans="1:17" x14ac:dyDescent="0.2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</row>
    <row r="63" spans="1:17" x14ac:dyDescent="0.25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</row>
    <row r="64" spans="1:17" x14ac:dyDescent="0.25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</row>
    <row r="65" spans="1:17" x14ac:dyDescent="0.2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</row>
    <row r="66" spans="1:17" x14ac:dyDescent="0.2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</row>
    <row r="67" spans="1:17" x14ac:dyDescent="0.25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</row>
    <row r="68" spans="1:17" x14ac:dyDescent="0.25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</row>
    <row r="69" spans="1:17" x14ac:dyDescent="0.2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</row>
    <row r="70" spans="1:17" x14ac:dyDescent="0.25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</row>
    <row r="71" spans="1:17" x14ac:dyDescent="0.25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</row>
  </sheetData>
  <mergeCells count="9">
    <mergeCell ref="B7:H7"/>
    <mergeCell ref="J7:P7"/>
    <mergeCell ref="H4:H5"/>
    <mergeCell ref="J4:J5"/>
    <mergeCell ref="B1:Q1"/>
    <mergeCell ref="L4:M4"/>
    <mergeCell ref="L3:M3"/>
    <mergeCell ref="O3:P3"/>
    <mergeCell ref="O4:P4"/>
  </mergeCells>
  <conditionalFormatting sqref="B9:B38">
    <cfRule type="cellIs" dxfId="11" priority="7" operator="equal">
      <formula>"FRESH LONG"</formula>
    </cfRule>
    <cfRule type="cellIs" dxfId="10" priority="8" operator="equal">
      <formula>"SHORT COVERING"</formula>
    </cfRule>
    <cfRule type="cellIs" dxfId="9" priority="18" operator="equal">
      <formula>"FRESH SHORT"</formula>
    </cfRule>
  </conditionalFormatting>
  <conditionalFormatting sqref="P9:P38">
    <cfRule type="cellIs" dxfId="8" priority="2" operator="equal">
      <formula>"FRESH LONG"</formula>
    </cfRule>
    <cfRule type="cellIs" dxfId="7" priority="3" operator="equal">
      <formula>"LONG UNWIND"</formula>
    </cfRule>
    <cfRule type="cellIs" dxfId="6" priority="16" operator="equal">
      <formula>"SHORT COVERING"</formula>
    </cfRule>
    <cfRule type="cellIs" dxfId="5" priority="17" operator="equal">
      <formula>"FRESH SHORT"</formula>
    </cfRule>
  </conditionalFormatting>
  <conditionalFormatting sqref="O4">
    <cfRule type="cellIs" dxfId="4" priority="11" operator="equal">
      <formula>"BULLIS"</formula>
    </cfRule>
    <cfRule type="cellIs" dxfId="3" priority="12" operator="equal">
      <formula>"BEARISH"</formula>
    </cfRule>
  </conditionalFormatting>
  <conditionalFormatting sqref="L4">
    <cfRule type="cellIs" dxfId="2" priority="9" operator="equal">
      <formula>"BULLIS"</formula>
    </cfRule>
    <cfRule type="cellIs" dxfId="1" priority="10" operator="equal">
      <formula>"BEARISH"</formula>
    </cfRule>
  </conditionalFormatting>
  <conditionalFormatting sqref="B14:B38">
    <cfRule type="cellIs" dxfId="0" priority="4" operator="equal">
      <formula>"LONG UNWIND"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640B1B62-19BB-4901-925A-09F2DE187A58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Arrows" iconId="0"/>
              <x14:cfIcon iconSet="3Arrows" iconId="0"/>
              <x14:cfIcon iconSet="3Arrows" iconId="2"/>
            </x14:iconSet>
          </x14:cfRule>
          <xm:sqref>D9:D38 H9:H38 J9:J38 N9:N38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Q95"/>
  <sheetViews>
    <sheetView workbookViewId="0">
      <selection activeCell="C5" sqref="C5:Q95"/>
    </sheetView>
  </sheetViews>
  <sheetFormatPr defaultRowHeight="15" x14ac:dyDescent="0.25"/>
  <cols>
    <col min="1" max="2" width="9.140625" style="11"/>
    <col min="3" max="3" width="23.7109375" style="11" bestFit="1" customWidth="1"/>
    <col min="4" max="4" width="24" style="11" bestFit="1" customWidth="1"/>
    <col min="5" max="5" width="22.140625" style="11" bestFit="1" customWidth="1"/>
    <col min="6" max="6" width="30.7109375" style="11" bestFit="1" customWidth="1"/>
    <col min="7" max="7" width="28" style="11" bestFit="1" customWidth="1"/>
    <col min="8" max="8" width="25.5703125" style="11" bestFit="1" customWidth="1"/>
    <col min="9" max="9" width="18" style="11" bestFit="1" customWidth="1"/>
    <col min="10" max="10" width="16.5703125" style="11" bestFit="1" customWidth="1"/>
    <col min="11" max="11" width="21.42578125" style="11" bestFit="1" customWidth="1"/>
    <col min="12" max="12" width="30.140625" style="11" bestFit="1" customWidth="1"/>
    <col min="13" max="13" width="27.42578125" style="11" bestFit="1" customWidth="1"/>
    <col min="14" max="14" width="25" style="11" bestFit="1" customWidth="1"/>
    <col min="15" max="15" width="17.28515625" style="11" bestFit="1" customWidth="1"/>
    <col min="16" max="16" width="16" style="11" bestFit="1" customWidth="1"/>
    <col min="17" max="17" width="24.7109375" style="11" bestFit="1" customWidth="1"/>
    <col min="18" max="16384" width="9.140625" style="11"/>
  </cols>
  <sheetData>
    <row r="1" spans="3:17" x14ac:dyDescent="0.25">
      <c r="C1" s="11" t="s">
        <v>180</v>
      </c>
      <c r="D1" s="11" t="s">
        <v>175</v>
      </c>
    </row>
    <row r="2" spans="3:17" x14ac:dyDescent="0.25">
      <c r="C2" s="11">
        <f>Q6</f>
        <v>15799.35</v>
      </c>
      <c r="D2" s="11">
        <f>C7-C6</f>
        <v>50</v>
      </c>
    </row>
    <row r="4" spans="3:17" x14ac:dyDescent="0.25">
      <c r="C4" s="11">
        <v>1</v>
      </c>
      <c r="D4" s="11">
        <v>2</v>
      </c>
      <c r="E4" s="11">
        <v>3</v>
      </c>
      <c r="F4" s="11">
        <v>4</v>
      </c>
      <c r="G4" s="11">
        <v>5</v>
      </c>
      <c r="H4" s="11">
        <v>6</v>
      </c>
      <c r="I4" s="11">
        <v>7</v>
      </c>
      <c r="J4" s="11">
        <v>8</v>
      </c>
      <c r="K4" s="11">
        <v>9</v>
      </c>
      <c r="L4" s="11">
        <v>10</v>
      </c>
      <c r="M4" s="11">
        <v>11</v>
      </c>
      <c r="N4" s="11">
        <v>12</v>
      </c>
      <c r="O4" s="11">
        <v>13</v>
      </c>
      <c r="P4" s="11">
        <v>14</v>
      </c>
      <c r="Q4" s="11">
        <v>15</v>
      </c>
    </row>
    <row r="5" spans="3:17" x14ac:dyDescent="0.25">
      <c r="C5" s="12" t="s">
        <v>169</v>
      </c>
      <c r="D5" s="12" t="s">
        <v>170</v>
      </c>
      <c r="E5" s="12" t="s">
        <v>192</v>
      </c>
      <c r="F5" s="12" t="s">
        <v>193</v>
      </c>
      <c r="G5" s="12" t="s">
        <v>194</v>
      </c>
      <c r="H5" s="12" t="s">
        <v>195</v>
      </c>
      <c r="I5" s="12" t="s">
        <v>196</v>
      </c>
      <c r="J5" s="12" t="s">
        <v>197</v>
      </c>
      <c r="K5" s="12" t="s">
        <v>198</v>
      </c>
      <c r="L5" s="12" t="s">
        <v>199</v>
      </c>
      <c r="M5" s="12" t="s">
        <v>200</v>
      </c>
      <c r="N5" s="12" t="s">
        <v>201</v>
      </c>
      <c r="O5" s="12" t="s">
        <v>202</v>
      </c>
      <c r="P5" s="12" t="s">
        <v>203</v>
      </c>
      <c r="Q5" s="12" t="s">
        <v>204</v>
      </c>
    </row>
    <row r="6" spans="3:17" x14ac:dyDescent="0.25">
      <c r="C6" s="12">
        <v>12800</v>
      </c>
      <c r="D6" s="12" t="s">
        <v>171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1979</v>
      </c>
      <c r="L6" s="12">
        <v>1749</v>
      </c>
      <c r="M6" s="12">
        <v>7644</v>
      </c>
      <c r="N6" s="12">
        <v>56.95</v>
      </c>
      <c r="O6" s="12">
        <v>0.55000000000000004</v>
      </c>
      <c r="P6" s="12">
        <v>-0.45</v>
      </c>
      <c r="Q6" s="12">
        <v>15799.35</v>
      </c>
    </row>
    <row r="7" spans="3:17" x14ac:dyDescent="0.25">
      <c r="C7" s="12">
        <v>12850</v>
      </c>
      <c r="D7" s="12" t="s">
        <v>171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13</v>
      </c>
      <c r="L7" s="12">
        <v>11</v>
      </c>
      <c r="M7" s="12">
        <v>3938</v>
      </c>
      <c r="N7" s="12">
        <v>57.62</v>
      </c>
      <c r="O7" s="12">
        <v>0.75</v>
      </c>
      <c r="P7" s="12">
        <v>-2.25</v>
      </c>
      <c r="Q7" s="12">
        <v>15799.35</v>
      </c>
    </row>
    <row r="8" spans="3:17" x14ac:dyDescent="0.25">
      <c r="C8" s="12">
        <v>12900</v>
      </c>
      <c r="D8" s="12" t="s">
        <v>171</v>
      </c>
      <c r="E8" s="12">
        <v>0</v>
      </c>
      <c r="F8" s="12">
        <v>0</v>
      </c>
      <c r="G8" s="12">
        <v>0</v>
      </c>
      <c r="H8" s="12">
        <v>0</v>
      </c>
      <c r="I8" s="12">
        <v>0</v>
      </c>
      <c r="J8" s="12">
        <v>0</v>
      </c>
      <c r="K8" s="12">
        <v>310</v>
      </c>
      <c r="L8" s="12">
        <v>310</v>
      </c>
      <c r="M8" s="12">
        <v>4986</v>
      </c>
      <c r="N8" s="12">
        <v>54.55</v>
      </c>
      <c r="O8" s="12">
        <v>0.5</v>
      </c>
      <c r="P8" s="12">
        <v>-129</v>
      </c>
      <c r="Q8" s="12">
        <v>15799.35</v>
      </c>
    </row>
    <row r="9" spans="3:17" x14ac:dyDescent="0.25">
      <c r="C9" s="12">
        <v>12950</v>
      </c>
      <c r="D9" s="12" t="s">
        <v>171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92</v>
      </c>
      <c r="L9" s="12">
        <v>92</v>
      </c>
      <c r="M9" s="12">
        <v>5849</v>
      </c>
      <c r="N9" s="12">
        <v>53.6</v>
      </c>
      <c r="O9" s="12">
        <v>0.5</v>
      </c>
      <c r="P9" s="12">
        <v>-137.85</v>
      </c>
      <c r="Q9" s="12">
        <v>15799.35</v>
      </c>
    </row>
    <row r="10" spans="3:17" x14ac:dyDescent="0.25">
      <c r="C10" s="12">
        <v>13000</v>
      </c>
      <c r="D10" s="12" t="s">
        <v>171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3157</v>
      </c>
      <c r="L10" s="12">
        <v>2478</v>
      </c>
      <c r="M10" s="12">
        <v>8144</v>
      </c>
      <c r="N10" s="12">
        <v>52.65</v>
      </c>
      <c r="O10" s="12">
        <v>0.5</v>
      </c>
      <c r="P10" s="12">
        <v>-0.64999999999999991</v>
      </c>
      <c r="Q10" s="12">
        <v>15799.35</v>
      </c>
    </row>
    <row r="11" spans="3:17" x14ac:dyDescent="0.25">
      <c r="C11" s="12">
        <v>13050</v>
      </c>
      <c r="D11" s="12" t="s">
        <v>171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6</v>
      </c>
      <c r="L11" s="12">
        <v>6</v>
      </c>
      <c r="M11" s="12">
        <v>2415</v>
      </c>
      <c r="N11" s="12">
        <v>55.24</v>
      </c>
      <c r="O11" s="12">
        <v>1</v>
      </c>
      <c r="P11" s="12">
        <v>-156.4</v>
      </c>
      <c r="Q11" s="12">
        <v>15799.35</v>
      </c>
    </row>
    <row r="12" spans="3:17" x14ac:dyDescent="0.25">
      <c r="C12" s="12">
        <v>13100</v>
      </c>
      <c r="D12" s="12" t="s">
        <v>171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77</v>
      </c>
      <c r="L12" s="12">
        <v>66</v>
      </c>
      <c r="M12" s="12">
        <v>1211</v>
      </c>
      <c r="N12" s="12">
        <v>50.77</v>
      </c>
      <c r="O12" s="12">
        <v>0.5</v>
      </c>
      <c r="P12" s="12">
        <v>-1.4</v>
      </c>
      <c r="Q12" s="12">
        <v>15799.35</v>
      </c>
    </row>
    <row r="13" spans="3:17" x14ac:dyDescent="0.25">
      <c r="C13" s="12">
        <v>13150</v>
      </c>
      <c r="D13" s="12" t="s">
        <v>171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10130</v>
      </c>
      <c r="N13" s="12">
        <v>49.83</v>
      </c>
      <c r="O13" s="12">
        <v>0.5</v>
      </c>
      <c r="P13" s="12">
        <v>-154.15</v>
      </c>
      <c r="Q13" s="12">
        <v>15799.35</v>
      </c>
    </row>
    <row r="14" spans="3:17" x14ac:dyDescent="0.25">
      <c r="C14" s="12">
        <v>13200</v>
      </c>
      <c r="D14" s="12" t="s">
        <v>171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34</v>
      </c>
      <c r="L14" s="12">
        <v>34</v>
      </c>
      <c r="M14" s="12">
        <v>107</v>
      </c>
      <c r="N14" s="12">
        <v>49.72</v>
      </c>
      <c r="O14" s="12">
        <v>0.6</v>
      </c>
      <c r="P14" s="12">
        <v>-2.4</v>
      </c>
      <c r="Q14" s="12">
        <v>15799.35</v>
      </c>
    </row>
    <row r="15" spans="3:17" x14ac:dyDescent="0.25">
      <c r="C15" s="12">
        <v>13250</v>
      </c>
      <c r="D15" s="12" t="s">
        <v>171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7</v>
      </c>
      <c r="L15" s="12">
        <v>7</v>
      </c>
      <c r="M15" s="12">
        <v>2029</v>
      </c>
      <c r="N15" s="12">
        <v>47.5</v>
      </c>
      <c r="O15" s="12">
        <v>0.45</v>
      </c>
      <c r="P15" s="12">
        <v>-174.10000000000002</v>
      </c>
      <c r="Q15" s="12">
        <v>15799.35</v>
      </c>
    </row>
    <row r="16" spans="3:17" x14ac:dyDescent="0.25">
      <c r="C16" s="12">
        <v>13300</v>
      </c>
      <c r="D16" s="12" t="s">
        <v>171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71</v>
      </c>
      <c r="L16" s="12">
        <v>71</v>
      </c>
      <c r="M16" s="12">
        <v>252</v>
      </c>
      <c r="N16" s="12">
        <v>47.44</v>
      </c>
      <c r="O16" s="12">
        <v>0.55000000000000004</v>
      </c>
      <c r="P16" s="12">
        <v>-6.45</v>
      </c>
      <c r="Q16" s="12">
        <v>15799.35</v>
      </c>
    </row>
    <row r="17" spans="3:17" x14ac:dyDescent="0.25">
      <c r="C17" s="12">
        <v>13350</v>
      </c>
      <c r="D17" s="12" t="s">
        <v>171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8</v>
      </c>
      <c r="L17" s="12">
        <v>5</v>
      </c>
      <c r="M17" s="12">
        <v>1020</v>
      </c>
      <c r="N17" s="12">
        <v>46.88</v>
      </c>
      <c r="O17" s="12">
        <v>0.6</v>
      </c>
      <c r="P17" s="12">
        <v>-2.1</v>
      </c>
      <c r="Q17" s="12">
        <v>15799.35</v>
      </c>
    </row>
    <row r="18" spans="3:17" x14ac:dyDescent="0.25">
      <c r="C18" s="12">
        <v>13400</v>
      </c>
      <c r="D18" s="12" t="s">
        <v>171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20</v>
      </c>
      <c r="L18" s="12">
        <v>-1</v>
      </c>
      <c r="M18" s="12">
        <v>486</v>
      </c>
      <c r="N18" s="12">
        <v>46.94</v>
      </c>
      <c r="O18" s="12">
        <v>0.75</v>
      </c>
      <c r="P18" s="12">
        <v>-1.5</v>
      </c>
      <c r="Q18" s="12">
        <v>15799.35</v>
      </c>
    </row>
    <row r="19" spans="3:17" x14ac:dyDescent="0.25">
      <c r="C19" s="12">
        <v>13450</v>
      </c>
      <c r="D19" s="12" t="s">
        <v>171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3</v>
      </c>
      <c r="L19" s="12">
        <v>3</v>
      </c>
      <c r="M19" s="12">
        <v>4660</v>
      </c>
      <c r="N19" s="12">
        <v>45.35</v>
      </c>
      <c r="O19" s="12">
        <v>0.65</v>
      </c>
      <c r="P19" s="12">
        <v>-2.25</v>
      </c>
      <c r="Q19" s="12">
        <v>15799.35</v>
      </c>
    </row>
    <row r="20" spans="3:17" x14ac:dyDescent="0.25">
      <c r="C20" s="12">
        <v>13500</v>
      </c>
      <c r="D20" s="12" t="s">
        <v>171</v>
      </c>
      <c r="E20" s="12">
        <v>38</v>
      </c>
      <c r="F20" s="12">
        <v>0</v>
      </c>
      <c r="G20" s="12">
        <v>0</v>
      </c>
      <c r="H20" s="12">
        <v>0</v>
      </c>
      <c r="I20" s="12">
        <v>2195</v>
      </c>
      <c r="J20" s="12">
        <v>0</v>
      </c>
      <c r="K20" s="12">
        <v>1700</v>
      </c>
      <c r="L20" s="12">
        <v>585</v>
      </c>
      <c r="M20" s="12">
        <v>4352</v>
      </c>
      <c r="N20" s="12">
        <v>44.4</v>
      </c>
      <c r="O20" s="12">
        <v>0.65</v>
      </c>
      <c r="P20" s="12">
        <v>-0.70000000000000007</v>
      </c>
      <c r="Q20" s="12">
        <v>15799.35</v>
      </c>
    </row>
    <row r="21" spans="3:17" x14ac:dyDescent="0.25">
      <c r="C21" s="12">
        <v>13550</v>
      </c>
      <c r="D21" s="12" t="s">
        <v>171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1.75</v>
      </c>
      <c r="P21" s="12">
        <v>0</v>
      </c>
      <c r="Q21" s="12">
        <v>15799.35</v>
      </c>
    </row>
    <row r="22" spans="3:17" x14ac:dyDescent="0.25">
      <c r="C22" s="12">
        <v>13600</v>
      </c>
      <c r="D22" s="12" t="s">
        <v>171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3</v>
      </c>
      <c r="L22" s="12">
        <v>3</v>
      </c>
      <c r="M22" s="12">
        <v>129</v>
      </c>
      <c r="N22" s="12">
        <v>44.17</v>
      </c>
      <c r="O22" s="12">
        <v>0.95</v>
      </c>
      <c r="P22" s="12">
        <v>-258.60000000000002</v>
      </c>
      <c r="Q22" s="12">
        <v>15799.35</v>
      </c>
    </row>
    <row r="23" spans="3:17" x14ac:dyDescent="0.25">
      <c r="C23" s="12">
        <v>13650</v>
      </c>
      <c r="D23" s="12" t="s">
        <v>171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7</v>
      </c>
      <c r="P23" s="12">
        <v>0</v>
      </c>
      <c r="Q23" s="12">
        <v>15799.35</v>
      </c>
    </row>
    <row r="24" spans="3:17" x14ac:dyDescent="0.25">
      <c r="C24" s="12">
        <v>13700</v>
      </c>
      <c r="D24" s="12" t="s">
        <v>171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22</v>
      </c>
      <c r="L24" s="12">
        <v>21</v>
      </c>
      <c r="M24" s="12">
        <v>235</v>
      </c>
      <c r="N24" s="12">
        <v>40.94</v>
      </c>
      <c r="O24" s="12">
        <v>0.7</v>
      </c>
      <c r="P24" s="12">
        <v>-1.8</v>
      </c>
      <c r="Q24" s="12">
        <v>15799.35</v>
      </c>
    </row>
    <row r="25" spans="3:17" x14ac:dyDescent="0.25">
      <c r="C25" s="12">
        <v>13750</v>
      </c>
      <c r="D25" s="12" t="s">
        <v>171</v>
      </c>
      <c r="E25" s="12">
        <v>0</v>
      </c>
      <c r="F25" s="12">
        <v>0</v>
      </c>
      <c r="G25" s="12">
        <v>0</v>
      </c>
      <c r="H25" s="12">
        <v>0</v>
      </c>
      <c r="I25" s="12">
        <v>0</v>
      </c>
      <c r="J25" s="12">
        <v>0</v>
      </c>
      <c r="K25" s="12">
        <v>1</v>
      </c>
      <c r="L25" s="12">
        <v>1</v>
      </c>
      <c r="M25" s="12">
        <v>443</v>
      </c>
      <c r="N25" s="12">
        <v>40</v>
      </c>
      <c r="O25" s="12">
        <v>0.7</v>
      </c>
      <c r="P25" s="12">
        <v>-302.10000000000002</v>
      </c>
      <c r="Q25" s="12">
        <v>15799.35</v>
      </c>
    </row>
    <row r="26" spans="3:17" x14ac:dyDescent="0.25">
      <c r="C26" s="12">
        <v>13800</v>
      </c>
      <c r="D26" s="12" t="s">
        <v>171</v>
      </c>
      <c r="E26" s="12">
        <v>0</v>
      </c>
      <c r="F26" s="12">
        <v>0</v>
      </c>
      <c r="G26" s="12">
        <v>0</v>
      </c>
      <c r="H26" s="12">
        <v>0</v>
      </c>
      <c r="I26" s="12">
        <v>0</v>
      </c>
      <c r="J26" s="12">
        <v>0</v>
      </c>
      <c r="K26" s="12">
        <v>127</v>
      </c>
      <c r="L26" s="12">
        <v>126</v>
      </c>
      <c r="M26" s="12">
        <v>948</v>
      </c>
      <c r="N26" s="12">
        <v>39.840000000000003</v>
      </c>
      <c r="O26" s="12">
        <v>0.85</v>
      </c>
      <c r="P26" s="12">
        <v>-1</v>
      </c>
      <c r="Q26" s="12">
        <v>15799.35</v>
      </c>
    </row>
    <row r="27" spans="3:17" x14ac:dyDescent="0.25">
      <c r="C27" s="12">
        <v>13850</v>
      </c>
      <c r="D27" s="12" t="s">
        <v>171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3</v>
      </c>
      <c r="L27" s="12">
        <v>3</v>
      </c>
      <c r="M27" s="12">
        <v>6</v>
      </c>
      <c r="N27" s="12">
        <v>40.15</v>
      </c>
      <c r="O27" s="12">
        <v>1.1499999999999999</v>
      </c>
      <c r="P27" s="12">
        <v>-333.6</v>
      </c>
      <c r="Q27" s="12">
        <v>15799.35</v>
      </c>
    </row>
    <row r="28" spans="3:17" x14ac:dyDescent="0.25">
      <c r="C28" s="12">
        <v>13900</v>
      </c>
      <c r="D28" s="12" t="s">
        <v>171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15</v>
      </c>
      <c r="L28" s="12">
        <v>14</v>
      </c>
      <c r="M28" s="12">
        <v>759</v>
      </c>
      <c r="N28" s="12">
        <v>38.99</v>
      </c>
      <c r="O28" s="12">
        <v>1.1000000000000001</v>
      </c>
      <c r="P28" s="12">
        <v>-0.59999999999999987</v>
      </c>
      <c r="Q28" s="12">
        <v>15799.35</v>
      </c>
    </row>
    <row r="29" spans="3:17" x14ac:dyDescent="0.25">
      <c r="C29" s="12">
        <v>13950</v>
      </c>
      <c r="D29" s="12" t="s">
        <v>171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7</v>
      </c>
      <c r="L29" s="12">
        <v>4</v>
      </c>
      <c r="M29" s="12">
        <v>11</v>
      </c>
      <c r="N29" s="12">
        <v>38.72</v>
      </c>
      <c r="O29" s="12">
        <v>1.3</v>
      </c>
      <c r="P29" s="12">
        <v>-0.7</v>
      </c>
      <c r="Q29" s="12">
        <v>15799.35</v>
      </c>
    </row>
    <row r="30" spans="3:17" x14ac:dyDescent="0.25">
      <c r="C30" s="12">
        <v>14000</v>
      </c>
      <c r="D30" s="12" t="s">
        <v>171</v>
      </c>
      <c r="E30" s="12">
        <v>3</v>
      </c>
      <c r="F30" s="12">
        <v>0</v>
      </c>
      <c r="G30" s="12">
        <v>0</v>
      </c>
      <c r="H30" s="12">
        <v>0</v>
      </c>
      <c r="I30" s="12">
        <v>1728.35</v>
      </c>
      <c r="J30" s="12">
        <v>0</v>
      </c>
      <c r="K30" s="12">
        <v>10849</v>
      </c>
      <c r="L30" s="12">
        <v>1125</v>
      </c>
      <c r="M30" s="12">
        <v>32070</v>
      </c>
      <c r="N30" s="12">
        <v>36.86</v>
      </c>
      <c r="O30" s="12">
        <v>1.05</v>
      </c>
      <c r="P30" s="12">
        <v>-0.95</v>
      </c>
      <c r="Q30" s="12">
        <v>15799.35</v>
      </c>
    </row>
    <row r="31" spans="3:17" x14ac:dyDescent="0.25">
      <c r="C31" s="12">
        <v>14050</v>
      </c>
      <c r="D31" s="12" t="s">
        <v>171</v>
      </c>
      <c r="E31" s="12">
        <v>0</v>
      </c>
      <c r="F31" s="12">
        <v>0</v>
      </c>
      <c r="G31" s="12"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8</v>
      </c>
      <c r="N31" s="12">
        <v>37.21</v>
      </c>
      <c r="O31" s="12">
        <v>1.45</v>
      </c>
      <c r="P31" s="12">
        <v>-16.05</v>
      </c>
      <c r="Q31" s="12">
        <v>15799.35</v>
      </c>
    </row>
    <row r="32" spans="3:17" x14ac:dyDescent="0.25">
      <c r="C32" s="12">
        <v>14100</v>
      </c>
      <c r="D32" s="12" t="s">
        <v>171</v>
      </c>
      <c r="E32" s="12">
        <v>1</v>
      </c>
      <c r="F32" s="12">
        <v>1</v>
      </c>
      <c r="G32" s="12">
        <v>3</v>
      </c>
      <c r="H32" s="12">
        <v>0</v>
      </c>
      <c r="I32" s="12">
        <v>1703.7</v>
      </c>
      <c r="J32" s="12">
        <v>706.85</v>
      </c>
      <c r="K32" s="12">
        <v>377</v>
      </c>
      <c r="L32" s="12">
        <v>255</v>
      </c>
      <c r="M32" s="12">
        <v>1585</v>
      </c>
      <c r="N32" s="12">
        <v>35.450000000000003</v>
      </c>
      <c r="O32" s="12">
        <v>1.2</v>
      </c>
      <c r="P32" s="12">
        <v>-0.7</v>
      </c>
      <c r="Q32" s="12">
        <v>15799.35</v>
      </c>
    </row>
    <row r="33" spans="3:17" x14ac:dyDescent="0.25">
      <c r="C33" s="12">
        <v>14150</v>
      </c>
      <c r="D33" s="12" t="s">
        <v>171</v>
      </c>
      <c r="E33" s="12">
        <v>0</v>
      </c>
      <c r="F33" s="12">
        <v>0</v>
      </c>
      <c r="G33" s="12">
        <v>0</v>
      </c>
      <c r="H33" s="12">
        <v>0</v>
      </c>
      <c r="I33" s="12">
        <v>0</v>
      </c>
      <c r="J33" s="12">
        <v>0</v>
      </c>
      <c r="K33" s="12">
        <v>10</v>
      </c>
      <c r="L33" s="12">
        <v>10</v>
      </c>
      <c r="M33" s="12">
        <v>95</v>
      </c>
      <c r="N33" s="12">
        <v>35.64</v>
      </c>
      <c r="O33" s="12">
        <v>1.6</v>
      </c>
      <c r="P33" s="12">
        <v>-442.45</v>
      </c>
      <c r="Q33" s="12">
        <v>15799.35</v>
      </c>
    </row>
    <row r="34" spans="3:17" x14ac:dyDescent="0.25">
      <c r="C34" s="12">
        <v>14200</v>
      </c>
      <c r="D34" s="12" t="s">
        <v>171</v>
      </c>
      <c r="E34" s="12">
        <v>0</v>
      </c>
      <c r="F34" s="12">
        <v>0</v>
      </c>
      <c r="G34" s="12">
        <v>0</v>
      </c>
      <c r="H34" s="12">
        <v>0</v>
      </c>
      <c r="I34" s="12">
        <v>0</v>
      </c>
      <c r="J34" s="12">
        <v>0</v>
      </c>
      <c r="K34" s="12">
        <v>2796</v>
      </c>
      <c r="L34" s="12">
        <v>1586</v>
      </c>
      <c r="M34" s="12">
        <v>18806</v>
      </c>
      <c r="N34" s="12">
        <v>33.81</v>
      </c>
      <c r="O34" s="12">
        <v>1.3</v>
      </c>
      <c r="P34" s="12">
        <v>-0.74999999999999978</v>
      </c>
      <c r="Q34" s="12">
        <v>15799.35</v>
      </c>
    </row>
    <row r="35" spans="3:17" x14ac:dyDescent="0.25">
      <c r="C35" s="12">
        <v>14250</v>
      </c>
      <c r="D35" s="12" t="s">
        <v>171</v>
      </c>
      <c r="E35" s="12">
        <v>0</v>
      </c>
      <c r="F35" s="12">
        <v>0</v>
      </c>
      <c r="G35" s="12">
        <v>0</v>
      </c>
      <c r="H35" s="12">
        <v>0</v>
      </c>
      <c r="I35" s="12">
        <v>0</v>
      </c>
      <c r="J35" s="12">
        <v>0</v>
      </c>
      <c r="K35" s="12">
        <v>112</v>
      </c>
      <c r="L35" s="12">
        <v>108</v>
      </c>
      <c r="M35" s="12">
        <v>798</v>
      </c>
      <c r="N35" s="12">
        <v>33.64</v>
      </c>
      <c r="O35" s="12">
        <v>1.6</v>
      </c>
      <c r="P35" s="12">
        <v>-0.5</v>
      </c>
      <c r="Q35" s="12">
        <v>15799.35</v>
      </c>
    </row>
    <row r="36" spans="3:17" x14ac:dyDescent="0.25">
      <c r="C36" s="12">
        <v>14300</v>
      </c>
      <c r="D36" s="12" t="s">
        <v>171</v>
      </c>
      <c r="E36" s="12">
        <v>4</v>
      </c>
      <c r="F36" s="12">
        <v>0</v>
      </c>
      <c r="G36" s="12">
        <v>2</v>
      </c>
      <c r="H36" s="12">
        <v>0</v>
      </c>
      <c r="I36" s="12">
        <v>1516.05</v>
      </c>
      <c r="J36" s="12">
        <v>91.049999999999955</v>
      </c>
      <c r="K36" s="12">
        <v>2855</v>
      </c>
      <c r="L36" s="12">
        <v>152</v>
      </c>
      <c r="M36" s="12">
        <v>10389</v>
      </c>
      <c r="N36" s="12">
        <v>31.99</v>
      </c>
      <c r="O36" s="12">
        <v>1.35</v>
      </c>
      <c r="P36" s="12">
        <v>-1.0499999999999998</v>
      </c>
      <c r="Q36" s="12">
        <v>15799.35</v>
      </c>
    </row>
    <row r="37" spans="3:17" x14ac:dyDescent="0.25">
      <c r="C37" s="12">
        <v>14350</v>
      </c>
      <c r="D37" s="12" t="s">
        <v>171</v>
      </c>
      <c r="E37" s="12">
        <v>0</v>
      </c>
      <c r="F37" s="12">
        <v>0</v>
      </c>
      <c r="G37" s="12">
        <v>0</v>
      </c>
      <c r="H37" s="12">
        <v>0</v>
      </c>
      <c r="I37" s="12">
        <v>0</v>
      </c>
      <c r="J37" s="12">
        <v>0</v>
      </c>
      <c r="K37" s="12">
        <v>47</v>
      </c>
      <c r="L37" s="12">
        <v>10</v>
      </c>
      <c r="M37" s="12">
        <v>552</v>
      </c>
      <c r="N37" s="12">
        <v>31.76</v>
      </c>
      <c r="O37" s="12">
        <v>1.65</v>
      </c>
      <c r="P37" s="12">
        <v>-0.95000000000000018</v>
      </c>
      <c r="Q37" s="12">
        <v>15799.35</v>
      </c>
    </row>
    <row r="38" spans="3:17" x14ac:dyDescent="0.25">
      <c r="C38" s="12">
        <v>14400</v>
      </c>
      <c r="D38" s="12" t="s">
        <v>171</v>
      </c>
      <c r="E38" s="12">
        <v>3</v>
      </c>
      <c r="F38" s="12">
        <v>0</v>
      </c>
      <c r="G38" s="12">
        <v>2</v>
      </c>
      <c r="H38" s="12">
        <v>0</v>
      </c>
      <c r="I38" s="12">
        <v>1413.4</v>
      </c>
      <c r="J38" s="12">
        <v>85.400000000000091</v>
      </c>
      <c r="K38" s="12">
        <v>2794</v>
      </c>
      <c r="L38" s="12">
        <v>550</v>
      </c>
      <c r="M38" s="12">
        <v>11650</v>
      </c>
      <c r="N38" s="12">
        <v>30.41</v>
      </c>
      <c r="O38" s="12">
        <v>1.5</v>
      </c>
      <c r="P38" s="12">
        <v>-1.1499999999999999</v>
      </c>
      <c r="Q38" s="12">
        <v>15799.35</v>
      </c>
    </row>
    <row r="39" spans="3:17" x14ac:dyDescent="0.25">
      <c r="C39" s="12">
        <v>14450</v>
      </c>
      <c r="D39" s="12" t="s">
        <v>171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231</v>
      </c>
      <c r="L39" s="12">
        <v>133</v>
      </c>
      <c r="M39" s="12">
        <v>784</v>
      </c>
      <c r="N39" s="12">
        <v>30.08</v>
      </c>
      <c r="O39" s="12">
        <v>1.8</v>
      </c>
      <c r="P39" s="12">
        <v>-1.05</v>
      </c>
      <c r="Q39" s="12">
        <v>15799.35</v>
      </c>
    </row>
    <row r="40" spans="3:17" x14ac:dyDescent="0.25">
      <c r="C40" s="12">
        <v>14500</v>
      </c>
      <c r="D40" s="12" t="s">
        <v>171</v>
      </c>
      <c r="E40" s="12">
        <v>37</v>
      </c>
      <c r="F40" s="12">
        <v>1</v>
      </c>
      <c r="G40" s="12">
        <v>26</v>
      </c>
      <c r="H40" s="12">
        <v>0</v>
      </c>
      <c r="I40" s="12">
        <v>1297.95</v>
      </c>
      <c r="J40" s="12">
        <v>68.100000000000136</v>
      </c>
      <c r="K40" s="12">
        <v>15149</v>
      </c>
      <c r="L40" s="12">
        <v>1927</v>
      </c>
      <c r="M40" s="12">
        <v>55799</v>
      </c>
      <c r="N40" s="12">
        <v>29.17</v>
      </c>
      <c r="O40" s="12">
        <v>1.85</v>
      </c>
      <c r="P40" s="12">
        <v>-1.4499999999999995</v>
      </c>
      <c r="Q40" s="12">
        <v>15799.35</v>
      </c>
    </row>
    <row r="41" spans="3:17" x14ac:dyDescent="0.25">
      <c r="C41" s="12">
        <v>14550</v>
      </c>
      <c r="D41" s="12" t="s">
        <v>171</v>
      </c>
      <c r="E41" s="12">
        <v>1</v>
      </c>
      <c r="F41" s="12">
        <v>0</v>
      </c>
      <c r="G41" s="12">
        <v>0</v>
      </c>
      <c r="H41" s="12">
        <v>0</v>
      </c>
      <c r="I41" s="12">
        <v>1175</v>
      </c>
      <c r="J41" s="12">
        <v>0</v>
      </c>
      <c r="K41" s="12">
        <v>216</v>
      </c>
      <c r="L41" s="12">
        <v>54</v>
      </c>
      <c r="M41" s="12">
        <v>935</v>
      </c>
      <c r="N41" s="12">
        <v>28.45</v>
      </c>
      <c r="O41" s="12">
        <v>2</v>
      </c>
      <c r="P41" s="12">
        <v>-1.5499999999999998</v>
      </c>
      <c r="Q41" s="12">
        <v>15799.35</v>
      </c>
    </row>
    <row r="42" spans="3:17" x14ac:dyDescent="0.25">
      <c r="C42" s="12">
        <v>14600</v>
      </c>
      <c r="D42" s="12" t="s">
        <v>171</v>
      </c>
      <c r="E42" s="12">
        <v>88</v>
      </c>
      <c r="F42" s="12">
        <v>1</v>
      </c>
      <c r="G42" s="12">
        <v>2</v>
      </c>
      <c r="H42" s="12">
        <v>0</v>
      </c>
      <c r="I42" s="12">
        <v>1195.1500000000001</v>
      </c>
      <c r="J42" s="12">
        <v>55.350000000000136</v>
      </c>
      <c r="K42" s="12">
        <v>12173</v>
      </c>
      <c r="L42" s="12">
        <v>1691</v>
      </c>
      <c r="M42" s="12">
        <v>25812</v>
      </c>
      <c r="N42" s="12">
        <v>27.51</v>
      </c>
      <c r="O42" s="12">
        <v>2.0499999999999998</v>
      </c>
      <c r="P42" s="12">
        <v>-1.6500000000000004</v>
      </c>
      <c r="Q42" s="12">
        <v>15799.35</v>
      </c>
    </row>
    <row r="43" spans="3:17" x14ac:dyDescent="0.25">
      <c r="C43" s="12">
        <v>14650</v>
      </c>
      <c r="D43" s="12" t="s">
        <v>171</v>
      </c>
      <c r="E43" s="12">
        <v>0</v>
      </c>
      <c r="F43" s="12">
        <v>0</v>
      </c>
      <c r="G43" s="12">
        <v>0</v>
      </c>
      <c r="H43" s="12">
        <v>0</v>
      </c>
      <c r="I43" s="12">
        <v>0</v>
      </c>
      <c r="J43" s="12">
        <v>0</v>
      </c>
      <c r="K43" s="12">
        <v>320</v>
      </c>
      <c r="L43" s="12">
        <v>55</v>
      </c>
      <c r="M43" s="12">
        <v>1240</v>
      </c>
      <c r="N43" s="12">
        <v>26.9</v>
      </c>
      <c r="O43" s="12">
        <v>2.2999999999999998</v>
      </c>
      <c r="P43" s="12">
        <v>-2.3500000000000005</v>
      </c>
      <c r="Q43" s="12">
        <v>15799.35</v>
      </c>
    </row>
    <row r="44" spans="3:17" x14ac:dyDescent="0.25">
      <c r="C44" s="12">
        <v>14700</v>
      </c>
      <c r="D44" s="12" t="s">
        <v>171</v>
      </c>
      <c r="E44" s="12">
        <v>36</v>
      </c>
      <c r="F44" s="12">
        <v>0</v>
      </c>
      <c r="G44" s="12">
        <v>8</v>
      </c>
      <c r="H44" s="12">
        <v>0</v>
      </c>
      <c r="I44" s="12">
        <v>1088.75</v>
      </c>
      <c r="J44" s="12">
        <v>48.049999999999955</v>
      </c>
      <c r="K44" s="12">
        <v>9218</v>
      </c>
      <c r="L44" s="12">
        <v>-856</v>
      </c>
      <c r="M44" s="12">
        <v>35718</v>
      </c>
      <c r="N44" s="12">
        <v>26.01</v>
      </c>
      <c r="O44" s="12">
        <v>2.4</v>
      </c>
      <c r="P44" s="12">
        <v>-2.3000000000000003</v>
      </c>
      <c r="Q44" s="12">
        <v>15799.35</v>
      </c>
    </row>
    <row r="45" spans="3:17" x14ac:dyDescent="0.25">
      <c r="C45" s="12">
        <v>14750</v>
      </c>
      <c r="D45" s="12" t="s">
        <v>171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519</v>
      </c>
      <c r="L45" s="12">
        <v>93</v>
      </c>
      <c r="M45" s="12">
        <v>2243</v>
      </c>
      <c r="N45" s="12">
        <v>25.64</v>
      </c>
      <c r="O45" s="12">
        <v>2.9</v>
      </c>
      <c r="P45" s="12">
        <v>-2.1</v>
      </c>
      <c r="Q45" s="12">
        <v>15799.35</v>
      </c>
    </row>
    <row r="46" spans="3:17" x14ac:dyDescent="0.25">
      <c r="C46" s="12">
        <v>14800</v>
      </c>
      <c r="D46" s="12" t="s">
        <v>171</v>
      </c>
      <c r="E46" s="12">
        <v>259</v>
      </c>
      <c r="F46" s="12">
        <v>9</v>
      </c>
      <c r="G46" s="12">
        <v>139</v>
      </c>
      <c r="H46" s="12">
        <v>0</v>
      </c>
      <c r="I46" s="12">
        <v>1005</v>
      </c>
      <c r="J46" s="12">
        <v>70.100000000000023</v>
      </c>
      <c r="K46" s="12">
        <v>20103</v>
      </c>
      <c r="L46" s="12">
        <v>-6994</v>
      </c>
      <c r="M46" s="12">
        <v>71740</v>
      </c>
      <c r="N46" s="12">
        <v>25.16</v>
      </c>
      <c r="O46" s="12">
        <v>3.4</v>
      </c>
      <c r="P46" s="12">
        <v>-1.9499999999999995</v>
      </c>
      <c r="Q46" s="12">
        <v>15799.35</v>
      </c>
    </row>
    <row r="47" spans="3:17" x14ac:dyDescent="0.25">
      <c r="C47" s="12">
        <v>14850</v>
      </c>
      <c r="D47" s="12" t="s">
        <v>171</v>
      </c>
      <c r="E47" s="12">
        <v>2</v>
      </c>
      <c r="F47" s="12">
        <v>1</v>
      </c>
      <c r="G47" s="12">
        <v>6</v>
      </c>
      <c r="H47" s="12">
        <v>0</v>
      </c>
      <c r="I47" s="12">
        <v>948.95</v>
      </c>
      <c r="J47" s="12">
        <v>99.100000000000023</v>
      </c>
      <c r="K47" s="12">
        <v>1529</v>
      </c>
      <c r="L47" s="12">
        <v>837</v>
      </c>
      <c r="M47" s="12">
        <v>4556</v>
      </c>
      <c r="N47" s="12">
        <v>23.74</v>
      </c>
      <c r="O47" s="12">
        <v>3.1</v>
      </c>
      <c r="P47" s="12">
        <v>-2.6</v>
      </c>
      <c r="Q47" s="12">
        <v>15799.35</v>
      </c>
    </row>
    <row r="48" spans="3:17" x14ac:dyDescent="0.25">
      <c r="C48" s="12">
        <v>14900</v>
      </c>
      <c r="D48" s="12" t="s">
        <v>171</v>
      </c>
      <c r="E48" s="12">
        <v>22</v>
      </c>
      <c r="F48" s="12">
        <v>1</v>
      </c>
      <c r="G48" s="12">
        <v>17</v>
      </c>
      <c r="H48" s="12">
        <v>0</v>
      </c>
      <c r="I48" s="12">
        <v>896</v>
      </c>
      <c r="J48" s="12">
        <v>62.399999999999977</v>
      </c>
      <c r="K48" s="12">
        <v>12739</v>
      </c>
      <c r="L48" s="12">
        <v>3502</v>
      </c>
      <c r="M48" s="12">
        <v>38259</v>
      </c>
      <c r="N48" s="12">
        <v>22.88</v>
      </c>
      <c r="O48" s="12">
        <v>3.3</v>
      </c>
      <c r="P48" s="12">
        <v>-2.8500000000000005</v>
      </c>
      <c r="Q48" s="12">
        <v>15799.35</v>
      </c>
    </row>
    <row r="49" spans="3:17" x14ac:dyDescent="0.25">
      <c r="C49" s="12">
        <v>14950</v>
      </c>
      <c r="D49" s="12" t="s">
        <v>171</v>
      </c>
      <c r="E49" s="12">
        <v>33</v>
      </c>
      <c r="F49" s="12">
        <v>33</v>
      </c>
      <c r="G49" s="12">
        <v>40</v>
      </c>
      <c r="H49" s="12">
        <v>0</v>
      </c>
      <c r="I49" s="12">
        <v>854</v>
      </c>
      <c r="J49" s="12">
        <v>124.5</v>
      </c>
      <c r="K49" s="12">
        <v>1521</v>
      </c>
      <c r="L49" s="12">
        <v>579</v>
      </c>
      <c r="M49" s="12">
        <v>4002</v>
      </c>
      <c r="N49" s="12">
        <v>21.89</v>
      </c>
      <c r="O49" s="12">
        <v>3.4</v>
      </c>
      <c r="P49" s="12">
        <v>-3.4</v>
      </c>
      <c r="Q49" s="12">
        <v>15799.35</v>
      </c>
    </row>
    <row r="50" spans="3:17" x14ac:dyDescent="0.25">
      <c r="C50" s="12">
        <v>15000</v>
      </c>
      <c r="D50" s="12" t="s">
        <v>171</v>
      </c>
      <c r="E50" s="12">
        <v>610</v>
      </c>
      <c r="F50" s="12">
        <v>-6</v>
      </c>
      <c r="G50" s="12">
        <v>231</v>
      </c>
      <c r="H50" s="12">
        <v>0</v>
      </c>
      <c r="I50" s="12">
        <v>812.05</v>
      </c>
      <c r="J50" s="12">
        <v>70.049999999999955</v>
      </c>
      <c r="K50" s="12">
        <v>52312</v>
      </c>
      <c r="L50" s="12">
        <v>34123</v>
      </c>
      <c r="M50" s="12">
        <v>127696</v>
      </c>
      <c r="N50" s="12">
        <v>21.84</v>
      </c>
      <c r="O50" s="12">
        <v>4.5999999999999996</v>
      </c>
      <c r="P50" s="12">
        <v>-2.75</v>
      </c>
      <c r="Q50" s="12">
        <v>15799.35</v>
      </c>
    </row>
    <row r="51" spans="3:17" x14ac:dyDescent="0.25">
      <c r="C51" s="12">
        <v>15050</v>
      </c>
      <c r="D51" s="12" t="s">
        <v>171</v>
      </c>
      <c r="E51" s="12">
        <v>64</v>
      </c>
      <c r="F51" s="12">
        <v>31</v>
      </c>
      <c r="G51" s="12">
        <v>42</v>
      </c>
      <c r="H51" s="12">
        <v>0</v>
      </c>
      <c r="I51" s="12">
        <v>746.4</v>
      </c>
      <c r="J51" s="12">
        <v>95.649999999999977</v>
      </c>
      <c r="K51" s="12">
        <v>4024</v>
      </c>
      <c r="L51" s="12">
        <v>1808</v>
      </c>
      <c r="M51" s="12">
        <v>7893</v>
      </c>
      <c r="N51" s="12">
        <v>20.73</v>
      </c>
      <c r="O51" s="12">
        <v>4.6500000000000004</v>
      </c>
      <c r="P51" s="12">
        <v>-3.3499999999999996</v>
      </c>
      <c r="Q51" s="12">
        <v>15799.35</v>
      </c>
    </row>
    <row r="52" spans="3:17" x14ac:dyDescent="0.25">
      <c r="C52" s="12">
        <v>15100</v>
      </c>
      <c r="D52" s="12" t="s">
        <v>171</v>
      </c>
      <c r="E52" s="12">
        <v>352</v>
      </c>
      <c r="F52" s="12">
        <v>21</v>
      </c>
      <c r="G52" s="12">
        <v>78</v>
      </c>
      <c r="H52" s="12">
        <v>0</v>
      </c>
      <c r="I52" s="12">
        <v>707.05</v>
      </c>
      <c r="J52" s="12">
        <v>65.599999999999909</v>
      </c>
      <c r="K52" s="12">
        <v>11199</v>
      </c>
      <c r="L52" s="12">
        <v>3920</v>
      </c>
      <c r="M52" s="12">
        <v>46840</v>
      </c>
      <c r="N52" s="12">
        <v>19.84</v>
      </c>
      <c r="O52" s="12">
        <v>5</v>
      </c>
      <c r="P52" s="12">
        <v>-3.6999999999999993</v>
      </c>
      <c r="Q52" s="12">
        <v>15799.35</v>
      </c>
    </row>
    <row r="53" spans="3:17" x14ac:dyDescent="0.25">
      <c r="C53" s="12">
        <v>15150</v>
      </c>
      <c r="D53" s="12" t="s">
        <v>171</v>
      </c>
      <c r="E53" s="12">
        <v>18</v>
      </c>
      <c r="F53" s="12">
        <v>3</v>
      </c>
      <c r="G53" s="12">
        <v>12</v>
      </c>
      <c r="H53" s="12">
        <v>0</v>
      </c>
      <c r="I53" s="12">
        <v>626.04999999999995</v>
      </c>
      <c r="J53" s="12">
        <v>34.699999999999932</v>
      </c>
      <c r="K53" s="12">
        <v>2756</v>
      </c>
      <c r="L53" s="12">
        <v>655</v>
      </c>
      <c r="M53" s="12">
        <v>11762</v>
      </c>
      <c r="N53" s="12">
        <v>19.09</v>
      </c>
      <c r="O53" s="12">
        <v>5.65</v>
      </c>
      <c r="P53" s="12">
        <v>-3.9</v>
      </c>
      <c r="Q53" s="12">
        <v>15799.35</v>
      </c>
    </row>
    <row r="54" spans="3:17" x14ac:dyDescent="0.25">
      <c r="C54" s="12">
        <v>15200</v>
      </c>
      <c r="D54" s="12" t="s">
        <v>171</v>
      </c>
      <c r="E54" s="12">
        <v>653</v>
      </c>
      <c r="F54" s="12">
        <v>59</v>
      </c>
      <c r="G54" s="12">
        <v>261</v>
      </c>
      <c r="H54" s="12">
        <v>0</v>
      </c>
      <c r="I54" s="12">
        <v>611.79999999999995</v>
      </c>
      <c r="J54" s="12">
        <v>65.549999999999955</v>
      </c>
      <c r="K54" s="12">
        <v>16321</v>
      </c>
      <c r="L54" s="12">
        <v>5138</v>
      </c>
      <c r="M54" s="12">
        <v>75294</v>
      </c>
      <c r="N54" s="12">
        <v>18.100000000000001</v>
      </c>
      <c r="O54" s="12">
        <v>6</v>
      </c>
      <c r="P54" s="12">
        <v>-5.35</v>
      </c>
      <c r="Q54" s="12">
        <v>15799.35</v>
      </c>
    </row>
    <row r="55" spans="3:17" x14ac:dyDescent="0.25">
      <c r="C55" s="12">
        <v>15250</v>
      </c>
      <c r="D55" s="12" t="s">
        <v>171</v>
      </c>
      <c r="E55" s="12">
        <v>61</v>
      </c>
      <c r="F55" s="12">
        <v>22</v>
      </c>
      <c r="G55" s="12">
        <v>76</v>
      </c>
      <c r="H55" s="12">
        <v>0</v>
      </c>
      <c r="I55" s="12">
        <v>558.5</v>
      </c>
      <c r="J55" s="12">
        <v>87.600000000000023</v>
      </c>
      <c r="K55" s="12">
        <v>5327</v>
      </c>
      <c r="L55" s="12">
        <v>-266</v>
      </c>
      <c r="M55" s="12">
        <v>18405</v>
      </c>
      <c r="N55" s="12">
        <v>17.21</v>
      </c>
      <c r="O55" s="12">
        <v>6.6</v>
      </c>
      <c r="P55" s="12">
        <v>-6</v>
      </c>
      <c r="Q55" s="12">
        <v>15799.35</v>
      </c>
    </row>
    <row r="56" spans="3:17" x14ac:dyDescent="0.25">
      <c r="C56" s="12">
        <v>15300</v>
      </c>
      <c r="D56" s="12" t="s">
        <v>171</v>
      </c>
      <c r="E56" s="12">
        <v>649</v>
      </c>
      <c r="F56" s="12">
        <v>-359</v>
      </c>
      <c r="G56" s="12">
        <v>1317</v>
      </c>
      <c r="H56" s="12">
        <v>0</v>
      </c>
      <c r="I56" s="12">
        <v>514.20000000000005</v>
      </c>
      <c r="J56" s="12">
        <v>62.350000000000023</v>
      </c>
      <c r="K56" s="12">
        <v>20833</v>
      </c>
      <c r="L56" s="12">
        <v>6594</v>
      </c>
      <c r="M56" s="12">
        <v>93545</v>
      </c>
      <c r="N56" s="12">
        <v>16.399999999999999</v>
      </c>
      <c r="O56" s="12">
        <v>7.5</v>
      </c>
      <c r="P56" s="12">
        <v>-8.4</v>
      </c>
      <c r="Q56" s="12">
        <v>15799.35</v>
      </c>
    </row>
    <row r="57" spans="3:17" x14ac:dyDescent="0.25">
      <c r="C57" s="12">
        <v>15350</v>
      </c>
      <c r="D57" s="12" t="s">
        <v>171</v>
      </c>
      <c r="E57" s="12">
        <v>97</v>
      </c>
      <c r="F57" s="12">
        <v>-57</v>
      </c>
      <c r="G57" s="12">
        <v>104</v>
      </c>
      <c r="H57" s="12">
        <v>0</v>
      </c>
      <c r="I57" s="12">
        <v>461.85</v>
      </c>
      <c r="J57" s="12">
        <v>57</v>
      </c>
      <c r="K57" s="12">
        <v>5242</v>
      </c>
      <c r="L57" s="12">
        <v>1475</v>
      </c>
      <c r="M57" s="12">
        <v>40591</v>
      </c>
      <c r="N57" s="12">
        <v>15.43</v>
      </c>
      <c r="O57" s="12">
        <v>8.1999999999999993</v>
      </c>
      <c r="P57" s="12">
        <v>-11</v>
      </c>
      <c r="Q57" s="12">
        <v>15799.35</v>
      </c>
    </row>
    <row r="58" spans="3:17" x14ac:dyDescent="0.25">
      <c r="C58" s="12">
        <v>15400</v>
      </c>
      <c r="D58" s="12" t="s">
        <v>171</v>
      </c>
      <c r="E58" s="12">
        <v>945</v>
      </c>
      <c r="F58" s="12">
        <v>-113</v>
      </c>
      <c r="G58" s="12">
        <v>2748</v>
      </c>
      <c r="H58" s="12">
        <v>0</v>
      </c>
      <c r="I58" s="12">
        <v>417.6</v>
      </c>
      <c r="J58" s="12">
        <v>56.450000000000045</v>
      </c>
      <c r="K58" s="12">
        <v>19047</v>
      </c>
      <c r="L58" s="12">
        <v>7911</v>
      </c>
      <c r="M58" s="12">
        <v>139356</v>
      </c>
      <c r="N58" s="12">
        <v>15.07</v>
      </c>
      <c r="O58" s="12">
        <v>10.8</v>
      </c>
      <c r="P58" s="12">
        <v>-13.55</v>
      </c>
      <c r="Q58" s="12">
        <v>15799.35</v>
      </c>
    </row>
    <row r="59" spans="3:17" x14ac:dyDescent="0.25">
      <c r="C59" s="12">
        <v>15450</v>
      </c>
      <c r="D59" s="12" t="s">
        <v>171</v>
      </c>
      <c r="E59" s="12">
        <v>151</v>
      </c>
      <c r="F59" s="12">
        <v>40</v>
      </c>
      <c r="G59" s="12">
        <v>616</v>
      </c>
      <c r="H59" s="12">
        <v>0</v>
      </c>
      <c r="I59" s="12">
        <v>370.25</v>
      </c>
      <c r="J59" s="12">
        <v>54.550000000000011</v>
      </c>
      <c r="K59" s="12">
        <v>8395</v>
      </c>
      <c r="L59" s="12">
        <v>5561</v>
      </c>
      <c r="M59" s="12">
        <v>62264</v>
      </c>
      <c r="N59" s="12">
        <v>14.07</v>
      </c>
      <c r="O59" s="12">
        <v>12</v>
      </c>
      <c r="P59" s="12">
        <v>-18.649999999999999</v>
      </c>
      <c r="Q59" s="12">
        <v>15799.35</v>
      </c>
    </row>
    <row r="60" spans="3:17" x14ac:dyDescent="0.25">
      <c r="C60" s="12">
        <v>15500</v>
      </c>
      <c r="D60" s="12" t="s">
        <v>171</v>
      </c>
      <c r="E60" s="12">
        <v>2319</v>
      </c>
      <c r="F60" s="12">
        <v>86</v>
      </c>
      <c r="G60" s="12">
        <v>7066</v>
      </c>
      <c r="H60" s="12">
        <v>0</v>
      </c>
      <c r="I60" s="12">
        <v>324</v>
      </c>
      <c r="J60" s="12">
        <v>47.649999999999977</v>
      </c>
      <c r="K60" s="12">
        <v>25412</v>
      </c>
      <c r="L60" s="12">
        <v>10662</v>
      </c>
      <c r="M60" s="12">
        <v>206842</v>
      </c>
      <c r="N60" s="12">
        <v>13.81</v>
      </c>
      <c r="O60" s="12">
        <v>16.399999999999999</v>
      </c>
      <c r="P60" s="12">
        <v>-22.35</v>
      </c>
      <c r="Q60" s="12">
        <v>15799.35</v>
      </c>
    </row>
    <row r="61" spans="3:17" x14ac:dyDescent="0.25">
      <c r="C61" s="12">
        <v>15550</v>
      </c>
      <c r="D61" s="12" t="s">
        <v>171</v>
      </c>
      <c r="E61" s="12">
        <v>369</v>
      </c>
      <c r="F61" s="12">
        <v>44</v>
      </c>
      <c r="G61" s="12">
        <v>1979</v>
      </c>
      <c r="H61" s="12">
        <v>7.29</v>
      </c>
      <c r="I61" s="12">
        <v>276.60000000000002</v>
      </c>
      <c r="J61" s="12">
        <v>41.950000000000017</v>
      </c>
      <c r="K61" s="12">
        <v>9211</v>
      </c>
      <c r="L61" s="12">
        <v>5451</v>
      </c>
      <c r="M61" s="12">
        <v>92969</v>
      </c>
      <c r="N61" s="12">
        <v>13.29</v>
      </c>
      <c r="O61" s="12">
        <v>21</v>
      </c>
      <c r="P61" s="12">
        <v>-27.35</v>
      </c>
      <c r="Q61" s="12">
        <v>15799.35</v>
      </c>
    </row>
    <row r="62" spans="3:17" x14ac:dyDescent="0.25">
      <c r="C62" s="12">
        <v>15600</v>
      </c>
      <c r="D62" s="12" t="s">
        <v>171</v>
      </c>
      <c r="E62" s="12">
        <v>4844</v>
      </c>
      <c r="F62" s="12">
        <v>-221</v>
      </c>
      <c r="G62" s="12">
        <v>30390</v>
      </c>
      <c r="H62" s="12">
        <v>9.1199999999999992</v>
      </c>
      <c r="I62" s="12">
        <v>234.7</v>
      </c>
      <c r="J62" s="12">
        <v>36.449999999999989</v>
      </c>
      <c r="K62" s="12">
        <v>25713</v>
      </c>
      <c r="L62" s="12">
        <v>7451</v>
      </c>
      <c r="M62" s="12">
        <v>267087</v>
      </c>
      <c r="N62" s="12">
        <v>13.02</v>
      </c>
      <c r="O62" s="12">
        <v>28.35</v>
      </c>
      <c r="P62" s="12">
        <v>-32.75</v>
      </c>
      <c r="Q62" s="12">
        <v>15799.35</v>
      </c>
    </row>
    <row r="63" spans="3:17" x14ac:dyDescent="0.25">
      <c r="C63" s="12">
        <v>15650</v>
      </c>
      <c r="D63" s="12" t="s">
        <v>171</v>
      </c>
      <c r="E63" s="12">
        <v>1615</v>
      </c>
      <c r="F63" s="12">
        <v>-22</v>
      </c>
      <c r="G63" s="12">
        <v>16436</v>
      </c>
      <c r="H63" s="12">
        <v>8.91</v>
      </c>
      <c r="I63" s="12">
        <v>190.7</v>
      </c>
      <c r="J63" s="12">
        <v>27.599999999999991</v>
      </c>
      <c r="K63" s="12">
        <v>12735</v>
      </c>
      <c r="L63" s="12">
        <v>8132</v>
      </c>
      <c r="M63" s="12">
        <v>191687</v>
      </c>
      <c r="N63" s="12">
        <v>12.69</v>
      </c>
      <c r="O63" s="12">
        <v>37.450000000000003</v>
      </c>
      <c r="P63" s="12">
        <v>-39.049999999999997</v>
      </c>
      <c r="Q63" s="12">
        <v>15799.35</v>
      </c>
    </row>
    <row r="64" spans="3:17" x14ac:dyDescent="0.25">
      <c r="C64" s="12">
        <v>15700</v>
      </c>
      <c r="D64" s="12" t="s">
        <v>171</v>
      </c>
      <c r="E64" s="12">
        <v>13366</v>
      </c>
      <c r="F64" s="12">
        <v>-6044</v>
      </c>
      <c r="G64" s="12">
        <v>168697</v>
      </c>
      <c r="H64" s="12">
        <v>9.84</v>
      </c>
      <c r="I64" s="12">
        <v>157</v>
      </c>
      <c r="J64" s="12">
        <v>25.199999999999989</v>
      </c>
      <c r="K64" s="12">
        <v>33283</v>
      </c>
      <c r="L64" s="12">
        <v>7979</v>
      </c>
      <c r="M64" s="12">
        <v>464127</v>
      </c>
      <c r="N64" s="12">
        <v>12.47</v>
      </c>
      <c r="O64" s="12">
        <v>50</v>
      </c>
      <c r="P64" s="12">
        <v>-44.650000000000006</v>
      </c>
      <c r="Q64" s="12">
        <v>15799.35</v>
      </c>
    </row>
    <row r="65" spans="3:17" x14ac:dyDescent="0.25">
      <c r="C65" s="12">
        <v>15750</v>
      </c>
      <c r="D65" s="12" t="s">
        <v>171</v>
      </c>
      <c r="E65" s="12">
        <v>8160</v>
      </c>
      <c r="F65" s="12">
        <v>-306</v>
      </c>
      <c r="G65" s="12">
        <v>144112</v>
      </c>
      <c r="H65" s="12">
        <v>9.77</v>
      </c>
      <c r="I65" s="12">
        <v>122.05</v>
      </c>
      <c r="J65" s="12">
        <v>18.299999999999997</v>
      </c>
      <c r="K65" s="12">
        <v>10505</v>
      </c>
      <c r="L65" s="12">
        <v>5020</v>
      </c>
      <c r="M65" s="12">
        <v>239220</v>
      </c>
      <c r="N65" s="12">
        <v>12.27</v>
      </c>
      <c r="O65" s="12">
        <v>65.8</v>
      </c>
      <c r="P65" s="12">
        <v>-50.600000000000009</v>
      </c>
      <c r="Q65" s="12">
        <v>15799.35</v>
      </c>
    </row>
    <row r="66" spans="3:17" x14ac:dyDescent="0.25">
      <c r="C66" s="12">
        <v>15800</v>
      </c>
      <c r="D66" s="12" t="s">
        <v>171</v>
      </c>
      <c r="E66" s="12">
        <v>36839</v>
      </c>
      <c r="F66" s="12">
        <v>15278</v>
      </c>
      <c r="G66" s="12">
        <v>689851</v>
      </c>
      <c r="H66" s="12">
        <v>9.6999999999999993</v>
      </c>
      <c r="I66" s="12">
        <v>91.65</v>
      </c>
      <c r="J66" s="12">
        <v>11.400000000000006</v>
      </c>
      <c r="K66" s="12">
        <v>27002</v>
      </c>
      <c r="L66" s="12">
        <v>18197</v>
      </c>
      <c r="M66" s="12">
        <v>604497</v>
      </c>
      <c r="N66" s="12">
        <v>12.03</v>
      </c>
      <c r="O66" s="12">
        <v>85</v>
      </c>
      <c r="P66" s="12">
        <v>-57.599999999999994</v>
      </c>
      <c r="Q66" s="12">
        <v>15799.35</v>
      </c>
    </row>
    <row r="67" spans="3:17" x14ac:dyDescent="0.25">
      <c r="C67" s="12">
        <v>15850</v>
      </c>
      <c r="D67" s="12" t="s">
        <v>171</v>
      </c>
      <c r="E67" s="12">
        <v>13887</v>
      </c>
      <c r="F67" s="12">
        <v>8959</v>
      </c>
      <c r="G67" s="12">
        <v>303854</v>
      </c>
      <c r="H67" s="12">
        <v>9.73</v>
      </c>
      <c r="I67" s="12">
        <v>67</v>
      </c>
      <c r="J67" s="12">
        <v>7.0499999999999972</v>
      </c>
      <c r="K67" s="12">
        <v>2997</v>
      </c>
      <c r="L67" s="12">
        <v>2445</v>
      </c>
      <c r="M67" s="12">
        <v>109173</v>
      </c>
      <c r="N67" s="12">
        <v>12.13</v>
      </c>
      <c r="O67" s="12">
        <v>110.9</v>
      </c>
      <c r="P67" s="12">
        <v>-60.549999999999983</v>
      </c>
      <c r="Q67" s="12">
        <v>15799.35</v>
      </c>
    </row>
    <row r="68" spans="3:17" x14ac:dyDescent="0.25">
      <c r="C68" s="12">
        <v>15900</v>
      </c>
      <c r="D68" s="12" t="s">
        <v>171</v>
      </c>
      <c r="E68" s="12">
        <v>31904</v>
      </c>
      <c r="F68" s="12">
        <v>15932</v>
      </c>
      <c r="G68" s="12">
        <v>468344</v>
      </c>
      <c r="H68" s="12">
        <v>9.59</v>
      </c>
      <c r="I68" s="12">
        <v>46</v>
      </c>
      <c r="J68" s="12">
        <v>2</v>
      </c>
      <c r="K68" s="12">
        <v>3589</v>
      </c>
      <c r="L68" s="12">
        <v>997</v>
      </c>
      <c r="M68" s="12">
        <v>105128</v>
      </c>
      <c r="N68" s="12">
        <v>12.13</v>
      </c>
      <c r="O68" s="12">
        <v>140</v>
      </c>
      <c r="P68" s="12">
        <v>-67.099999999999994</v>
      </c>
      <c r="Q68" s="12">
        <v>15799.35</v>
      </c>
    </row>
    <row r="69" spans="3:17" x14ac:dyDescent="0.25">
      <c r="C69" s="12">
        <v>15950</v>
      </c>
      <c r="D69" s="12" t="s">
        <v>171</v>
      </c>
      <c r="E69" s="12">
        <v>21481</v>
      </c>
      <c r="F69" s="12">
        <v>16053</v>
      </c>
      <c r="G69" s="12">
        <v>235864</v>
      </c>
      <c r="H69" s="12">
        <v>9.66</v>
      </c>
      <c r="I69" s="12">
        <v>31.35</v>
      </c>
      <c r="J69" s="12">
        <v>1.1000000000000014</v>
      </c>
      <c r="K69" s="12">
        <v>716</v>
      </c>
      <c r="L69" s="12">
        <v>545</v>
      </c>
      <c r="M69" s="12">
        <v>13692</v>
      </c>
      <c r="N69" s="12">
        <v>12</v>
      </c>
      <c r="O69" s="12">
        <v>172</v>
      </c>
      <c r="P69" s="12">
        <v>-72</v>
      </c>
      <c r="Q69" s="12">
        <v>15799.35</v>
      </c>
    </row>
    <row r="70" spans="3:17" x14ac:dyDescent="0.25">
      <c r="C70" s="12">
        <v>16000</v>
      </c>
      <c r="D70" s="12" t="s">
        <v>171</v>
      </c>
      <c r="E70" s="12">
        <v>39871</v>
      </c>
      <c r="F70" s="12">
        <v>17270</v>
      </c>
      <c r="G70" s="12">
        <v>368960</v>
      </c>
      <c r="H70" s="12">
        <v>9.48</v>
      </c>
      <c r="I70" s="12">
        <v>19.3</v>
      </c>
      <c r="J70" s="12">
        <v>-1.0999999999999981</v>
      </c>
      <c r="K70" s="12">
        <v>7419</v>
      </c>
      <c r="L70" s="12">
        <v>1283</v>
      </c>
      <c r="M70" s="12">
        <v>31873</v>
      </c>
      <c r="N70" s="12">
        <v>12.94</v>
      </c>
      <c r="O70" s="12">
        <v>214.55</v>
      </c>
      <c r="P70" s="12">
        <v>-69.599999999999966</v>
      </c>
      <c r="Q70" s="12">
        <v>15799.35</v>
      </c>
    </row>
    <row r="71" spans="3:17" x14ac:dyDescent="0.25">
      <c r="C71" s="12">
        <v>16050</v>
      </c>
      <c r="D71" s="12" t="s">
        <v>171</v>
      </c>
      <c r="E71" s="12">
        <v>16318</v>
      </c>
      <c r="F71" s="12">
        <v>9654</v>
      </c>
      <c r="G71" s="12">
        <v>131671</v>
      </c>
      <c r="H71" s="12">
        <v>9.51</v>
      </c>
      <c r="I71" s="12">
        <v>11.9</v>
      </c>
      <c r="J71" s="12">
        <v>-0.90000000000000036</v>
      </c>
      <c r="K71" s="12">
        <v>251</v>
      </c>
      <c r="L71" s="12">
        <v>162</v>
      </c>
      <c r="M71" s="12">
        <v>1575</v>
      </c>
      <c r="N71" s="12">
        <v>12.96</v>
      </c>
      <c r="O71" s="12">
        <v>253.45</v>
      </c>
      <c r="P71" s="12">
        <v>-73.699999999999989</v>
      </c>
      <c r="Q71" s="12">
        <v>15799.35</v>
      </c>
    </row>
    <row r="72" spans="3:17" x14ac:dyDescent="0.25">
      <c r="C72" s="12">
        <v>16100</v>
      </c>
      <c r="D72" s="12" t="s">
        <v>171</v>
      </c>
      <c r="E72" s="12">
        <v>27409</v>
      </c>
      <c r="F72" s="12">
        <v>11673</v>
      </c>
      <c r="G72" s="12">
        <v>249223</v>
      </c>
      <c r="H72" s="12">
        <v>9.51</v>
      </c>
      <c r="I72" s="12">
        <v>6.95</v>
      </c>
      <c r="J72" s="12">
        <v>-1.8500000000000003</v>
      </c>
      <c r="K72" s="12">
        <v>365</v>
      </c>
      <c r="L72" s="12">
        <v>193</v>
      </c>
      <c r="M72" s="12">
        <v>2827</v>
      </c>
      <c r="N72" s="12">
        <v>13.73</v>
      </c>
      <c r="O72" s="12">
        <v>298.60000000000002</v>
      </c>
      <c r="P72" s="12">
        <v>-72.449999999999989</v>
      </c>
      <c r="Q72" s="12">
        <v>15799.35</v>
      </c>
    </row>
    <row r="73" spans="3:17" x14ac:dyDescent="0.25">
      <c r="C73" s="12">
        <v>16150</v>
      </c>
      <c r="D73" s="12" t="s">
        <v>171</v>
      </c>
      <c r="E73" s="12">
        <v>11259</v>
      </c>
      <c r="F73" s="12">
        <v>7657</v>
      </c>
      <c r="G73" s="12">
        <v>62352</v>
      </c>
      <c r="H73" s="12">
        <v>9.98</v>
      </c>
      <c r="I73" s="12">
        <v>4.9000000000000004</v>
      </c>
      <c r="J73" s="12">
        <v>-1</v>
      </c>
      <c r="K73" s="12">
        <v>111</v>
      </c>
      <c r="L73" s="12">
        <v>11</v>
      </c>
      <c r="M73" s="12">
        <v>462</v>
      </c>
      <c r="N73" s="12">
        <v>15.09</v>
      </c>
      <c r="O73" s="12">
        <v>347.5</v>
      </c>
      <c r="P73" s="12">
        <v>-74.100000000000023</v>
      </c>
      <c r="Q73" s="12">
        <v>15799.35</v>
      </c>
    </row>
    <row r="74" spans="3:17" x14ac:dyDescent="0.25">
      <c r="C74" s="12">
        <v>16200</v>
      </c>
      <c r="D74" s="12" t="s">
        <v>171</v>
      </c>
      <c r="E74" s="12">
        <v>32656</v>
      </c>
      <c r="F74" s="12">
        <v>18028</v>
      </c>
      <c r="G74" s="12">
        <v>203260</v>
      </c>
      <c r="H74" s="12">
        <v>10.54</v>
      </c>
      <c r="I74" s="12">
        <v>3.65</v>
      </c>
      <c r="J74" s="12">
        <v>-0.89999999999999991</v>
      </c>
      <c r="K74" s="12">
        <v>3052</v>
      </c>
      <c r="L74" s="12">
        <v>113</v>
      </c>
      <c r="M74" s="12">
        <v>2412</v>
      </c>
      <c r="N74" s="12">
        <v>16.7</v>
      </c>
      <c r="O74" s="12">
        <v>397.85</v>
      </c>
      <c r="P74" s="12">
        <v>-71.5</v>
      </c>
      <c r="Q74" s="12">
        <v>15799.35</v>
      </c>
    </row>
    <row r="75" spans="3:17" x14ac:dyDescent="0.25">
      <c r="C75" s="12">
        <v>16250</v>
      </c>
      <c r="D75" s="12" t="s">
        <v>171</v>
      </c>
      <c r="E75" s="12">
        <v>4920</v>
      </c>
      <c r="F75" s="12">
        <v>1895</v>
      </c>
      <c r="G75" s="12">
        <v>27829</v>
      </c>
      <c r="H75" s="12">
        <v>11.18</v>
      </c>
      <c r="I75" s="12">
        <v>2.9</v>
      </c>
      <c r="J75" s="12">
        <v>-0.60000000000000009</v>
      </c>
      <c r="K75" s="12">
        <v>86</v>
      </c>
      <c r="L75" s="12">
        <v>11</v>
      </c>
      <c r="M75" s="12">
        <v>87</v>
      </c>
      <c r="N75" s="12">
        <v>21.19</v>
      </c>
      <c r="O75" s="12">
        <v>462</v>
      </c>
      <c r="P75" s="12">
        <v>-60.350000000000023</v>
      </c>
      <c r="Q75" s="12">
        <v>15799.35</v>
      </c>
    </row>
    <row r="76" spans="3:17" x14ac:dyDescent="0.25">
      <c r="C76" s="12">
        <v>16300</v>
      </c>
      <c r="D76" s="12" t="s">
        <v>171</v>
      </c>
      <c r="E76" s="12">
        <v>29518</v>
      </c>
      <c r="F76" s="12">
        <v>15379</v>
      </c>
      <c r="G76" s="12">
        <v>122449</v>
      </c>
      <c r="H76" s="12">
        <v>12.24</v>
      </c>
      <c r="I76" s="12">
        <v>2.9</v>
      </c>
      <c r="J76" s="12">
        <v>-0.10000000000000007</v>
      </c>
      <c r="K76" s="12">
        <v>119</v>
      </c>
      <c r="L76" s="12">
        <v>32</v>
      </c>
      <c r="M76" s="12">
        <v>573</v>
      </c>
      <c r="N76" s="12">
        <v>20.04</v>
      </c>
      <c r="O76" s="12">
        <v>499.45</v>
      </c>
      <c r="P76" s="12">
        <v>-63.349999999999966</v>
      </c>
      <c r="Q76" s="12">
        <v>15799.35</v>
      </c>
    </row>
    <row r="77" spans="3:17" x14ac:dyDescent="0.25">
      <c r="C77" s="12">
        <v>16350</v>
      </c>
      <c r="D77" s="12" t="s">
        <v>171</v>
      </c>
      <c r="E77" s="12">
        <v>4184</v>
      </c>
      <c r="F77" s="12">
        <v>3337</v>
      </c>
      <c r="G77" s="12">
        <v>15580</v>
      </c>
      <c r="H77" s="12">
        <v>12.96</v>
      </c>
      <c r="I77" s="12">
        <v>2.5</v>
      </c>
      <c r="J77" s="12">
        <v>-4.9999999999999822E-2</v>
      </c>
      <c r="K77" s="12">
        <v>21</v>
      </c>
      <c r="L77" s="12">
        <v>4</v>
      </c>
      <c r="M77" s="12">
        <v>22</v>
      </c>
      <c r="N77" s="12">
        <v>20.51</v>
      </c>
      <c r="O77" s="12">
        <v>545.6</v>
      </c>
      <c r="P77" s="12">
        <v>-76.100000000000023</v>
      </c>
      <c r="Q77" s="12">
        <v>15799.35</v>
      </c>
    </row>
    <row r="78" spans="3:17" x14ac:dyDescent="0.25">
      <c r="C78" s="12">
        <v>16400</v>
      </c>
      <c r="D78" s="12" t="s">
        <v>171</v>
      </c>
      <c r="E78" s="12">
        <v>17230</v>
      </c>
      <c r="F78" s="12">
        <v>11129</v>
      </c>
      <c r="G78" s="12">
        <v>72983</v>
      </c>
      <c r="H78" s="12">
        <v>13.54</v>
      </c>
      <c r="I78" s="12">
        <v>2.0499999999999998</v>
      </c>
      <c r="J78" s="12">
        <v>-0.10000000000000007</v>
      </c>
      <c r="K78" s="12">
        <v>23</v>
      </c>
      <c r="L78" s="12">
        <v>18</v>
      </c>
      <c r="M78" s="12">
        <v>42</v>
      </c>
      <c r="N78" s="12">
        <v>22.54</v>
      </c>
      <c r="O78" s="12">
        <v>598</v>
      </c>
      <c r="P78" s="12">
        <v>-62.450000000000045</v>
      </c>
      <c r="Q78" s="12">
        <v>15799.35</v>
      </c>
    </row>
    <row r="79" spans="3:17" x14ac:dyDescent="0.25">
      <c r="C79" s="12">
        <v>16450</v>
      </c>
      <c r="D79" s="12" t="s">
        <v>171</v>
      </c>
      <c r="E79" s="12">
        <v>1924</v>
      </c>
      <c r="F79" s="12">
        <v>1744</v>
      </c>
      <c r="G79" s="12">
        <v>6465</v>
      </c>
      <c r="H79" s="12">
        <v>14.41</v>
      </c>
      <c r="I79" s="12">
        <v>1.95</v>
      </c>
      <c r="J79" s="12">
        <v>-0.25000000000000022</v>
      </c>
      <c r="K79" s="12">
        <v>4</v>
      </c>
      <c r="L79" s="12">
        <v>4</v>
      </c>
      <c r="M79" s="12">
        <v>12</v>
      </c>
      <c r="N79" s="12">
        <v>24.45</v>
      </c>
      <c r="O79" s="12">
        <v>650</v>
      </c>
      <c r="P79" s="12">
        <v>-903.85</v>
      </c>
      <c r="Q79" s="12">
        <v>15799.35</v>
      </c>
    </row>
    <row r="80" spans="3:17" x14ac:dyDescent="0.25">
      <c r="C80" s="12">
        <v>16500</v>
      </c>
      <c r="D80" s="12" t="s">
        <v>171</v>
      </c>
      <c r="E80" s="12">
        <v>31047</v>
      </c>
      <c r="F80" s="12">
        <v>15957</v>
      </c>
      <c r="G80" s="12">
        <v>86791</v>
      </c>
      <c r="H80" s="12">
        <v>14.87</v>
      </c>
      <c r="I80" s="12">
        <v>1.55</v>
      </c>
      <c r="J80" s="12">
        <v>-0.30000000000000004</v>
      </c>
      <c r="K80" s="12">
        <v>57</v>
      </c>
      <c r="L80" s="12">
        <v>19</v>
      </c>
      <c r="M80" s="12">
        <v>81</v>
      </c>
      <c r="N80" s="12">
        <v>24.34</v>
      </c>
      <c r="O80" s="12">
        <v>694.7</v>
      </c>
      <c r="P80" s="12">
        <v>-68.549999999999955</v>
      </c>
      <c r="Q80" s="12">
        <v>15799.35</v>
      </c>
    </row>
    <row r="81" spans="3:17" x14ac:dyDescent="0.25">
      <c r="C81" s="12">
        <v>16550</v>
      </c>
      <c r="D81" s="12" t="s">
        <v>171</v>
      </c>
      <c r="E81" s="12">
        <v>550</v>
      </c>
      <c r="F81" s="12">
        <v>319</v>
      </c>
      <c r="G81" s="12">
        <v>2157</v>
      </c>
      <c r="H81" s="12">
        <v>16.13</v>
      </c>
      <c r="I81" s="12">
        <v>1.8</v>
      </c>
      <c r="J81" s="12">
        <v>0</v>
      </c>
      <c r="K81" s="12">
        <v>5</v>
      </c>
      <c r="L81" s="12">
        <v>5</v>
      </c>
      <c r="M81" s="12">
        <v>11</v>
      </c>
      <c r="N81" s="12">
        <v>20.329999999999998</v>
      </c>
      <c r="O81" s="12">
        <v>730.85</v>
      </c>
      <c r="P81" s="12">
        <v>-745.05000000000007</v>
      </c>
      <c r="Q81" s="12">
        <v>15799.35</v>
      </c>
    </row>
    <row r="82" spans="3:17" x14ac:dyDescent="0.25">
      <c r="C82" s="12">
        <v>16600</v>
      </c>
      <c r="D82" s="12" t="s">
        <v>171</v>
      </c>
      <c r="E82" s="12">
        <v>6747</v>
      </c>
      <c r="F82" s="12">
        <v>4261</v>
      </c>
      <c r="G82" s="12">
        <v>27198</v>
      </c>
      <c r="H82" s="12">
        <v>16.149999999999999</v>
      </c>
      <c r="I82" s="12">
        <v>1.2</v>
      </c>
      <c r="J82" s="12">
        <v>-0.35000000000000009</v>
      </c>
      <c r="K82" s="12">
        <v>6</v>
      </c>
      <c r="L82" s="12">
        <v>4</v>
      </c>
      <c r="M82" s="12">
        <v>11</v>
      </c>
      <c r="N82" s="12">
        <v>28.54</v>
      </c>
      <c r="O82" s="12">
        <v>800</v>
      </c>
      <c r="P82" s="12">
        <v>-162.20000000000005</v>
      </c>
      <c r="Q82" s="12">
        <v>15799.35</v>
      </c>
    </row>
    <row r="83" spans="3:17" x14ac:dyDescent="0.25">
      <c r="C83" s="12">
        <v>16650</v>
      </c>
      <c r="D83" s="12" t="s">
        <v>171</v>
      </c>
      <c r="E83" s="12">
        <v>82</v>
      </c>
      <c r="F83" s="12">
        <v>74</v>
      </c>
      <c r="G83" s="12">
        <v>479</v>
      </c>
      <c r="H83" s="12">
        <v>17.12</v>
      </c>
      <c r="I83" s="12">
        <v>1.25</v>
      </c>
      <c r="J83" s="12">
        <v>-0.95000000000000018</v>
      </c>
      <c r="K83" s="12">
        <v>4</v>
      </c>
      <c r="L83" s="12">
        <v>4</v>
      </c>
      <c r="M83" s="12">
        <v>7</v>
      </c>
      <c r="N83" s="12">
        <v>24.74</v>
      </c>
      <c r="O83" s="12">
        <v>835.2</v>
      </c>
      <c r="P83" s="12">
        <v>-655.29999999999995</v>
      </c>
      <c r="Q83" s="12">
        <v>15799.35</v>
      </c>
    </row>
    <row r="84" spans="3:17" x14ac:dyDescent="0.25">
      <c r="C84" s="12">
        <v>16700</v>
      </c>
      <c r="D84" s="12" t="s">
        <v>171</v>
      </c>
      <c r="E84" s="12">
        <v>3436</v>
      </c>
      <c r="F84" s="12">
        <v>1322</v>
      </c>
      <c r="G84" s="12">
        <v>10066</v>
      </c>
      <c r="H84" s="12">
        <v>17.61</v>
      </c>
      <c r="I84" s="12">
        <v>1.05</v>
      </c>
      <c r="J84" s="12">
        <v>-0.25</v>
      </c>
      <c r="K84" s="12">
        <v>12</v>
      </c>
      <c r="L84" s="12">
        <v>4</v>
      </c>
      <c r="M84" s="12">
        <v>31</v>
      </c>
      <c r="N84" s="12">
        <v>31.19</v>
      </c>
      <c r="O84" s="12">
        <v>900.05</v>
      </c>
      <c r="P84" s="12">
        <v>-54.400000000000091</v>
      </c>
      <c r="Q84" s="12">
        <v>15799.35</v>
      </c>
    </row>
    <row r="85" spans="3:17" x14ac:dyDescent="0.25">
      <c r="C85" s="12">
        <v>16750</v>
      </c>
      <c r="D85" s="12" t="s">
        <v>171</v>
      </c>
      <c r="E85" s="12">
        <v>93</v>
      </c>
      <c r="F85" s="12">
        <v>53</v>
      </c>
      <c r="G85" s="12">
        <v>2941</v>
      </c>
      <c r="H85" s="12">
        <v>18.12</v>
      </c>
      <c r="I85" s="12">
        <v>0.9</v>
      </c>
      <c r="J85" s="12">
        <v>-0.74999999999999989</v>
      </c>
      <c r="K85" s="12">
        <v>4</v>
      </c>
      <c r="L85" s="12">
        <v>4</v>
      </c>
      <c r="M85" s="12">
        <v>4</v>
      </c>
      <c r="N85" s="12">
        <v>28.95</v>
      </c>
      <c r="O85" s="12">
        <v>939.65</v>
      </c>
      <c r="P85" s="12">
        <v>-519.9</v>
      </c>
      <c r="Q85" s="12">
        <v>15799.35</v>
      </c>
    </row>
    <row r="86" spans="3:17" x14ac:dyDescent="0.25">
      <c r="C86" s="12">
        <v>16800</v>
      </c>
      <c r="D86" s="12" t="s">
        <v>171</v>
      </c>
      <c r="E86" s="12">
        <v>2688</v>
      </c>
      <c r="F86" s="12">
        <v>1677</v>
      </c>
      <c r="G86" s="12">
        <v>12496</v>
      </c>
      <c r="H86" s="12">
        <v>19.309999999999999</v>
      </c>
      <c r="I86" s="12">
        <v>1.05</v>
      </c>
      <c r="J86" s="12">
        <v>-0.25</v>
      </c>
      <c r="K86" s="12">
        <v>5</v>
      </c>
      <c r="L86" s="12">
        <v>5</v>
      </c>
      <c r="M86" s="12">
        <v>14</v>
      </c>
      <c r="N86" s="12">
        <v>33.54</v>
      </c>
      <c r="O86" s="12">
        <v>999.3</v>
      </c>
      <c r="P86" s="12">
        <v>-505.85000000000014</v>
      </c>
      <c r="Q86" s="12">
        <v>15799.35</v>
      </c>
    </row>
    <row r="87" spans="3:17" x14ac:dyDescent="0.25">
      <c r="C87" s="12">
        <v>16850</v>
      </c>
      <c r="D87" s="12" t="s">
        <v>171</v>
      </c>
      <c r="E87" s="12">
        <v>105</v>
      </c>
      <c r="F87" s="12">
        <v>87</v>
      </c>
      <c r="G87" s="12">
        <v>2077</v>
      </c>
      <c r="H87" s="12">
        <v>19.78</v>
      </c>
      <c r="I87" s="12">
        <v>0.9</v>
      </c>
      <c r="J87" s="12">
        <v>-0.29999999999999993</v>
      </c>
      <c r="K87" s="12">
        <v>4</v>
      </c>
      <c r="L87" s="12">
        <v>4</v>
      </c>
      <c r="M87" s="12">
        <v>4</v>
      </c>
      <c r="N87" s="12">
        <v>32.11</v>
      </c>
      <c r="O87" s="12">
        <v>1041.5999999999999</v>
      </c>
      <c r="P87" s="12">
        <v>-473.65000000000009</v>
      </c>
      <c r="Q87" s="12">
        <v>15799.35</v>
      </c>
    </row>
    <row r="88" spans="3:17" x14ac:dyDescent="0.25">
      <c r="C88" s="12">
        <v>16900</v>
      </c>
      <c r="D88" s="12" t="s">
        <v>171</v>
      </c>
      <c r="E88" s="12">
        <v>485</v>
      </c>
      <c r="F88" s="12">
        <v>220</v>
      </c>
      <c r="G88" s="12">
        <v>6867</v>
      </c>
      <c r="H88" s="12">
        <v>20.73</v>
      </c>
      <c r="I88" s="12">
        <v>0.95</v>
      </c>
      <c r="J88" s="12">
        <v>-0.35000000000000009</v>
      </c>
      <c r="K88" s="12">
        <v>4</v>
      </c>
      <c r="L88" s="12">
        <v>4</v>
      </c>
      <c r="M88" s="12">
        <v>11</v>
      </c>
      <c r="N88" s="12">
        <v>37.840000000000003</v>
      </c>
      <c r="O88" s="12">
        <v>1105</v>
      </c>
      <c r="P88" s="12">
        <v>-359.95000000000005</v>
      </c>
      <c r="Q88" s="12">
        <v>15799.35</v>
      </c>
    </row>
    <row r="89" spans="3:17" x14ac:dyDescent="0.25">
      <c r="C89" s="12">
        <v>16950</v>
      </c>
      <c r="D89" s="12" t="s">
        <v>171</v>
      </c>
      <c r="E89" s="12">
        <v>61</v>
      </c>
      <c r="F89" s="12">
        <v>21</v>
      </c>
      <c r="G89" s="12">
        <v>2597</v>
      </c>
      <c r="H89" s="12">
        <v>21.68</v>
      </c>
      <c r="I89" s="12">
        <v>1</v>
      </c>
      <c r="J89" s="12">
        <v>-0.45</v>
      </c>
      <c r="K89" s="12">
        <v>4</v>
      </c>
      <c r="L89" s="12">
        <v>4</v>
      </c>
      <c r="M89" s="12">
        <v>8</v>
      </c>
      <c r="N89" s="12">
        <v>37.53</v>
      </c>
      <c r="O89" s="12">
        <v>1150</v>
      </c>
      <c r="P89" s="12">
        <v>-361.65000000000009</v>
      </c>
      <c r="Q89" s="12">
        <v>15799.35</v>
      </c>
    </row>
    <row r="90" spans="3:17" x14ac:dyDescent="0.25">
      <c r="C90" s="12">
        <v>17000</v>
      </c>
      <c r="D90" s="12" t="s">
        <v>171</v>
      </c>
      <c r="E90" s="12">
        <v>16789</v>
      </c>
      <c r="F90" s="12">
        <v>9499</v>
      </c>
      <c r="G90" s="12">
        <v>47415</v>
      </c>
      <c r="H90" s="12">
        <v>21.78</v>
      </c>
      <c r="I90" s="12">
        <v>0.75</v>
      </c>
      <c r="J90" s="12">
        <v>-0.60000000000000009</v>
      </c>
      <c r="K90" s="12">
        <v>3</v>
      </c>
      <c r="L90" s="12">
        <v>3</v>
      </c>
      <c r="M90" s="12">
        <v>12</v>
      </c>
      <c r="N90" s="12">
        <v>41</v>
      </c>
      <c r="O90" s="12">
        <v>1207</v>
      </c>
      <c r="P90" s="12">
        <v>-212.45000000000005</v>
      </c>
      <c r="Q90" s="12">
        <v>15799.35</v>
      </c>
    </row>
    <row r="91" spans="3:17" x14ac:dyDescent="0.25">
      <c r="C91" s="12">
        <v>17050</v>
      </c>
      <c r="D91" s="12" t="s">
        <v>171</v>
      </c>
      <c r="E91" s="12">
        <v>51</v>
      </c>
      <c r="F91" s="12">
        <v>17</v>
      </c>
      <c r="G91" s="12">
        <v>77</v>
      </c>
      <c r="H91" s="12">
        <v>22.04</v>
      </c>
      <c r="I91" s="12">
        <v>0.6</v>
      </c>
      <c r="J91" s="12">
        <v>-0.54999999999999993</v>
      </c>
      <c r="K91" s="12">
        <v>4</v>
      </c>
      <c r="L91" s="12">
        <v>4</v>
      </c>
      <c r="M91" s="12">
        <v>8</v>
      </c>
      <c r="N91" s="12">
        <v>39.99</v>
      </c>
      <c r="O91" s="12">
        <v>1250</v>
      </c>
      <c r="P91" s="12">
        <v>-216.09999999999991</v>
      </c>
      <c r="Q91" s="12">
        <v>15799.35</v>
      </c>
    </row>
    <row r="92" spans="3:17" x14ac:dyDescent="0.25">
      <c r="C92" s="12">
        <v>17100</v>
      </c>
      <c r="D92" s="12" t="s">
        <v>171</v>
      </c>
      <c r="E92" s="12">
        <v>1119</v>
      </c>
      <c r="F92" s="12">
        <v>1004</v>
      </c>
      <c r="G92" s="12">
        <v>8108</v>
      </c>
      <c r="H92" s="12">
        <v>23.18</v>
      </c>
      <c r="I92" s="12">
        <v>0.7</v>
      </c>
      <c r="J92" s="12">
        <v>-0.40000000000000013</v>
      </c>
      <c r="K92" s="12">
        <v>0</v>
      </c>
      <c r="L92" s="12">
        <v>0</v>
      </c>
      <c r="M92" s="12">
        <v>0</v>
      </c>
      <c r="N92" s="12">
        <v>0</v>
      </c>
      <c r="O92" s="12">
        <v>0</v>
      </c>
      <c r="P92" s="12">
        <v>0</v>
      </c>
      <c r="Q92" s="12">
        <v>15799.35</v>
      </c>
    </row>
    <row r="93" spans="3:17" x14ac:dyDescent="0.25">
      <c r="C93" s="12">
        <v>17150</v>
      </c>
      <c r="D93" s="12" t="s">
        <v>171</v>
      </c>
      <c r="E93" s="12">
        <v>23</v>
      </c>
      <c r="F93" s="12">
        <v>-2</v>
      </c>
      <c r="G93" s="12">
        <v>7749</v>
      </c>
      <c r="H93" s="12">
        <v>23.96</v>
      </c>
      <c r="I93" s="12">
        <v>0.7</v>
      </c>
      <c r="J93" s="12">
        <v>-0.40000000000000013</v>
      </c>
      <c r="K93" s="12">
        <v>0</v>
      </c>
      <c r="L93" s="12">
        <v>0</v>
      </c>
      <c r="M93" s="12">
        <v>0</v>
      </c>
      <c r="N93" s="12">
        <v>0</v>
      </c>
      <c r="O93" s="12">
        <v>0</v>
      </c>
      <c r="P93" s="12">
        <v>0</v>
      </c>
      <c r="Q93" s="12">
        <v>15799.35</v>
      </c>
    </row>
    <row r="94" spans="3:17" x14ac:dyDescent="0.25">
      <c r="C94" s="12">
        <v>17200</v>
      </c>
      <c r="D94" s="12" t="s">
        <v>171</v>
      </c>
      <c r="E94" s="12">
        <v>5390</v>
      </c>
      <c r="F94" s="12">
        <v>1196</v>
      </c>
      <c r="G94" s="12">
        <v>9818</v>
      </c>
      <c r="H94" s="12">
        <v>24.53</v>
      </c>
      <c r="I94" s="12">
        <v>0.65</v>
      </c>
      <c r="J94" s="12">
        <v>-0.54999999999999993</v>
      </c>
      <c r="K94" s="12">
        <v>8</v>
      </c>
      <c r="L94" s="12">
        <v>8</v>
      </c>
      <c r="M94" s="12">
        <v>22</v>
      </c>
      <c r="N94" s="12">
        <v>39.49</v>
      </c>
      <c r="O94" s="12">
        <v>1389.8</v>
      </c>
      <c r="P94" s="12">
        <v>-111.40000000000008</v>
      </c>
      <c r="Q94" s="12">
        <v>15799.35</v>
      </c>
    </row>
    <row r="95" spans="3:17" x14ac:dyDescent="0.25">
      <c r="C95" s="12">
        <v>17250</v>
      </c>
      <c r="D95" s="12" t="s">
        <v>171</v>
      </c>
      <c r="E95" s="12">
        <v>1803</v>
      </c>
      <c r="F95" s="12">
        <v>489</v>
      </c>
      <c r="G95" s="12">
        <v>1040</v>
      </c>
      <c r="H95" s="12">
        <v>25.09</v>
      </c>
      <c r="I95" s="12">
        <v>0.6</v>
      </c>
      <c r="J95" s="12">
        <v>-0.45000000000000007</v>
      </c>
      <c r="K95" s="12">
        <v>0</v>
      </c>
      <c r="L95" s="12">
        <v>0</v>
      </c>
      <c r="M95" s="12">
        <v>0</v>
      </c>
      <c r="N95" s="12">
        <v>0</v>
      </c>
      <c r="O95" s="12">
        <v>0</v>
      </c>
      <c r="P95" s="12">
        <v>0</v>
      </c>
      <c r="Q95" s="12">
        <v>15799.35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tabSelected="1" workbookViewId="0">
      <selection activeCell="H5" sqref="H5"/>
    </sheetView>
  </sheetViews>
  <sheetFormatPr defaultRowHeight="15" x14ac:dyDescent="0.25"/>
  <cols>
    <col min="1" max="1" width="11.42578125" bestFit="1" customWidth="1"/>
    <col min="2" max="2" width="9" bestFit="1" customWidth="1"/>
    <col min="3" max="3" width="10.5703125" bestFit="1" customWidth="1"/>
    <col min="4" max="4" width="10.140625" bestFit="1" customWidth="1"/>
    <col min="5" max="5" width="11.140625" bestFit="1" customWidth="1"/>
    <col min="6" max="6" width="16" bestFit="1" customWidth="1"/>
    <col min="7" max="7" width="9.85546875" bestFit="1" customWidth="1"/>
    <col min="8" max="8" width="11.42578125" bestFit="1" customWidth="1"/>
    <col min="9" max="9" width="10.28515625" bestFit="1" customWidth="1"/>
  </cols>
  <sheetData>
    <row r="1" spans="1:9" x14ac:dyDescent="0.25">
      <c r="A1" s="33" t="s">
        <v>0</v>
      </c>
      <c r="B1" s="33" t="s">
        <v>1</v>
      </c>
      <c r="C1" s="33" t="s">
        <v>2</v>
      </c>
      <c r="D1" s="33" t="s">
        <v>3</v>
      </c>
      <c r="E1" s="33" t="s">
        <v>4</v>
      </c>
      <c r="F1" s="33" t="s">
        <v>5</v>
      </c>
      <c r="G1" s="33" t="s">
        <v>6</v>
      </c>
      <c r="H1" s="33" t="s">
        <v>7</v>
      </c>
      <c r="I1" s="33" t="s">
        <v>10</v>
      </c>
    </row>
    <row r="2" spans="1:9" x14ac:dyDescent="0.25">
      <c r="A2" s="33" t="s">
        <v>209</v>
      </c>
      <c r="B2" s="33">
        <v>35324.65</v>
      </c>
      <c r="C2" s="33">
        <v>35344</v>
      </c>
      <c r="D2" s="33">
        <v>34891.300000000003</v>
      </c>
      <c r="E2" s="33">
        <v>35047.4</v>
      </c>
      <c r="F2" s="33">
        <v>35131.199999999997</v>
      </c>
      <c r="G2" s="33">
        <v>-83.799999999995634</v>
      </c>
      <c r="H2" s="33">
        <v>-0.24</v>
      </c>
      <c r="I2" s="33">
        <v>192127390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3 1 3 1 0 f f 5 - 8 7 1 1 - 4 4 2 a - a a 0 f - d 2 e e d 5 a 9 4 2 b c "   x m l n s = " h t t p : / / s c h e m a s . m i c r o s o f t . c o m / D a t a M a s h u p " > A A A A A D 8 K A A B Q S w M E F A A C A A g A 7 7 j M U t H d V o y m A A A A + A A A A B I A H A B D b 2 5 m a W c v U G F j a 2 F n Z S 5 4 b W w g o h g A K K A U A A A A A A A A A A A A A A A A A A A A A A A A A A A A h Y + 9 D o I w G E V f h X S n f y p R 8 l E G V 0 l M i M a 1 g Q q N U A w t 1 n d z 8 J F 8 B U k U d X O 8 J 2 c 4 9 3 G 7 Q 3 p t m + C i e q s 7 k y C G K Q q U K b p S m y p B g z u G S 5 Q K 2 M r i J C s V j L K x 8 d W W C a q d O 8 e E e O + x n + G u r w i n l J F D t s m L W r U S f W T 9 X w 6 1 s U 6 a Q i E B + 1 e M 4 D h i e M F W H M 8 j B m T C k G n z V f h Y j C m Q H w j r o X F D r 4 Q y 4 S 4 H M k 0 g 7 x f i C V B L A w Q U A A I A C A D v u M x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7 7 j M U v E 9 O I 4 3 B w A A 0 S U A A B M A H A B G b 3 J t d W x h c y 9 T Z W N 0 a W 9 u M S 5 t I K I Y A C i g F A A A A A A A A A A A A A A A A A A A A A A A A A A A A O 1 Z b W / a S B D + X q n / w a K q R B Q C N q / J R d E J b C A k v I W Q 8 l L 1 g 8 E L L N h e s 1 4 C p u r 9 9 l u / Y a 8 x U a / q 5 e 5 6 6 Y e y O 8 9 6 Z z 3 z z H h n Y o I p g U j n H t 1 f 4 f r 9 u / f v z I W M g c K 1 G 7 X + q M B z N 5 w K y P t 3 H P 3 3 i D Z 4 C q j k z k R 6 W k L T j Q Z 0 k h y A S V p E O q F j M 5 l Y E G K Y v 2 U y 2 + 0 2 r Z s A 6 g q U 0 1 O k Z W Q D Z s B 6 A 4 l 1 Y R I 0 X T U o M g X m 7 3 Q F 2 N 0 4 6 j 5 m + Q K f S H G f b 4 G s A G z e f P 6 Q k K d T Y J A L o E + R A v V 5 4 i Y x 3 0 O D L j p A q q z P N / I c U A j o F 0 + P K a B f r 2 / 4 9 J W z a G M C f E F R n V C 8 h f Z Q V e V M I c 1 z y Q H V j L Y m 1 + 5 z A p / m r z k q K O a v u V 0 x f 8 a V D U M F 9 M 3 u I c k U c q V 0 r s g l 7 2 / 7 r W a K U + E K c H U w X a E z T l x g p I H M l Z D m 0 / l 8 K Z s u l b h H e S Z j 6 D 1 F z z B F a A X B T Y I v l K t i r l Q r C 4 V a N i f x F U E Q x U u p n C 0 X + a p Q r f 2 x l r b V V j 1 3 W S v x 4 8 v 2 X f 4 h h 7 X V v v N g 9 X P 8 d K A 1 6 + Z 6 r B c K E / R p Z 9 X 5 d n v d z F n z 2 b Y y G h Q b / X 3 R A v P b y v O 4 s b y z 1 u b 5 b s F b 1 a U 2 2 n Y 7 9 d x Y 4 P d X x Q K E y / r 4 Y V Z u w y E e X S l Z Y 2 V t 9 m 0 Z D x V + h e q t 8 1 4 X N 8 q S + K B n 9 f G y N B h v r N W u O x x e t Y v 1 z H J y B 2 4 f J O P + 0 3 Y 3 X N 0 k v n w 5 O 0 u 5 v F B k I l N W u P T 4 b M + + e M i H B C X G M 8 C E E o o g r i 9 P V J C g S 5 1 B u k Z t 1 4 Q m S d q P p L h H Q 4 W E A J x 2 B h W r j c i C e j x 5 l u L 0 j a r 6 / 1 d 3 B M u f Z H U D z H Q V Y 4 T P D s q q O 0 O m b F I 4 E a k b T R c C V S 7 S A 1 O E F R d M x p 4 t x S X 8 Z 1 P c 1 4 S B I c K U s b b c t L Q J U u 0 R V C i b 4 A w C b M + Q A X T 7 V 5 G t W z h f e M M m 2 t o j V T Z J F 1 O e 2 x M D g 2 e I N q a o I t M R T B e U u i 4 k H o a z m T a 1 f y 0 g Y 3 9 D e + z t S B C R 1 T 6 m 8 a F 8 s k 8 K o k L b M r 7 q J 4 O a F v S h u 0 q n u w z u b 4 N h 0 1 E N s K s 8 V y w o 7 u m J M y 7 P k X d I T O x 5 V y a L A 8 7 7 c P A 4 r w T L + c N q Z 9 5 H 1 C S + h A Y k B K Y 9 0 g C R E 9 9 s Q 3 t G T 4 c N 7 s s C w / s S 1 g G + 1 H e E P w 8 5 J C T y z O h L G A c F p 4 g 4 y g c C h x 2 W i k c i 3 4 H + P O z I s C x y k l j H x o G + g 8 O v w D r a R 0 I O Z 0 V N 5 h W i B A i s x R A h Z A S W E M x 6 P r o 8 S h B 2 G / 5 o l 2 P C H I h w I I 4 v c Q k U J I A e 0 N D z I f 7 N I P 5 d w B M n Y z J F 6 m U O h h j H q N N l L V 6 d D Q T q o u d K f f 0 a Q + / H U a v S a b I B 4 Z O 6 0 6 2 2 W S R E b 8 k b R n G P Y Z I 7 Y l C G 9 8 3 D J B K M k T D o M g J m b S g y 3 B G 7 U x A l H 3 3 8 t N u E 0 3 6 L W j z k N i f s T j t H + G 7 v C I x 7 w t E 7 8 s f M y 4 V i e e Q N G T w 2 s L 3 R y Y V + k P e j s i M v s q H f P E j Y l a F U 0 P a G M X g z w C M 8 P E o S r O A F b 2 a / 2 5 t M F D q h H R v 8 R y Z h X z v u k / Y T M t p p Z m W / m 1 l Z h l n R B J j j a a C K t v A o t C I J 0 Z l 4 K 0 P n c t 9 Z 4 f q W E b p l U U v p 5 g x h z d 3 P B m N s 7 x 4 t t H G K I 3 Q l R 8 C O O K c J n S 4 K f T x E t y P X N 9 o E Y P c V T g F O O j s W S 4 e c F o O 4 M R Y F m q F E F s W 6 k Q Q W x h l / 0 l s h w P G J 3 I E C j z I 2 p n T 1 c r a f o U P J O E i 8 T I Y 9 S q N B y g x l x y B D h A I y n I F C y S Y U 0 i 9 8 d h n / M Q w 6 S e z c S 8 S O m i z M 7 K h u Z n 6 K s c J f p W z O 0 X k w U 9 T 5 g d W i S M i I c V A 8 z 2 I Y + + 3 s / T u o x 7 / L U S n d a U j l f v n n l t P I s M v 2 C 5 o g o H 4 B v X r a v U + 4 B f V 3 1 d I p T g E z 1 U 2 d / 8 6 i W u C F o 6 p a 9 K r q S r U o V c t X h X y + W B B y h V w x X 5 B K 1 X z 5 q l g S s m K e V t X N w e X k u V T D k 9 F 2 v e y O x V s 1 U 5 J H o r a A s P w k P S + f h t s F a C 3 B b t 7 Y P R O 9 o m j 5 M t i 1 7 h r D L X 7 Y t 8 X x e e / O 2 F 8 2 h K W 5 M 5 6 t w m p 5 2 R k O 6 r W h k Z 8 8 8 a 3 s U M J S t X P H k 1 6 + u 1 r 0 e p p 2 B W G 2 t B c 7 o 2 p r v G 5 u z m v k r n 0 7 k 1 b Z h 1 m / T V R D H 2 T 7 6 8 n j p L k 3 + 7 3 M / H y 7 H C + L 6 H z O V N U z q B I n w g 6 V t S / 5 w t b d v v i X q r x N g i k j D i k T 7 A y I L c n 7 v o t V J 4 1 W 2 e 9 k 5 B F f H H n U k 7 p b + D N 7 q x + 4 1 s d U E V + j G s r N y E 2 q 6 x 7 + q c 9 k w m A r + 4 G X r X d 0 C f b U 2 F r s e q G h 2 3 w w S d B i g H o n I o + 9 l E K N + t 8 R y A S q X g n E V A r T 8 O W e 6 k x H 9 T n C U 0 o d M L 7 O t Z F Y 9 Q 7 C V u m B i k S c B W 3 T v m x A 1 t i e N 1 7 P e n S 0 o e q x a t E g C 9 3 q 6 S m O 7 G n L T p 3 C x m J P Y g O x p 7 E B 5 k T B 9 v 7 s 6 G T M R 4 4 x c v g b 9 y H h N 4 w r 5 f Z 9 w v 3 O v V r X 2 N H 5 1 j f + z / S N T 7 a N X / P b 9 d Y 0 f m s a v z W N / 7 9 N 4 9 f t G b + 1 j H 9 K y / j v 6 B i / N Y z / m Y b x r 9 4 v / p e 2 i 9 + 6 x T / U L X 5 r F r v N 4 t f u F f 8 i r e K j P 4 9 V E C F I 4 3 q 0 l I x m P J s A 7 W T 0 n V N C 9 o y W 4 i 9 s c / 0 n U E s B A i 0 A F A A C A A g A 7 7 j M U t H d V o y m A A A A + A A A A B I A A A A A A A A A A A A A A A A A A A A A A E N v b m Z p Z y 9 Q Y W N r Y W d l L n h t b F B L A Q I t A B Q A A g A I A O + 4 z F I P y u m r p A A A A O k A A A A T A A A A A A A A A A A A A A A A A P I A A A B b Q 2 9 u d G V u d F 9 U e X B l c 1 0 u e G 1 s U E s B A i 0 A F A A C A A g A 7 7 j M U v E 9 O I 4 3 B w A A 0 S U A A B M A A A A A A A A A A A A A A A A A 4 w E A A E Z v c m 1 1 b G F z L 1 N l Y 3 R p b 2 4 x L m 1 Q S w U G A A A A A A M A A w D C A A A A Z w k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d U I A A A A A A A B T Q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T k l G V F k 1 M D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O S U Z U W T U w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y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T G F z d F V w Z G F 0 Z W Q i I F Z h b H V l P S J k M j A y M S 0 w N i 0 x M l Q x N z o z M z o z N S 4 w M z E 2 M z Y 2 W i I g L z 4 8 R W 5 0 c n k g V H l w Z T 0 i R m l s b E N v b H V t b l R 5 c G V z I i B W Y W x 1 Z T 0 i c 0 F B V U Z C U V V G Q l F V R k J R V U Z B Q U F H Q m c 9 P S I g L z 4 8 R W 5 0 c n k g V H l w Z T 0 i U X V l c n l J R C I g V m F s d W U 9 I n M z Z G N k Y j J l M i 0 2 Y j k 3 L T R i O D k t Y T k z Y i 1 m N j J l N j A 1 N 2 Q y O D I i I C 8 + P E V u d H J 5 I F R 5 c G U 9 I k Z p b G x F c n J v c k N v d W 5 0 I i B W Y W x 1 Z T 0 i b D A i I C 8 + P E V u d H J 5 I F R 5 c G U 9 I k Z p b G x D b 2 x 1 b W 5 O Y W 1 l c y I g V m F s d W U 9 I n N b J n F 1 b 3 Q 7 U 1 l N Q k 9 M J n F 1 b 3 Q 7 L C Z x d W 9 0 O 0 9 Q R U 4 m c X V v d D s s J n F 1 b 3 Q 7 R G F 5 S G l n a C Z x d W 9 0 O y w m c X V v d D t E Y X l M b 3 c m c X V v d D s s J n F 1 b 3 Q 7 T G F z d F B y a W N l J n F 1 b 3 Q 7 L C Z x d W 9 0 O 1 B y Z X Z p b 3 V z Q 2 x v c 2 U m c X V v d D s s J n F 1 b 3 Q 7 Q 2 h h b m d l J n F 1 b 3 Q 7 L C Z x d W 9 0 O y V D a G F u Z 2 U m c X V v d D s s J n F 1 b 3 Q 7 V m 9 s d W 1 l J n F 1 b 3 Q 7 L C Z x d W 9 0 O 0 5 l Y X J X S 0 w m c X V v d D s s J n F 1 b 3 Q 7 W W V h c k h p Z 2 g m c X V v d D s s J n F 1 b 3 Q 7 W W V h c k x v d y Z x d W 9 0 O y w m c X V v d D t O Z W F y V 0 t I J n F 1 b 3 Q 7 L C Z x d W 9 0 O 3 B l c k N o Y W 5 n Z T M w Z C Z x d W 9 0 O y w m c X V v d D s z M E R h e U N o Y X J 0 J n F 1 b 3 Q 7 L C Z x d W 9 0 O 1 R v Z G F 5 Q 2 h h c n Q m c X V v d D t d I i A v P j x F b n R y e S B U e X B l P S J G a W x s R X J y b 3 J D b 2 R l I i B W Y W x 1 Z T 0 i c 1 V u a 2 5 v d 2 4 i I C 8 + P E V u d H J 5 I F R 5 c G U 9 I k Z p b G x D b 3 V u d C I g V m F s d W U 9 I m w 1 M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k l G V F k 1 M C 9 F e H B h b m R l Z C B D b 2 x 1 b W 4 x L n t D b 2 x 1 b W 4 x L n N 5 b W J v b C w x f S Z x d W 9 0 O y w m c X V v d D t T Z W N 0 a W 9 u M S 9 O S U Z U W T U w L 0 N o Y W 5 n Z W Q g V H l w Z T E u e 0 9 Q R U 4 s M X 0 m c X V v d D s s J n F 1 b 3 Q 7 U 2 V j d G l v b j E v T k l G V F k 1 M C 9 D a G F u Z 2 V k I F R 5 c G U u e 0 R h e U h p Z 2 g s M n 0 m c X V v d D s s J n F 1 b 3 Q 7 U 2 V j d G l v b j E v T k l G V F k 1 M C 9 D a G F u Z 2 V k I F R 5 c G U u e 0 R h e U x v d y w z f S Z x d W 9 0 O y w m c X V v d D t T Z W N 0 a W 9 u M S 9 O S U Z U W T U w L 0 N o Y W 5 n Z W Q g V H l w Z S 5 7 T G F z d F B y a W N l L D R 9 J n F 1 b 3 Q 7 L C Z x d W 9 0 O 1 N l Y 3 R p b 2 4 x L 0 5 J R l R Z N T A v Q 2 h h b m d l Z C B U e X B l L n t Q c m V 2 a W 9 1 c 0 N s b 3 N l L D V 9 J n F 1 b 3 Q 7 L C Z x d W 9 0 O 1 N l Y 3 R p b 2 4 x L 0 5 J R l R Z N T A v Q 2 h h b m d l Z C B U e X B l L n t D a G F u Z 2 U s N n 0 m c X V v d D s s J n F 1 b 3 Q 7 U 2 V j d G l v b j E v T k l G V F k 1 M C 9 D a G F u Z 2 V k I F R 5 c G U u e y V D a G F u Z 2 U s N 3 0 m c X V v d D s s J n F 1 b 3 Q 7 U 2 V j d G l v b j E v T k l G V F k 1 M C 9 D a G F u Z 2 V k I F R 5 c G U x L n t W b 2 x 1 b W U s O H 0 m c X V v d D s s J n F 1 b 3 Q 7 U 2 V j d G l v b j E v T k l G V F k 1 M C 9 D a G F u Z 2 V k I F R 5 c G U x L n t O Z W F y V 0 t M L D l 9 J n F 1 b 3 Q 7 L C Z x d W 9 0 O 1 N l Y 3 R p b 2 4 x L 0 5 J R l R Z N T A v Q 2 h h b m d l Z C B U e X B l M S 5 7 W W V h c k h p Z 2 g s M T B 9 J n F 1 b 3 Q 7 L C Z x d W 9 0 O 1 N l Y 3 R p b 2 4 x L 0 5 J R l R Z N T A v Q 2 h h b m d l Z C B U e X B l M S 5 7 W W V h c k x v d y w x M X 0 m c X V v d D s s J n F 1 b 3 Q 7 U 2 V j d G l v b j E v T k l G V F k 1 M C 9 F e H B h b m R l Z C B D b 2 x 1 b W 4 x L n t D b 2 x 1 b W 4 x L m 5 l Y X J X S 0 g s M T Z 9 J n F 1 b 3 Q 7 L C Z x d W 9 0 O 1 N l Y 3 R p b 2 4 x L 0 5 J R l R Z N T A v R X h w Y W 5 k Z W Q g Q 2 9 s d W 1 u M S 5 7 Q 2 9 s d W 1 u M S 5 w Z X J D a G F u Z 2 U z M G Q s M j J 9 J n F 1 b 3 Q 7 L C Z x d W 9 0 O 1 N l Y 3 R p b 2 4 x L 0 5 J R l R Z N T A v Q 2 h h b m d l Z C B U e X B l L n s z M E R h e U N o Y X J 0 L D E 0 f S Z x d W 9 0 O y w m c X V v d D t T Z W N 0 a W 9 u M S 9 O S U Z U W T U w L 0 N o Y W 5 n Z W Q g V H l w Z S 5 7 V G 9 k Y X l D a G F y d C w x N X 0 m c X V v d D t d L C Z x d W 9 0 O 0 N v b H V t b k N v d W 5 0 J n F 1 b 3 Q 7 O j E 2 L C Z x d W 9 0 O 0 t l e U N v b H V t b k 5 h b W V z J n F 1 b 3 Q 7 O l t d L C Z x d W 9 0 O 0 N v b H V t b k l k Z W 5 0 a X R p Z X M m c X V v d D s 6 W y Z x d W 9 0 O 1 N l Y 3 R p b 2 4 x L 0 5 J R l R Z N T A v R X h w Y W 5 k Z W Q g Q 2 9 s d W 1 u M S 5 7 Q 2 9 s d W 1 u M S 5 z e W 1 i b 2 w s M X 0 m c X V v d D s s J n F 1 b 3 Q 7 U 2 V j d G l v b j E v T k l G V F k 1 M C 9 D a G F u Z 2 V k I F R 5 c G U x L n t P U E V O L D F 9 J n F 1 b 3 Q 7 L C Z x d W 9 0 O 1 N l Y 3 R p b 2 4 x L 0 5 J R l R Z N T A v Q 2 h h b m d l Z C B U e X B l L n t E Y X l I a W d o L D J 9 J n F 1 b 3 Q 7 L C Z x d W 9 0 O 1 N l Y 3 R p b 2 4 x L 0 5 J R l R Z N T A v Q 2 h h b m d l Z C B U e X B l L n t E Y X l M b 3 c s M 3 0 m c X V v d D s s J n F 1 b 3 Q 7 U 2 V j d G l v b j E v T k l G V F k 1 M C 9 D a G F u Z 2 V k I F R 5 c G U u e 0 x h c 3 R Q c m l j Z S w 0 f S Z x d W 9 0 O y w m c X V v d D t T Z W N 0 a W 9 u M S 9 O S U Z U W T U w L 0 N o Y W 5 n Z W Q g V H l w Z S 5 7 U H J l d m l v d X N D b G 9 z Z S w 1 f S Z x d W 9 0 O y w m c X V v d D t T Z W N 0 a W 9 u M S 9 O S U Z U W T U w L 0 N o Y W 5 n Z W Q g V H l w Z S 5 7 Q 2 h h b m d l L D Z 9 J n F 1 b 3 Q 7 L C Z x d W 9 0 O 1 N l Y 3 R p b 2 4 x L 0 5 J R l R Z N T A v Q 2 h h b m d l Z C B U e X B l L n s l Q 2 h h b m d l L D d 9 J n F 1 b 3 Q 7 L C Z x d W 9 0 O 1 N l Y 3 R p b 2 4 x L 0 5 J R l R Z N T A v Q 2 h h b m d l Z C B U e X B l M S 5 7 V m 9 s d W 1 l L D h 9 J n F 1 b 3 Q 7 L C Z x d W 9 0 O 1 N l Y 3 R p b 2 4 x L 0 5 J R l R Z N T A v Q 2 h h b m d l Z C B U e X B l M S 5 7 T m V h c l d L T C w 5 f S Z x d W 9 0 O y w m c X V v d D t T Z W N 0 a W 9 u M S 9 O S U Z U W T U w L 0 N o Y W 5 n Z W Q g V H l w Z T E u e 1 l l Y X J I a W d o L D E w f S Z x d W 9 0 O y w m c X V v d D t T Z W N 0 a W 9 u M S 9 O S U Z U W T U w L 0 N o Y W 5 n Z W Q g V H l w Z T E u e 1 l l Y X J M b 3 c s M T F 9 J n F 1 b 3 Q 7 L C Z x d W 9 0 O 1 N l Y 3 R p b 2 4 x L 0 5 J R l R Z N T A v R X h w Y W 5 k Z W Q g Q 2 9 s d W 1 u M S 5 7 Q 2 9 s d W 1 u M S 5 u Z W F y V 0 t I L D E 2 f S Z x d W 9 0 O y w m c X V v d D t T Z W N 0 a W 9 u M S 9 O S U Z U W T U w L 0 V 4 c G F u Z G V k I E N v b H V t b j E u e 0 N v b H V t b j E u c G V y Q 2 h h b m d l M z B k L D I y f S Z x d W 9 0 O y w m c X V v d D t T Z W N 0 a W 9 u M S 9 O S U Z U W T U w L 0 N o Y W 5 n Z W Q g V H l w Z S 5 7 M z B E Y X l D a G F y d C w x N H 0 m c X V v d D s s J n F 1 b 3 Q 7 U 2 V j d G l v b j E v T k l G V F k 1 M C 9 D a G F u Z 2 V k I F R 5 c G U u e 1 R v Z G F 5 Q 2 h h c n Q s M T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O S U Z U W T U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J R l R Z N T A v Z G F 0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J R l R Z N T A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J R l R Z N T A v R X h w Y W 5 k Z W Q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l G V F k 1 M C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J R l R Z N T A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S U Z U W T U w L 1 J l b W 9 2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J R l R Z N T A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l G V F k 1 M C 9 S Z W 1 v d m V k J T I w Q 2 9 s d W 1 u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S U Z U W T U w L 1 J l b m F t Z W Q l M j B D b 2 x 1 b W 5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J R l R Z N T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S U Z U W T U w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S U Z U W T U w L 1 J l b m F t Z W Q l M j B D b 2 x 1 b W 5 z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J R l R Z N T A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l G V F l P S U R B V E E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T k l G V F l P S U R B V E E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O S U Z U W U 9 D X 0 R C I i A v P j x F b n R y e S B U e X B l P S J S Z W N v d m V y e V R h c m d l d E N v b H V t b i I g V m F s d W U 9 I m w z I i A v P j x F b n R y e S B U e X B l P S J S Z W N v d m V y e V R h c m d l d F J v d y I g V m F s d W U 9 I m w 1 I i A v P j x F b n R y e S B U e X B l P S J G a W x s U 3 R h d H V z I i B W Y W x 1 Z T 0 i c 0 N v b X B s Z X R l I i A v P j x F b n R y e S B U e X B l P S J G a W x s Q 2 9 s d W 1 u T m F t Z X M i I F Z h b H V l P S J z W y Z x d W 9 0 O 0 N v b H V t b j E u c 3 R y a W t l U H J p Y 2 U m c X V v d D s s J n F 1 b 3 Q 7 Q 2 9 s d W 1 u M S 5 l e H B p c n l E Y X R l J n F 1 b 3 Q 7 L C Z x d W 9 0 O 0 N B T E w u b 3 B l b k l u d G V y Z X N 0 J n F 1 b 3 Q 7 L C Z x d W 9 0 O 0 N B T E w u Y 2 h h b m d l a W 5 P c G V u S W 5 0 Z X J l c 3 Q m c X V v d D s s J n F 1 b 3 Q 7 Q 0 F M T C 5 0 b 3 R h b F R y Y W R l Z F Z v b H V t Z S Z x d W 9 0 O y w m c X V v d D t D Q U x M L m l t c G x p Z W R W b 2 x h d G l s a X R 5 J n F 1 b 3 Q 7 L C Z x d W 9 0 O 0 N B T E w u b G F z d F B y a W N l J n F 1 b 3 Q 7 L C Z x d W 9 0 O 0 N B T E w u Y 2 h h b m d l J n F 1 b 3 Q 7 L C Z x d W 9 0 O 1 B V V C 5 v c G V u S W 5 0 Z X J l c 3 Q m c X V v d D s s J n F 1 b 3 Q 7 U F V U L m N o Y W 5 n Z W l u T 3 B l b k l u d G V y Z X N 0 J n F 1 b 3 Q 7 L C Z x d W 9 0 O 1 B V V C 5 0 b 3 R h b F R y Y W R l Z F Z v b H V t Z S Z x d W 9 0 O y w m c X V v d D t Q V V Q u a W 1 w b G l l Z F Z v b G F 0 a W x p d H k m c X V v d D s s J n F 1 b 3 Q 7 U F V U L m x h c 3 R Q c m l j Z S Z x d W 9 0 O y w m c X V v d D t Q V V Q u Y 2 h h b m d l J n F 1 b 3 Q 7 L C Z x d W 9 0 O 1 B V V C 5 1 b m R l c m x 5 a W 5 n V m F s d W U m c X V v d D t d I i A v P j x F b n R y e S B U e X B l P S J G a W x s Q 2 9 s d W 1 u V H l w Z X M i I F Z h b H V l P S J z Q U F B Q U F B Q U F B Q U F B Q U F B Q U F B Q U E i I C 8 + P E V u d H J 5 I F R 5 c G U 9 I k Z p b G x M Y X N 0 V X B k Y X R l Z C I g V m F s d W U 9 I m Q y M D I x L T A 2 L T E y V D E 3 O j M z O j M 1 L j E x N T k 5 O D l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5 M C I g L z 4 8 R W 5 0 c n k g V H l w Z T 0 i R m l s b F R h c m d l d E 5 h b W V D d X N 0 b 2 1 p e m V k I i B W Y W x 1 Z T 0 i b D E i I C 8 + P E V u d H J 5 I F R 5 c G U 9 I l F 1 Z X J 5 S U Q i I F Z h b H V l P S J z M W N j M z c 0 Z j I t N G Q w Y i 0 0 M 2 I w L T g 0 Z j E t M T k y Y j l j N T J j M G E 5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S U Z U W U 9 J R E F U Q S 9 F e H B h b m R l Z C B D b 2 x 1 b W 4 x L n t D b 2 x 1 b W 4 x L n N 0 c m l r Z V B y a W N l L D B 9 J n F 1 b 3 Q 7 L C Z x d W 9 0 O 1 N l Y 3 R p b 2 4 x L 0 5 J R l R Z T 0 l E Q V R B L 0 V 4 c G F u Z G V k I E N v b H V t b j E u e 0 N v b H V t b j E u Z X h w a X J 5 R G F 0 Z S w x f S Z x d W 9 0 O y w m c X V v d D t T Z W N 0 a W 9 u M S 9 O S U Z U W U 9 J R E F U Q S 9 F e H B h b m R l Z C B D Q U x M L n t D Q U x M L m 9 w Z W 5 J b n R l c m V z d C w y f S Z x d W 9 0 O y w m c X V v d D t T Z W N 0 a W 9 u M S 9 O S U Z U W U 9 J R E F U Q S 9 F e H B h b m R l Z C B D Q U x M L n t D Q U x M L m N o Y W 5 n Z W l u T 3 B l b k l u d G V y Z X N 0 L D N 9 J n F 1 b 3 Q 7 L C Z x d W 9 0 O 1 N l Y 3 R p b 2 4 x L 0 5 J R l R Z T 0 l E Q V R B L 0 V 4 c G F u Z G V k I E N B T E w u e 0 N B T E w u d G 9 0 Y W x U c m F k Z W R W b 2 x 1 b W U s N H 0 m c X V v d D s s J n F 1 b 3 Q 7 U 2 V j d G l v b j E v T k l G V F l P S U R B V E E v R X h w Y W 5 k Z W Q g Q 0 F M T C 5 7 Q 0 F M T C 5 p b X B s a W V k V m 9 s Y X R p b G l 0 e S w 1 f S Z x d W 9 0 O y w m c X V v d D t T Z W N 0 a W 9 u M S 9 O S U Z U W U 9 J R E F U Q S 9 F e H B h b m R l Z C B D Q U x M L n t D Q U x M L m x h c 3 R Q c m l j Z S w 2 f S Z x d W 9 0 O y w m c X V v d D t T Z W N 0 a W 9 u M S 9 O S U Z U W U 9 J R E F U Q S 9 F e H B h b m R l Z C B D Q U x M L n t D Q U x M L m N o Y W 5 n Z S w 3 f S Z x d W 9 0 O y w m c X V v d D t T Z W N 0 a W 9 u M S 9 O S U Z U W U 9 J R E F U Q S 9 F e H B h b m R l Z C B Q V V Q u e 1 B V V C 5 v c G V u S W 5 0 Z X J l c 3 Q s O H 0 m c X V v d D s s J n F 1 b 3 Q 7 U 2 V j d G l v b j E v T k l G V F l P S U R B V E E v R X h w Y W 5 k Z W Q g U F V U L n t Q V V Q u Y 2 h h b m d l a W 5 P c G V u S W 5 0 Z X J l c 3 Q s O X 0 m c X V v d D s s J n F 1 b 3 Q 7 U 2 V j d G l v b j E v T k l G V F l P S U R B V E E v R X h w Y W 5 k Z W Q g U F V U L n t Q V V Q u d G 9 0 Y W x U c m F k Z W R W b 2 x 1 b W U s M T B 9 J n F 1 b 3 Q 7 L C Z x d W 9 0 O 1 N l Y 3 R p b 2 4 x L 0 5 J R l R Z T 0 l E Q V R B L 0 V 4 c G F u Z G V k I F B V V C 5 7 U F V U L m l t c G x p Z W R W b 2 x h d G l s a X R 5 L D E x f S Z x d W 9 0 O y w m c X V v d D t T Z W N 0 a W 9 u M S 9 O S U Z U W U 9 J R E F U Q S 9 F e H B h b m R l Z C B Q V V Q u e 1 B V V C 5 s Y X N 0 U H J p Y 2 U s M T J 9 J n F 1 b 3 Q 7 L C Z x d W 9 0 O 1 N l Y 3 R p b 2 4 x L 0 5 J R l R Z T 0 l E Q V R B L 0 V 4 c G F u Z G V k I F B V V C 5 7 U F V U L m N o Y W 5 n Z S w x M 3 0 m c X V v d D s s J n F 1 b 3 Q 7 U 2 V j d G l v b j E v T k l G V F l P S U R B V E E v R X h w Y W 5 k Z W Q g U F V U L n t Q V V Q u d W 5 k Z X J s e W l u Z 1 Z h b H V l L D E 0 f S Z x d W 9 0 O 1 0 s J n F 1 b 3 Q 7 Q 2 9 s d W 1 u Q 2 9 1 b n Q m c X V v d D s 6 M T U s J n F 1 b 3 Q 7 S 2 V 5 Q 2 9 s d W 1 u T m F t Z X M m c X V v d D s 6 W 1 0 s J n F 1 b 3 Q 7 Q 2 9 s d W 1 u S W R l b n R p d G l l c y Z x d W 9 0 O z p b J n F 1 b 3 Q 7 U 2 V j d G l v b j E v T k l G V F l P S U R B V E E v R X h w Y W 5 k Z W Q g Q 2 9 s d W 1 u M S 5 7 Q 2 9 s d W 1 u M S 5 z d H J p a 2 V Q c m l j Z S w w f S Z x d W 9 0 O y w m c X V v d D t T Z W N 0 a W 9 u M S 9 O S U Z U W U 9 J R E F U Q S 9 F e H B h b m R l Z C B D b 2 x 1 b W 4 x L n t D b 2 x 1 b W 4 x L m V 4 c G l y e U R h d G U s M X 0 m c X V v d D s s J n F 1 b 3 Q 7 U 2 V j d G l v b j E v T k l G V F l P S U R B V E E v R X h w Y W 5 k Z W Q g Q 0 F M T C 5 7 Q 0 F M T C 5 v c G V u S W 5 0 Z X J l c 3 Q s M n 0 m c X V v d D s s J n F 1 b 3 Q 7 U 2 V j d G l v b j E v T k l G V F l P S U R B V E E v R X h w Y W 5 k Z W Q g Q 0 F M T C 5 7 Q 0 F M T C 5 j a G F u Z 2 V p b k 9 w Z W 5 J b n R l c m V z d C w z f S Z x d W 9 0 O y w m c X V v d D t T Z W N 0 a W 9 u M S 9 O S U Z U W U 9 J R E F U Q S 9 F e H B h b m R l Z C B D Q U x M L n t D Q U x M L n R v d G F s V H J h Z G V k V m 9 s d W 1 l L D R 9 J n F 1 b 3 Q 7 L C Z x d W 9 0 O 1 N l Y 3 R p b 2 4 x L 0 5 J R l R Z T 0 l E Q V R B L 0 V 4 c G F u Z G V k I E N B T E w u e 0 N B T E w u a W 1 w b G l l Z F Z v b G F 0 a W x p d H k s N X 0 m c X V v d D s s J n F 1 b 3 Q 7 U 2 V j d G l v b j E v T k l G V F l P S U R B V E E v R X h w Y W 5 k Z W Q g Q 0 F M T C 5 7 Q 0 F M T C 5 s Y X N 0 U H J p Y 2 U s N n 0 m c X V v d D s s J n F 1 b 3 Q 7 U 2 V j d G l v b j E v T k l G V F l P S U R B V E E v R X h w Y W 5 k Z W Q g Q 0 F M T C 5 7 Q 0 F M T C 5 j a G F u Z 2 U s N 3 0 m c X V v d D s s J n F 1 b 3 Q 7 U 2 V j d G l v b j E v T k l G V F l P S U R B V E E v R X h w Y W 5 k Z W Q g U F V U L n t Q V V Q u b 3 B l b k l u d G V y Z X N 0 L D h 9 J n F 1 b 3 Q 7 L C Z x d W 9 0 O 1 N l Y 3 R p b 2 4 x L 0 5 J R l R Z T 0 l E Q V R B L 0 V 4 c G F u Z G V k I F B V V C 5 7 U F V U L m N o Y W 5 n Z W l u T 3 B l b k l u d G V y Z X N 0 L D l 9 J n F 1 b 3 Q 7 L C Z x d W 9 0 O 1 N l Y 3 R p b 2 4 x L 0 5 J R l R Z T 0 l E Q V R B L 0 V 4 c G F u Z G V k I F B V V C 5 7 U F V U L n R v d G F s V H J h Z G V k V m 9 s d W 1 l L D E w f S Z x d W 9 0 O y w m c X V v d D t T Z W N 0 a W 9 u M S 9 O S U Z U W U 9 J R E F U Q S 9 F e H B h b m R l Z C B Q V V Q u e 1 B V V C 5 p b X B s a W V k V m 9 s Y X R p b G l 0 e S w x M X 0 m c X V v d D s s J n F 1 b 3 Q 7 U 2 V j d G l v b j E v T k l G V F l P S U R B V E E v R X h w Y W 5 k Z W Q g U F V U L n t Q V V Q u b G F z d F B y a W N l L D E y f S Z x d W 9 0 O y w m c X V v d D t T Z W N 0 a W 9 u M S 9 O S U Z U W U 9 J R E F U Q S 9 F e H B h b m R l Z C B Q V V Q u e 1 B V V C 5 j a G F u Z 2 U s M T N 9 J n F 1 b 3 Q 7 L C Z x d W 9 0 O 1 N l Y 3 R p b 2 4 x L 0 5 J R l R Z T 0 l E Q V R B L 0 V 4 c G F u Z G V k I F B V V C 5 7 U F V U L n V u Z G V y b H l p b m d W Y W x 1 Z S w x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5 J R l R Z T 0 l E Q V R B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J R l R Z T 0 l E Q V R B L 2 Z p b H R l c m V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l G V F l P S U R B V E E v Z G F 0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J R l R Z T 0 l E Q V R B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S U Z U W U 9 J R E F U Q S 9 F e H B h b m R l Z C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S U Z U W U 9 J R E F U Q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J R l R Z T 0 l E Q V R B L 0 V 4 c G F u Z G V k J T I w Q 0 F M T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J R l R Z T 0 l E Q V R B L 0 V 4 c G F u Z G V k J T I w U F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l G V F k 1 M C U y M E J B T k s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T k l G V F k 1 M F 9 C Q U 5 L I i A v P j x F b n R y e S B U e X B l P S J G a W x s Z W R D b 2 1 w b G V 0 Z V J l c 3 V s d F R v V 2 9 y a 3 N o Z W V 0 I i B W Y W x 1 Z T 0 i b D A i I C 8 + P E V u d H J 5 I F R 5 c G U 9 I l J l Y 2 9 2 Z X J 5 V G F y Z 2 V 0 U m 9 3 I i B W Y W x 1 Z T 0 i b D E i I C 8 + P E V u d H J 5 I F R 5 c G U 9 I l J l Y 2 9 2 Z X J 5 V G F y Z 2 V 0 Q 2 9 s d W 1 u I i B W Y W x 1 Z T 0 i b D E i I C 8 + P E V u d H J 5 I F R 5 c G U 9 I l J l Y 2 9 2 Z X J 5 V G F y Z 2 V 0 U 2 h l Z X Q i I F Z h b H V l P S J z U 2 h l Z X Q y I i A v P j x F b n R y e S B U e X B l P S J G a W x s T G F z d F V w Z G F 0 Z W Q i I F Z h b H V l P S J k M j A y M S 0 w N i 0 x M l Q x N z o z N z o z M C 4 x N j M 4 M j Q 0 W i I g L z 4 8 R W 5 0 c n k g V H l w Z T 0 i R m l s b E V y c m 9 y T W V z c 2 F n Z S I g V m F s d W U 9 I n N b U G V y b W l z c 2 l v b i B F c n J v c l 0 g V G h l I G N y Z W R l b n R p Y W x z I H B y b 3 Z p Z G V k I G Z v c i B 0 a G U g V 2 V i I H N v d X J j Z S B h c m U g a W 5 2 Y W x p Z C 4 g U G x l Y X N l I H V w Z G F 0 Z S B 0 a G U g Y 3 J l Z G V u d G l h b H M g d G h y b 3 V n a C B h I H J l Z n J l c 2 g g b 3 I g a W 4 g d G h l I E R h d G E g U 2 9 1 c m N l I F N l d H R p b m d z I G R p Y W x v Z y B 0 b y B j b 2 5 0 a W 5 1 Z S 4 g K F N v d X J j Z S B h d C B o d H R w c z o v L 3 d 3 d y 5 u c 2 V p b m R p Y S 5 j b 2 0 v Y X B p L 2 V x d W l 0 e S 1 z d G 9 j a 0 l u Z G l j Z X M u K S I g L z 4 8 R W 5 0 c n k g V H l w Z T 0 i R m l s b F N 0 Y X R 1 c y I g V m F s d W U 9 I n N F c n J v c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S U Z U W T U w L 0 V 4 c G F u Z G V k I E N v b H V t b j E u e 0 N v b H V t b j E u c 3 l t Y m 9 s L D F 9 J n F 1 b 3 Q 7 L C Z x d W 9 0 O 1 N l Y 3 R p b 2 4 x L 0 5 J R l R Z N T A v Q 2 h h b m d l Z C B U e X B l M S 5 7 T 1 B F T i w x f S Z x d W 9 0 O y w m c X V v d D t T Z W N 0 a W 9 u M S 9 O S U Z U W T U w L 0 N o Y W 5 n Z W Q g V H l w Z S 5 7 R G F 5 S G l n a C w y f S Z x d W 9 0 O y w m c X V v d D t T Z W N 0 a W 9 u M S 9 O S U Z U W T U w L 0 N o Y W 5 n Z W Q g V H l w Z S 5 7 R G F 5 T G 9 3 L D N 9 J n F 1 b 3 Q 7 L C Z x d W 9 0 O 1 N l Y 3 R p b 2 4 x L 0 5 J R l R Z N T A v Q 2 h h b m d l Z C B U e X B l L n t M Y X N 0 U H J p Y 2 U s N H 0 m c X V v d D s s J n F 1 b 3 Q 7 U 2 V j d G l v b j E v T k l G V F k 1 M C 9 D a G F u Z 2 V k I F R 5 c G U u e 1 B y Z X Z p b 3 V z Q 2 x v c 2 U s N X 0 m c X V v d D s s J n F 1 b 3 Q 7 U 2 V j d G l v b j E v T k l G V F k 1 M C 9 D a G F u Z 2 V k I F R 5 c G U u e 0 N o Y W 5 n Z S w 2 f S Z x d W 9 0 O y w m c X V v d D t T Z W N 0 a W 9 u M S 9 O S U Z U W T U w L 0 N o Y W 5 n Z W Q g V H l w Z S 5 7 J U N o Y W 5 n Z S w 3 f S Z x d W 9 0 O y w m c X V v d D t T Z W N 0 a W 9 u M S 9 O S U Z U W T U w L 0 N o Y W 5 n Z W Q g V H l w Z T E u e 1 Z v b H V t Z S w 4 f S Z x d W 9 0 O y w m c X V v d D t T Z W N 0 a W 9 u M S 9 O S U Z U W T U w L 0 N o Y W 5 n Z W Q g V H l w Z T E u e 0 5 l Y X J X S 0 w s O X 0 m c X V v d D s s J n F 1 b 3 Q 7 U 2 V j d G l v b j E v T k l G V F k 1 M C 9 D a G F u Z 2 V k I F R 5 c G U x L n t Z Z W F y S G l n a C w x M H 0 m c X V v d D s s J n F 1 b 3 Q 7 U 2 V j d G l v b j E v T k l G V F k 1 M C 9 D a G F u Z 2 V k I F R 5 c G U x L n t Z Z W F y T G 9 3 L D E x f S Z x d W 9 0 O y w m c X V v d D t T Z W N 0 a W 9 u M S 9 O S U Z U W T U w L 0 V 4 c G F u Z G V k I E N v b H V t b j E u e 0 N v b H V t b j E u b m V h c l d L S C w x N n 0 m c X V v d D s s J n F 1 b 3 Q 7 U 2 V j d G l v b j E v T k l G V F k 1 M C 9 F e H B h b m R l Z C B D b 2 x 1 b W 4 x L n t D b 2 x 1 b W 4 x L n B l c k N o Y W 5 n Z T M w Z C w y M n 0 m c X V v d D s s J n F 1 b 3 Q 7 U 2 V j d G l v b j E v T k l G V F k 1 M C 9 D a G F u Z 2 V k I F R 5 c G U u e z M w R G F 5 Q 2 h h c n Q s M T R 9 J n F 1 b 3 Q 7 L C Z x d W 9 0 O 1 N l Y 3 R p b 2 4 x L 0 5 J R l R Z N T A v Q 2 h h b m d l Z C B U e X B l L n t U b 2 R h e U N o Y X J 0 L D E 1 f S Z x d W 9 0 O 1 0 s J n F 1 b 3 Q 7 Q 2 9 s d W 1 u Q 2 9 1 b n Q m c X V v d D s 6 M T Y s J n F 1 b 3 Q 7 S 2 V 5 Q 2 9 s d W 1 u T m F t Z X M m c X V v d D s 6 W 1 0 s J n F 1 b 3 Q 7 Q 2 9 s d W 1 u S W R l b n R p d G l l c y Z x d W 9 0 O z p b J n F 1 b 3 Q 7 U 2 V j d G l v b j E v T k l G V F k 1 M C 9 F e H B h b m R l Z C B D b 2 x 1 b W 4 x L n t D b 2 x 1 b W 4 x L n N 5 b W J v b C w x f S Z x d W 9 0 O y w m c X V v d D t T Z W N 0 a W 9 u M S 9 O S U Z U W T U w L 0 N o Y W 5 n Z W Q g V H l w Z T E u e 0 9 Q R U 4 s M X 0 m c X V v d D s s J n F 1 b 3 Q 7 U 2 V j d G l v b j E v T k l G V F k 1 M C 9 D a G F u Z 2 V k I F R 5 c G U u e 0 R h e U h p Z 2 g s M n 0 m c X V v d D s s J n F 1 b 3 Q 7 U 2 V j d G l v b j E v T k l G V F k 1 M C 9 D a G F u Z 2 V k I F R 5 c G U u e 0 R h e U x v d y w z f S Z x d W 9 0 O y w m c X V v d D t T Z W N 0 a W 9 u M S 9 O S U Z U W T U w L 0 N o Y W 5 n Z W Q g V H l w Z S 5 7 T G F z d F B y a W N l L D R 9 J n F 1 b 3 Q 7 L C Z x d W 9 0 O 1 N l Y 3 R p b 2 4 x L 0 5 J R l R Z N T A v Q 2 h h b m d l Z C B U e X B l L n t Q c m V 2 a W 9 1 c 0 N s b 3 N l L D V 9 J n F 1 b 3 Q 7 L C Z x d W 9 0 O 1 N l Y 3 R p b 2 4 x L 0 5 J R l R Z N T A v Q 2 h h b m d l Z C B U e X B l L n t D a G F u Z 2 U s N n 0 m c X V v d D s s J n F 1 b 3 Q 7 U 2 V j d G l v b j E v T k l G V F k 1 M C 9 D a G F u Z 2 V k I F R 5 c G U u e y V D a G F u Z 2 U s N 3 0 m c X V v d D s s J n F 1 b 3 Q 7 U 2 V j d G l v b j E v T k l G V F k 1 M C 9 D a G F u Z 2 V k I F R 5 c G U x L n t W b 2 x 1 b W U s O H 0 m c X V v d D s s J n F 1 b 3 Q 7 U 2 V j d G l v b j E v T k l G V F k 1 M C 9 D a G F u Z 2 V k I F R 5 c G U x L n t O Z W F y V 0 t M L D l 9 J n F 1 b 3 Q 7 L C Z x d W 9 0 O 1 N l Y 3 R p b 2 4 x L 0 5 J R l R Z N T A v Q 2 h h b m d l Z C B U e X B l M S 5 7 W W V h c k h p Z 2 g s M T B 9 J n F 1 b 3 Q 7 L C Z x d W 9 0 O 1 N l Y 3 R p b 2 4 x L 0 5 J R l R Z N T A v Q 2 h h b m d l Z C B U e X B l M S 5 7 W W V h c k x v d y w x M X 0 m c X V v d D s s J n F 1 b 3 Q 7 U 2 V j d G l v b j E v T k l G V F k 1 M C 9 F e H B h b m R l Z C B D b 2 x 1 b W 4 x L n t D b 2 x 1 b W 4 x L m 5 l Y X J X S 0 g s M T Z 9 J n F 1 b 3 Q 7 L C Z x d W 9 0 O 1 N l Y 3 R p b 2 4 x L 0 5 J R l R Z N T A v R X h w Y W 5 k Z W Q g Q 2 9 s d W 1 u M S 5 7 Q 2 9 s d W 1 u M S 5 w Z X J D a G F u Z 2 U z M G Q s M j J 9 J n F 1 b 3 Q 7 L C Z x d W 9 0 O 1 N l Y 3 R p b 2 4 x L 0 5 J R l R Z N T A v Q 2 h h b m d l Z C B U e X B l L n s z M E R h e U N o Y X J 0 L D E 0 f S Z x d W 9 0 O y w m c X V v d D t T Z W N 0 a W 9 u M S 9 O S U Z U W T U w L 0 N o Y W 5 n Z W Q g V H l w Z S 5 7 V G 9 k Y X l D a G F y d C w x N X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O S U Z U W T U w J T I w Q k F O S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S U Z U W T U w J T I w Q k F O S y 9 k Y X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l G V F k 1 M C U y M E J B T k s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J R l R Z N T A l M j B C Q U 5 L L 0 V 4 c G F u Z G V k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J R l R Z N T A l M j B C Q U 5 L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l G V F k 1 M C U y M E J B T k s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S U Z U W T U w J T I w Q k F O S y 9 S Z W 1 v d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S U Z U W T U w J T I w Q k F O S y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S U Z U W T U w J T I w Q k F O S y 9 S Z W 1 v d m V k J T I w Q 2 9 s d W 1 u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S U Z U W T U w J T I w Q k F O S y 9 S Z W 5 h b W V k J T I w Q 2 9 s d W 1 u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S U Z U W T U w J T I w Q k F O S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J R l R Z N T A l M j B C Q U 5 L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S U Z U W T U w J T I w Q k F O S y 9 S Z W 5 h b W V k J T I w Q 2 9 s d W 1 u c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S U Z U W T U w J T I w Q k F O S y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S U Z U W T U w J T I w Q k F O S y 9 S Z W 1 v d m V k J T I w Q m 9 0 d G 9 t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W p g b p P x c S T q I x 8 Z E D c r n R A A A A A A I A A A A A A B B m A A A A A Q A A I A A A A H s o Q 9 Q Y R o m X E j 0 T q 9 M L M r U h Y w o 8 a Q z Q N 7 c z c 6 F 2 B j g o A A A A A A 6 A A A A A A g A A I A A A A B g u v V N t g 2 U b p E a 7 i h W h P 9 A 5 Y N G C 8 Q h O V Y X n 8 m E m s 7 u o U A A A A B D H 8 z M r v 2 G p s v + 4 i 2 3 5 Q a H 7 q d q U N E o v R O 9 V O C 6 F p z w z i k 6 A T q n e X 2 c v 8 7 Y G W R t A Q d w P J J z 9 0 q I a 3 n p 8 r i A j Y S 8 Z A p o C R p Y / 6 F 9 i v h w S b s v i Q A A A A E 8 t T X k O g I p a v l 6 A g C i 5 Z v w 6 O E c e y 7 j S f n U v o w + 2 T q M b A H f 3 h a h O 4 7 p 9 R o B U 2 3 V g z F 2 U h G 0 l H d a 4 + S e r f i 0 a e 0 c = < / D a t a M a s h u p > 
</file>

<file path=customXml/itemProps1.xml><?xml version="1.0" encoding="utf-8"?>
<ds:datastoreItem xmlns:ds="http://schemas.openxmlformats.org/officeDocument/2006/customXml" ds:itemID="{D30A7E6D-A2E3-4663-8BEE-985E50A4082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NIFTY50</vt:lpstr>
      <vt:lpstr>NIFTY OPTION CHAIN</vt:lpstr>
      <vt:lpstr>NIFTYOC_DB</vt:lpstr>
      <vt:lpstr>Sheet1</vt:lpstr>
      <vt:lpstr>NIFTYBANK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</dc:creator>
  <cp:lastModifiedBy>Jay</cp:lastModifiedBy>
  <dcterms:created xsi:type="dcterms:W3CDTF">2021-06-11T11:08:34Z</dcterms:created>
  <dcterms:modified xsi:type="dcterms:W3CDTF">2021-06-12T17:38:04Z</dcterms:modified>
</cp:coreProperties>
</file>