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6" rupBuild="23127"/>
  <workbookPr/>
  <x15ac:absPath xmlns:x15ac="http://schemas.microsoft.com/office/spreadsheetml/2010/11/ac" xmlns:mc="http://schemas.openxmlformats.org/markup-compatibility/2006" url="C:\Users\Jay\Desktop\"/>
  <xr:revisionPtr revIDLastSave="0" documentId="13_ncr:1_{189EA0CE-B435-437B-9524-9FCE3145C537}" xr6:coauthVersionLast="45" xr6:coauthVersionMax="45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sheetId="2" r:id="rId1" name="NIFTY50"/>
    <sheet sheetId="7" r:id="rId2" name="STOCKLIST"/>
    <sheet sheetId="3" r:id="rId3" name="OPTION CHAIN"/>
    <sheet sheetId="4" r:id="rId4" name="OC_DB"/>
    <sheet sheetId="5" r:id="rId5" name="Cookies"/>
    <sheet r:id="rId12" name="Table1" sheetId="8"/>
  </sheets>
  <definedNames>
    <definedName name="symbol">Table8[symbol]</definedName>
    <definedName name="ExternalData_1" localSheetId="0">'NIFTY50'!$A$1:$P$52</definedName>
    <definedName name="ExternalData_1" localSheetId="3">'OC_DB'!$C$5:$Q$137</definedName>
    <definedName name="ExternalData_2" localSheetId="1">'STOCKLIST'!$A$1:$P$53</definedName>
    <definedName name="Table1">'Table1'!$A$1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3" l="1"/>
  <c r="K10" i="3"/>
  <c r="L10" i="3"/>
  <c r="M10" i="3"/>
  <c r="N10" i="3"/>
  <c r="O10" i="3"/>
  <c r="J11" i="3"/>
  <c r="K11" i="3"/>
  <c r="L11" i="3"/>
  <c r="M11" i="3"/>
  <c r="N11" i="3"/>
  <c r="O11" i="3"/>
  <c r="J12" i="3"/>
  <c r="K12" i="3"/>
  <c r="L12" i="3"/>
  <c r="M12" i="3"/>
  <c r="N12" i="3"/>
  <c r="O12" i="3"/>
  <c r="J13" i="3"/>
  <c r="K13" i="3"/>
  <c r="L13" i="3"/>
  <c r="M13" i="3"/>
  <c r="N13" i="3"/>
  <c r="O13" i="3"/>
  <c r="J14" i="3"/>
  <c r="K14" i="3"/>
  <c r="L14" i="3"/>
  <c r="M14" i="3"/>
  <c r="N14" i="3"/>
  <c r="O14" i="3"/>
  <c r="J15" i="3"/>
  <c r="K15" i="3"/>
  <c r="L15" i="3"/>
  <c r="M15" i="3"/>
  <c r="N15" i="3"/>
  <c r="O15" i="3"/>
  <c r="J16" i="3"/>
  <c r="K16" i="3"/>
  <c r="L16" i="3"/>
  <c r="M16" i="3"/>
  <c r="N16" i="3"/>
  <c r="O16" i="3"/>
  <c r="J17" i="3"/>
  <c r="K17" i="3"/>
  <c r="L17" i="3"/>
  <c r="M17" i="3"/>
  <c r="N17" i="3"/>
  <c r="O17" i="3"/>
  <c r="J18" i="3"/>
  <c r="K18" i="3"/>
  <c r="L18" i="3"/>
  <c r="M18" i="3"/>
  <c r="N18" i="3"/>
  <c r="O18" i="3"/>
  <c r="J19" i="3"/>
  <c r="K19" i="3"/>
  <c r="L19" i="3"/>
  <c r="M19" i="3"/>
  <c r="N19" i="3"/>
  <c r="O19" i="3"/>
  <c r="J20" i="3"/>
  <c r="K20" i="3"/>
  <c r="L20" i="3"/>
  <c r="M20" i="3"/>
  <c r="N20" i="3"/>
  <c r="O20" i="3"/>
  <c r="J21" i="3"/>
  <c r="K21" i="3"/>
  <c r="L21" i="3"/>
  <c r="M21" i="3"/>
  <c r="N21" i="3"/>
  <c r="O21" i="3"/>
  <c r="J22" i="3"/>
  <c r="K22" i="3"/>
  <c r="L22" i="3"/>
  <c r="M22" i="3"/>
  <c r="N22" i="3"/>
  <c r="O22" i="3"/>
  <c r="J23" i="3"/>
  <c r="K23" i="3"/>
  <c r="L23" i="3"/>
  <c r="M23" i="3"/>
  <c r="N23" i="3"/>
  <c r="O23" i="3"/>
  <c r="J24" i="3"/>
  <c r="K24" i="3"/>
  <c r="L24" i="3"/>
  <c r="M24" i="3"/>
  <c r="N24" i="3"/>
  <c r="O24" i="3"/>
  <c r="J25" i="3"/>
  <c r="K25" i="3"/>
  <c r="L25" i="3"/>
  <c r="M25" i="3"/>
  <c r="N25" i="3"/>
  <c r="O25" i="3"/>
  <c r="J26" i="3"/>
  <c r="K26" i="3"/>
  <c r="L26" i="3"/>
  <c r="M26" i="3"/>
  <c r="N26" i="3"/>
  <c r="O26" i="3"/>
  <c r="J27" i="3"/>
  <c r="K27" i="3"/>
  <c r="L27" i="3"/>
  <c r="M27" i="3"/>
  <c r="N27" i="3"/>
  <c r="O27" i="3"/>
  <c r="J28" i="3"/>
  <c r="K28" i="3"/>
  <c r="L28" i="3"/>
  <c r="M28" i="3"/>
  <c r="N28" i="3"/>
  <c r="O28" i="3"/>
  <c r="J29" i="3"/>
  <c r="K29" i="3"/>
  <c r="L29" i="3"/>
  <c r="M29" i="3"/>
  <c r="N29" i="3"/>
  <c r="O29" i="3"/>
  <c r="J30" i="3"/>
  <c r="K30" i="3"/>
  <c r="L30" i="3"/>
  <c r="M30" i="3"/>
  <c r="N30" i="3"/>
  <c r="O30" i="3"/>
  <c r="J31" i="3"/>
  <c r="K31" i="3"/>
  <c r="L31" i="3"/>
  <c r="M31" i="3"/>
  <c r="N31" i="3"/>
  <c r="O31" i="3"/>
  <c r="J32" i="3"/>
  <c r="K32" i="3"/>
  <c r="L32" i="3"/>
  <c r="M32" i="3"/>
  <c r="N32" i="3"/>
  <c r="O32" i="3"/>
  <c r="J33" i="3"/>
  <c r="K33" i="3"/>
  <c r="L33" i="3"/>
  <c r="M33" i="3"/>
  <c r="N33" i="3"/>
  <c r="O33" i="3"/>
  <c r="J34" i="3"/>
  <c r="K34" i="3"/>
  <c r="L34" i="3"/>
  <c r="M34" i="3"/>
  <c r="N34" i="3"/>
  <c r="O34" i="3"/>
  <c r="J35" i="3"/>
  <c r="K35" i="3"/>
  <c r="L35" i="3"/>
  <c r="M35" i="3"/>
  <c r="N35" i="3"/>
  <c r="O35" i="3"/>
  <c r="J36" i="3"/>
  <c r="K36" i="3"/>
  <c r="L36" i="3"/>
  <c r="M36" i="3"/>
  <c r="N36" i="3"/>
  <c r="O36" i="3"/>
  <c r="J37" i="3"/>
  <c r="K37" i="3"/>
  <c r="L37" i="3"/>
  <c r="M37" i="3"/>
  <c r="N37" i="3"/>
  <c r="O37" i="3"/>
  <c r="J38" i="3"/>
  <c r="K38" i="3"/>
  <c r="L38" i="3"/>
  <c r="M38" i="3"/>
  <c r="N38" i="3"/>
  <c r="O38" i="3"/>
  <c r="O9" i="3"/>
  <c r="N9" i="3"/>
  <c r="M9" i="3"/>
  <c r="L9" i="3"/>
  <c r="K9" i="3"/>
  <c r="J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H9" i="3"/>
  <c r="G9" i="3"/>
  <c r="F9" i="3"/>
  <c r="E9" i="3"/>
  <c r="D9" i="3"/>
  <c r="C9" i="3"/>
  <c r="D2" i="4"/>
  <c r="C2" i="4"/>
  <c r="E3" i="3"/>
  <c r="E2" i="4"/>
  <c r="G2" i="4" l="1"/>
  <c r="F2" i="4" s="1"/>
  <c r="F3" i="4" s="1"/>
  <c r="D3" i="3" s="1"/>
  <c r="L4" i="3"/>
  <c r="C3" i="3"/>
  <c r="I6" i="3"/>
  <c r="I23" i="3" l="1"/>
  <c r="I17" i="3" s="1"/>
  <c r="I24" i="3" l="1"/>
  <c r="I18" i="3" s="1"/>
  <c r="I22" i="3"/>
  <c r="I16" i="3" l="1"/>
  <c r="P23" i="3"/>
  <c r="P17" i="3"/>
  <c r="B17" i="3"/>
  <c r="B23" i="3"/>
  <c r="I21" i="3"/>
  <c r="I25" i="3"/>
  <c r="P24" i="3" l="1"/>
  <c r="P22" i="3"/>
  <c r="P16" i="3"/>
  <c r="P18" i="3"/>
  <c r="B16" i="3"/>
  <c r="B18" i="3"/>
  <c r="I20" i="3"/>
  <c r="I15" i="3"/>
  <c r="I26" i="3"/>
  <c r="I19" i="3"/>
  <c r="B22" i="3"/>
  <c r="B24" i="3"/>
  <c r="I31" i="3"/>
  <c r="P21" i="3" l="1"/>
  <c r="P25" i="3"/>
  <c r="I27" i="3"/>
  <c r="B21" i="3"/>
  <c r="I32" i="3"/>
  <c r="I14" i="3"/>
  <c r="B25" i="3"/>
  <c r="P31" i="3" l="1"/>
  <c r="P26" i="3"/>
  <c r="P20" i="3"/>
  <c r="P15" i="3"/>
  <c r="P19" i="3"/>
  <c r="B19" i="3"/>
  <c r="B26" i="3"/>
  <c r="B15" i="3"/>
  <c r="I28" i="3"/>
  <c r="B31" i="3"/>
  <c r="B20" i="3"/>
  <c r="I13" i="3"/>
  <c r="I33" i="3"/>
  <c r="P32" i="3" l="1"/>
  <c r="P27" i="3"/>
  <c r="B14" i="3"/>
  <c r="P14" i="3"/>
  <c r="B27" i="3"/>
  <c r="I29" i="3"/>
  <c r="I34" i="3"/>
  <c r="P33" i="3"/>
  <c r="I12" i="3"/>
  <c r="P13" i="3"/>
  <c r="B32" i="3"/>
  <c r="P28" i="3" l="1"/>
  <c r="I30" i="3"/>
  <c r="B28" i="3"/>
  <c r="B13" i="3"/>
  <c r="I11" i="3"/>
  <c r="B33" i="3"/>
  <c r="I35" i="3"/>
  <c r="P12" i="3" l="1"/>
  <c r="P29" i="3"/>
  <c r="P34" i="3"/>
  <c r="B29" i="3"/>
  <c r="B12" i="3"/>
  <c r="B34" i="3"/>
  <c r="I36" i="3"/>
  <c r="I10" i="3"/>
  <c r="P30" i="3" l="1"/>
  <c r="P11" i="3"/>
  <c r="P35" i="3"/>
  <c r="B30" i="3"/>
  <c r="B11" i="3"/>
  <c r="B35" i="3"/>
  <c r="I9" i="3"/>
  <c r="I37" i="3"/>
  <c r="P10" i="3" l="1"/>
  <c r="P36" i="3"/>
  <c r="B10" i="3"/>
  <c r="B36" i="3"/>
  <c r="I38" i="3"/>
  <c r="P9" i="3" l="1"/>
  <c r="P37" i="3"/>
  <c r="B9" i="3"/>
  <c r="M39" i="3"/>
  <c r="E39" i="3"/>
  <c r="C39" i="3"/>
  <c r="O39" i="3"/>
  <c r="B37" i="3"/>
  <c r="N39" i="3" l="1"/>
  <c r="P38" i="3"/>
  <c r="J4" i="3"/>
  <c r="H4" i="3"/>
  <c r="O4" i="3"/>
  <c r="B38" i="3"/>
  <c r="D3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ECE03C-427C-4F5D-92FF-DDF8138FB63B}" keepAlive="1" name="Query - Cookes" description="Connection to the 'Cookes' query in the workbook." type="5" refreshedVersion="0" background="1">
    <dbPr connection="Provider=Microsoft.Mashup.OleDb.1;Data Source=$Workbook$;Location=Cookes;Extended Properties=&quot;&quot;" command="SELECT * FROM [Cookes]"/>
  </connection>
  <connection id="2" xr16:uid="{4CF83F2C-7F83-450A-A8AA-CE06B9061157}" keepAlive="1" name="Query - Expirydate" description="Connection to the 'Expirydate' query in the workbook." type="5" refreshedVersion="0" background="1">
    <dbPr connection="Provider=Microsoft.Mashup.OleDb.1;Data Source=$Workbook$;Location=Expirydate;Extended Properties=&quot;&quot;" command="SELECT * FROM [Expirydate]"/>
  </connection>
  <connection id="3" xr16:uid="{7A61E2BF-9920-4A24-B5DA-08A5DE4BBA73}" keepAlive="1" name="Query - Instrument" description="Connection to the 'Instrument' query in the workbook." type="5" refreshedVersion="0" background="1">
    <dbPr connection="Provider=Microsoft.Mashup.OleDb.1;Data Source=$Workbook$;Location=Instrument;Extended Properties=&quot;&quot;" command="SELECT * FROM [Instrument]"/>
  </connection>
  <connection id="4" xr16:uid="{00000000-0015-0000-FFFF-FFFF00000000}" keepAlive="1" name="Query - NIFTY50" description="Connection to the 'NIFTY50' query in the workbook." type="5" refreshedVersion="6" saveData="1">
    <dbPr connection="Provider=Microsoft.Mashup.OleDb.1;Data Source=$Workbook$;Location=NIFTY50;Extended Properties=&quot;&quot;" command="SELECT * FROM [NIFTY50]"/>
  </connection>
  <connection id="5" xr16:uid="{00000000-0015-0000-FFFF-FFFF01000000}" keepAlive="1" name="Query - NIFTYBANK" description="Connection to the 'NIFTYBANK' query in the workbook." type="5" refreshedVersion="6" background="1" saveData="1">
    <dbPr connection="Provider=Microsoft.Mashup.OleDb.1;Data Source=$Workbook$;Location=NIFTYBANK;Extended Properties=&quot;&quot;" command="SELECT * FROM [NIFTYBANK]"/>
  </connection>
  <connection id="6" xr16:uid="{00000000-0015-0000-FFFF-FFFF02000000}" keepAlive="1" name="Query - NIFTYOIDATA" description="Connection to the 'NIFTYOIDATA' query in the workbook." type="5" refreshedVersion="6" saveData="1">
    <dbPr connection="Provider=Microsoft.Mashup.OleDb.1;Data Source=$Workbook$;Location=NIFTYOIDATA;Extended Properties=&quot;&quot;" command="SELECT * FROM [NIFTYOIDATA]"/>
  </connection>
  <connection id="7" xr16:uid="{00000000-0015-0000-FFFF-FFFF03000000}" keepAlive="1" name="Query - OI_BANKNIFTY" description="Connection to the 'OI_BANKNIFTY' query in the workbook." type="5" refreshedVersion="6" background="1" saveData="1">
    <dbPr connection="Provider=Microsoft.Mashup.OleDb.1;Data Source=$Workbook$;Location=OI_BANKNIFTY;Extended Properties=&quot;&quot;" command="SELECT * FROM [OI_BANKNIFTY]"/>
  </connection>
  <connection id="8" xr16:uid="{8D79016B-B6A5-48A7-A69B-E63C1AC32E49}" keepAlive="1" name="Query - STOCKS" description="Connection to the 'STOCKS' query in the workbook." type="5" refreshedVersion="6" background="1" saveData="1">
    <dbPr connection="Provider=Microsoft.Mashup.OleDb.1;Data Source=$Workbook$;Location=STOCKS;Extended Properties=&quot;&quot;" command="SELECT * FROM [STOCKS]"/>
  </connection>
  <connection id="9" xr16:uid="{46E30325-DCAC-4B7E-823E-2C6D1B682297}" keepAlive="1" name="Query - symbol" description="Connection to the 'symbol' query in the workbook." type="5" refreshedVersion="0" background="1">
    <dbPr connection="Provider=Microsoft.Mashup.OleDb.1;Data Source=$Workbook$;Location=symbol;Extended Properties=&quot;&quot;" command="SELECT * FROM [symbol]"/>
  </connection>
</connections>
</file>

<file path=xl/sharedStrings.xml><?xml version="1.0" encoding="utf-8"?>
<sst xmlns="http://schemas.openxmlformats.org/spreadsheetml/2006/main" count="527" uniqueCount="216">
  <si>
    <t>SYMBOL</t>
  </si>
  <si>
    <t>OPEN</t>
  </si>
  <si>
    <t>DayHigh</t>
  </si>
  <si>
    <t>DayLow</t>
  </si>
  <si>
    <t>LastPrice</t>
  </si>
  <si>
    <t>PreviousClose</t>
  </si>
  <si>
    <t>Change</t>
  </si>
  <si>
    <t>%Change</t>
  </si>
  <si>
    <t>YearHigh</t>
  </si>
  <si>
    <t>YearLow</t>
  </si>
  <si>
    <t>Volume</t>
  </si>
  <si>
    <t>NearWKH</t>
  </si>
  <si>
    <t>NearWKL</t>
  </si>
  <si>
    <t>NIFTY 50</t>
  </si>
  <si>
    <t>https://static.nseindia.com/sparklines/30d/NIFTY-50.jpg</t>
  </si>
  <si>
    <t>https://static.nseindia.com/sparklines/today/NIFTY-50.jpg</t>
  </si>
  <si>
    <t>TATASTEEL</t>
  </si>
  <si>
    <t>https://static.nseindia.com/sparklines/30d/TATASTEEL-EQ.jpg</t>
  </si>
  <si>
    <t>https://static.nseindia.com/sparklines/today/TATASTEELEQN.jpg</t>
  </si>
  <si>
    <t>JSWSTEEL</t>
  </si>
  <si>
    <t>https://static.nseindia.com/sparklines/30d/JSWSTEEL-EQ.jpg</t>
  </si>
  <si>
    <t>https://static.nseindia.com/sparklines/today/JSWSTEELEQN.jpg</t>
  </si>
  <si>
    <t>COALINDIA</t>
  </si>
  <si>
    <t>https://static.nseindia.com/sparklines/30d/COALINDIA-EQ.jpg</t>
  </si>
  <si>
    <t>https://static.nseindia.com/sparklines/today/COALINDIAEQN.jpg</t>
  </si>
  <si>
    <t>DRREDDY</t>
  </si>
  <si>
    <t>https://static.nseindia.com/sparklines/30d/DRREDDY-EQ.jpg</t>
  </si>
  <si>
    <t>https://static.nseindia.com/sparklines/today/DRREDDYEQN.jpg</t>
  </si>
  <si>
    <t>HINDALCO</t>
  </si>
  <si>
    <t>https://static.nseindia.com/sparklines/30d/HINDALCO-EQ.jpg</t>
  </si>
  <si>
    <t>https://static.nseindia.com/sparklines/today/HINDALCOEQN.jpg</t>
  </si>
  <si>
    <t>POWERGRID</t>
  </si>
  <si>
    <t>https://static.nseindia.com/sparklines/30d/POWERGRID-EQ.jpg</t>
  </si>
  <si>
    <t>https://static.nseindia.com/sparklines/today/POWERGRIDEQN.jpg</t>
  </si>
  <si>
    <t>TCS</t>
  </si>
  <si>
    <t>https://static.nseindia.com/sparklines/30d/TCS-EQ.jpg</t>
  </si>
  <si>
    <t>https://static.nseindia.com/sparklines/today/TCSEQN.jpg</t>
  </si>
  <si>
    <t>RELIANCE</t>
  </si>
  <si>
    <t>https://static.nseindia.com/sparklines/30d/RELIANCE-EQ.jpg</t>
  </si>
  <si>
    <t>https://static.nseindia.com/sparklines/today/RELIANCEEQN.jpg</t>
  </si>
  <si>
    <t>INFY</t>
  </si>
  <si>
    <t>https://static.nseindia.com/sparklines/30d/INFY-EQ.jpg</t>
  </si>
  <si>
    <t>https://static.nseindia.com/sparklines/today/INFYEQN.jpg</t>
  </si>
  <si>
    <t>TATAMOTORS</t>
  </si>
  <si>
    <t>https://static.nseindia.com/sparklines/30d/TATAMOTORS-EQ.jpg</t>
  </si>
  <si>
    <t>https://static.nseindia.com/sparklines/today/TATAMOTORSEQN.jpg</t>
  </si>
  <si>
    <t>HCLTECH</t>
  </si>
  <si>
    <t>https://static.nseindia.com/sparklines/30d/HCLTECH-EQ.jpg</t>
  </si>
  <si>
    <t>https://static.nseindia.com/sparklines/today/HCLTECHEQN.jpg</t>
  </si>
  <si>
    <t>EICHERMOT</t>
  </si>
  <si>
    <t>https://static.nseindia.com/sparklines/30d/EICHERMOT-EQ.jpg</t>
  </si>
  <si>
    <t>https://static.nseindia.com/sparklines/today/EICHERMOTEQN.jpg</t>
  </si>
  <si>
    <t>TATACONSUM</t>
  </si>
  <si>
    <t>https://static.nseindia.com/sparklines/30d/TATACONSUM-EQ.jpg</t>
  </si>
  <si>
    <t>https://static.nseindia.com/sparklines/today/TATACONSUMEQN.jpg</t>
  </si>
  <si>
    <t>SUNPHARMA</t>
  </si>
  <si>
    <t>https://static.nseindia.com/sparklines/30d/SUNPHARMA-EQ.jpg</t>
  </si>
  <si>
    <t>https://static.nseindia.com/sparklines/today/SUNPHARMAEQN.jpg</t>
  </si>
  <si>
    <t>TECHM</t>
  </si>
  <si>
    <t>https://static.nseindia.com/sparklines/30d/TECHM-EQ.jpg</t>
  </si>
  <si>
    <t>https://static.nseindia.com/sparklines/today/TECHMEQN.jpg</t>
  </si>
  <si>
    <t>BAJFINANCE</t>
  </si>
  <si>
    <t>https://static.nseindia.com/sparklines/30d/BAJFINANCE-EQ.jpg</t>
  </si>
  <si>
    <t>https://static.nseindia.com/sparklines/today/BAJFINANCEEQN.jpg</t>
  </si>
  <si>
    <t>HDFCBANK</t>
  </si>
  <si>
    <t>https://static.nseindia.com/sparklines/30d/HDFCBANK-EQ.jpg</t>
  </si>
  <si>
    <t>https://static.nseindia.com/sparklines/today/HDFCBANKEQN.jpg</t>
  </si>
  <si>
    <t>M&amp;M</t>
  </si>
  <si>
    <t>https://static.nseindia.com/sparklines/30d/M&amp;M-EQ.jpg</t>
  </si>
  <si>
    <t>https://static.nseindia.com/sparklines/today/M&amp;MEQN.jpg</t>
  </si>
  <si>
    <t>MARUTI</t>
  </si>
  <si>
    <t>https://static.nseindia.com/sparklines/30d/MARUTI-EQ.jpg</t>
  </si>
  <si>
    <t>https://static.nseindia.com/sparklines/today/MARUTIEQN.jpg</t>
  </si>
  <si>
    <t>ASIANPAINT</t>
  </si>
  <si>
    <t>https://static.nseindia.com/sparklines/30d/ASIANPAINT-EQ.jpg</t>
  </si>
  <si>
    <t>https://static.nseindia.com/sparklines/today/ASIANPAINTEQN.jpg</t>
  </si>
  <si>
    <t>WIPRO</t>
  </si>
  <si>
    <t>https://static.nseindia.com/sparklines/30d/WIPRO-EQ.jpg</t>
  </si>
  <si>
    <t>https://static.nseindia.com/sparklines/today/WIPROEQN.jpg</t>
  </si>
  <si>
    <t>NTPC</t>
  </si>
  <si>
    <t>https://static.nseindia.com/sparklines/30d/NTPC-EQ.jpg</t>
  </si>
  <si>
    <t>https://static.nseindia.com/sparklines/today/NTPCEQN.jpg</t>
  </si>
  <si>
    <t>BPCL</t>
  </si>
  <si>
    <t>https://static.nseindia.com/sparklines/30d/BPCL-EQ.jpg</t>
  </si>
  <si>
    <t>https://static.nseindia.com/sparklines/today/BPCLEQN.jpg</t>
  </si>
  <si>
    <t>HDFC</t>
  </si>
  <si>
    <t>https://static.nseindia.com/sparklines/30d/HDFC-EQ.jpg</t>
  </si>
  <si>
    <t>https://static.nseindia.com/sparklines/today/HDFCEQN.jpg</t>
  </si>
  <si>
    <t>GRASIM</t>
  </si>
  <si>
    <t>https://static.nseindia.com/sparklines/30d/GRASIM-EQ.jpg</t>
  </si>
  <si>
    <t>https://static.nseindia.com/sparklines/today/GRASIMEQN.jpg</t>
  </si>
  <si>
    <t>NESTLEIND</t>
  </si>
  <si>
    <t>https://static.nseindia.com/sparklines/30d/NESTLEIND-EQ.jpg</t>
  </si>
  <si>
    <t>https://static.nseindia.com/sparklines/today/NESTLEINDEQN.jpg</t>
  </si>
  <si>
    <t>BAJAJ-AUTO</t>
  </si>
  <si>
    <t>https://static.nseindia.com/sparklines/30d/BAJAJ-AUTO-EQ.jpg</t>
  </si>
  <si>
    <t>https://static.nseindia.com/sparklines/today/BAJAJ-AUTOEQN.jpg</t>
  </si>
  <si>
    <t>HEROMOTOCO</t>
  </si>
  <si>
    <t>https://static.nseindia.com/sparklines/30d/HEROMOTOCO-EQ.jpg</t>
  </si>
  <si>
    <t>https://static.nseindia.com/sparklines/today/HEROMOTOCOEQN.jpg</t>
  </si>
  <si>
    <t>ONGC</t>
  </si>
  <si>
    <t>https://static.nseindia.com/sparklines/30d/ONGC-EQ.jpg</t>
  </si>
  <si>
    <t>https://static.nseindia.com/sparklines/today/ONGCEQN.jpg</t>
  </si>
  <si>
    <t>KOTAKBANK</t>
  </si>
  <si>
    <t>https://static.nseindia.com/sparklines/30d/KOTAKBANK-EQ.jpg</t>
  </si>
  <si>
    <t>https://static.nseindia.com/sparklines/today/KOTAKBANKEQN.jpg</t>
  </si>
  <si>
    <t>HINDUNILVR</t>
  </si>
  <si>
    <t>https://static.nseindia.com/sparklines/30d/HINDUNILVR-EQ.jpg</t>
  </si>
  <si>
    <t>https://static.nseindia.com/sparklines/today/HINDUNILVREQN.jpg</t>
  </si>
  <si>
    <t>TITAN</t>
  </si>
  <si>
    <t>https://static.nseindia.com/sparklines/30d/TITAN-EQ.jpg</t>
  </si>
  <si>
    <t>https://static.nseindia.com/sparklines/today/TITANEQN.jpg</t>
  </si>
  <si>
    <t>UPL</t>
  </si>
  <si>
    <t>https://static.nseindia.com/sparklines/30d/UPL-EQ.jpg</t>
  </si>
  <si>
    <t>https://static.nseindia.com/sparklines/today/UPLEQN.jpg</t>
  </si>
  <si>
    <t>SHREECEM</t>
  </si>
  <si>
    <t>https://static.nseindia.com/sparklines/30d/SHREECEM-EQ.jpg</t>
  </si>
  <si>
    <t>https://static.nseindia.com/sparklines/today/SHREECEMEQN.jpg</t>
  </si>
  <si>
    <t>ADANIPORTS</t>
  </si>
  <si>
    <t>https://static.nseindia.com/sparklines/30d/ADANIPORTS-EQ.jpg</t>
  </si>
  <si>
    <t>https://static.nseindia.com/sparklines/today/ADANIPORTSEQN.jpg</t>
  </si>
  <si>
    <t>IOC</t>
  </si>
  <si>
    <t>https://static.nseindia.com/sparklines/30d/IOC-EQ.jpg</t>
  </si>
  <si>
    <t>https://static.nseindia.com/sparklines/today/IOCEQN.jpg</t>
  </si>
  <si>
    <t>ITC</t>
  </si>
  <si>
    <t>https://static.nseindia.com/sparklines/30d/ITC-EQ.jpg</t>
  </si>
  <si>
    <t>https://static.nseindia.com/sparklines/today/ITCEQN.jpg</t>
  </si>
  <si>
    <t>ICICIBANK</t>
  </si>
  <si>
    <t>https://static.nseindia.com/sparklines/30d/ICICIBANK-EQ.jpg</t>
  </si>
  <si>
    <t>https://static.nseindia.com/sparklines/today/ICICIBANKEQN.jpg</t>
  </si>
  <si>
    <t>BRITANNIA</t>
  </si>
  <si>
    <t>https://static.nseindia.com/sparklines/30d/BRITANNIA-EQ.jpg</t>
  </si>
  <si>
    <t>https://static.nseindia.com/sparklines/today/BRITANNIAEQN.jpg</t>
  </si>
  <si>
    <t>SBIN</t>
  </si>
  <si>
    <t>https://static.nseindia.com/sparklines/30d/SBIN-EQ.jpg</t>
  </si>
  <si>
    <t>https://static.nseindia.com/sparklines/today/SBINEQN.jpg</t>
  </si>
  <si>
    <t>ULTRACEMCO</t>
  </si>
  <si>
    <t>https://static.nseindia.com/sparklines/30d/ULTRACEMCO-EQ.jpg</t>
  </si>
  <si>
    <t>https://static.nseindia.com/sparklines/today/ULTRACEMCOEQN.jpg</t>
  </si>
  <si>
    <t>BHARTIARTL</t>
  </si>
  <si>
    <t>https://static.nseindia.com/sparklines/30d/BHARTIARTL-EQ.jpg</t>
  </si>
  <si>
    <t>https://static.nseindia.com/sparklines/today/BHARTIARTLEQN.jpg</t>
  </si>
  <si>
    <t>CIPLA</t>
  </si>
  <si>
    <t>https://static.nseindia.com/sparklines/30d/CIPLA-EQ.jpg</t>
  </si>
  <si>
    <t>https://static.nseindia.com/sparklines/today/CIPLAEQN.jpg</t>
  </si>
  <si>
    <t>SBILIFE</t>
  </si>
  <si>
    <t>https://static.nseindia.com/sparklines/30d/SBILIFE-EQ.jpg</t>
  </si>
  <si>
    <t>https://static.nseindia.com/sparklines/today/SBILIFEEQN.jpg</t>
  </si>
  <si>
    <t>HDFCLIFE</t>
  </si>
  <si>
    <t>https://static.nseindia.com/sparklines/30d/HDFCLIFE-EQ.jpg</t>
  </si>
  <si>
    <t>https://static.nseindia.com/sparklines/today/HDFCLIFEEQN.jpg</t>
  </si>
  <si>
    <t>BAJAJFINSV</t>
  </si>
  <si>
    <t>https://static.nseindia.com/sparklines/30d/BAJAJFINSV-EQ.jpg</t>
  </si>
  <si>
    <t>https://static.nseindia.com/sparklines/today/BAJAJFINSVEQN.jpg</t>
  </si>
  <si>
    <t>LT</t>
  </si>
  <si>
    <t>https://static.nseindia.com/sparklines/30d/LT-EQ.jpg</t>
  </si>
  <si>
    <t>https://static.nseindia.com/sparklines/today/LTEQN.jpg</t>
  </si>
  <si>
    <t>INDUSINDBK</t>
  </si>
  <si>
    <t>https://static.nseindia.com/sparklines/30d/INDUSINDBK-EQ.jpg</t>
  </si>
  <si>
    <t>https://static.nseindia.com/sparklines/today/INDUSINDBKEQN.jpg</t>
  </si>
  <si>
    <t>DIVISLAB</t>
  </si>
  <si>
    <t>https://static.nseindia.com/sparklines/30d/DIVISLAB-EQ.jpg</t>
  </si>
  <si>
    <t>https://static.nseindia.com/sparklines/today/DIVISLABEQN.jpg</t>
  </si>
  <si>
    <t>AXISBANK</t>
  </si>
  <si>
    <t>https://static.nseindia.com/sparklines/30d/AXISBANK-EQ.jpg</t>
  </si>
  <si>
    <t>https://static.nseindia.com/sparklines/today/AXISBANKEQN.jpg</t>
  </si>
  <si>
    <t>perChange30d</t>
  </si>
  <si>
    <t>30DayChart</t>
  </si>
  <si>
    <t>TodayChart</t>
  </si>
  <si>
    <t>Column1.strikePrice</t>
  </si>
  <si>
    <t>Column1.expiryDate</t>
  </si>
  <si>
    <t>EXPIRY</t>
  </si>
  <si>
    <t>TYPE</t>
  </si>
  <si>
    <t>LOT SIZE</t>
  </si>
  <si>
    <t>STRIKE DIFF</t>
  </si>
  <si>
    <t>OI-PCR</t>
  </si>
  <si>
    <t>VOL-PCR</t>
  </si>
  <si>
    <t>INTRADAY</t>
  </si>
  <si>
    <t>WEEKLY</t>
  </si>
  <si>
    <t>SPOT PRICE</t>
  </si>
  <si>
    <t>CALL SIDE</t>
  </si>
  <si>
    <t>INTERPRETATION</t>
  </si>
  <si>
    <t>OI</t>
  </si>
  <si>
    <t>VOLUME</t>
  </si>
  <si>
    <t>IV</t>
  </si>
  <si>
    <t>LTP</t>
  </si>
  <si>
    <t>STRKE PRICE</t>
  </si>
  <si>
    <t>PUT SIDE</t>
  </si>
  <si>
    <t>PCHG</t>
  </si>
  <si>
    <t>COI</t>
  </si>
  <si>
    <t>IO</t>
  </si>
  <si>
    <t>TOTAL</t>
  </si>
  <si>
    <t>NIFTY BANK</t>
  </si>
  <si>
    <t>https://static.nseindia.com/sparklines/30d/NIFTY-BANK.jpg</t>
  </si>
  <si>
    <t>https://static.nseindia.com/sparklines/today/NIFTY-BANK.jpg</t>
  </si>
  <si>
    <t>symbol</t>
  </si>
  <si>
    <t>Instrument</t>
  </si>
  <si>
    <t>STOCKSYMBOL</t>
  </si>
  <si>
    <t>OPTION CHAIN ANALYSIS</t>
  </si>
  <si>
    <t>BE6DEA9544651353645D7E4A96712C4F~qLW8bv7FrbYwqjPZCHl/7aYCmhiiAUDvjUXwheMjexgIxvtnBdm4AexMJIXwrQzNCZ+RJpz8I1jsxpvy5kj8OXWGFXp4bU0M2XDrDEOJ0tR4PkhRRmm9ii27zCOYEMZqLu+FtJNHfDk2QfTNtlpnW2TqbSbLzsTR/g+wjZj6o+g=</t>
  </si>
  <si>
    <t>Cookes</t>
  </si>
  <si>
    <t>Column1.CE.openInterest</t>
  </si>
  <si>
    <t>Column1.CE.changeinOpenInterest</t>
  </si>
  <si>
    <t>Column1.CE.totalTradedVolume</t>
  </si>
  <si>
    <t>Column1.CE.impliedVolatility</t>
  </si>
  <si>
    <t>Column1.CE.lastPrice</t>
  </si>
  <si>
    <t>Column1.CE.change</t>
  </si>
  <si>
    <t>Column1.PE.openInterest</t>
  </si>
  <si>
    <t>Column1.PE.changeinOpenInterest</t>
  </si>
  <si>
    <t>Column1.PE.totalTradedVolume</t>
  </si>
  <si>
    <t>Column1.PE.impliedVolatility</t>
  </si>
  <si>
    <t>Column1.PE.lastPrice</t>
  </si>
  <si>
    <t>Column1.PE.change</t>
  </si>
  <si>
    <t>Column1.PE.underlyingValue</t>
  </si>
  <si>
    <t>Expirydate</t>
  </si>
  <si>
    <t>24-Jun-2021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</si>
</sst>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409]d\-mmm\-yyyy;@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gradientFill>
        <stop position="0">
          <color theme="4" tint="0.80001220740379042"/>
        </stop>
        <stop position="1">
          <color theme="4" tint="0.40000610370189521"/>
        </stop>
      </gradientFill>
    </fill>
    <fill>
      <gradientFill>
        <stop position="0">
          <color theme="0"/>
        </stop>
        <stop position="1">
          <color rgb="FFFF0000"/>
        </stop>
      </gradientFill>
    </fill>
    <fill>
      <patternFill patternType="solid">
        <fgColor theme="9" tint="0.39997558519241921"/>
        <bgColor indexed="64"/>
      </patternFill>
    </fill>
    <fill>
      <patternFill patternType="solid">
        <fgColor rgb="FF00EA6A"/>
        <bgColor indexed="64"/>
      </patternFill>
    </fill>
    <fill>
      <patternFill patternType="gray125">
        <bgColor rgb="FF00B050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5" xfId="0" applyFont="1" applyFill="1" applyBorder="1" applyAlignment="1">
      <alignment vertical="top"/>
    </xf>
    <xf numFmtId="0" fontId="4" fillId="6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2" fontId="5" fillId="9" borderId="1" xfId="0" applyNumberFormat="1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right" vertical="center"/>
    </xf>
    <xf numFmtId="0" fontId="0" fillId="8" borderId="5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5" fillId="9" borderId="0" xfId="0" applyNumberFormat="1" applyFont="1" applyFill="1" applyBorder="1" applyAlignment="1">
      <alignment horizontal="center" vertical="center"/>
    </xf>
    <xf numFmtId="2" fontId="5" fillId="9" borderId="2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0" fontId="7" fillId="0" borderId="0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7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fgColor auto="1"/>
          <bgColor rgb="FF00B050"/>
        </patternFill>
      </fill>
    </dxf>
    <dxf>
      <numFmt numFmtId="170" formatCode="[$-409]d\-mmm\-yyyy;@"/>
      <alignment horizontal="center" vertical="center" textRotation="0" wrapText="0" indent="0" justifyLastLine="0" shrinkToFit="0" readingOrder="0"/>
    </dxf>
    <dxf>
      <numFmt numFmtId="170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theme="9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E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00000000-0016-0000-0000-000000000000}" autoFormatId="16" applyNumberFormats="0" applyBorderFormats="0" applyFontFormats="1" applyPatternFormats="1" applyAlignmentFormats="0" applyWidthHeightFormats="0">
  <queryTableRefresh preserveSortFilterLayout="0" nextId="17">
    <queryTableFields count="16">
      <queryTableField id="1" name="SYMBOL" tableColumnId="1"/>
      <queryTableField id="2" name="OPEN" tableColumnId="2"/>
      <queryTableField id="3" name="DayHigh" tableColumnId="3"/>
      <queryTableField id="4" name="DayLow" tableColumnId="4"/>
      <queryTableField id="5" name="LastPrice" tableColumnId="5"/>
      <queryTableField id="6" name="PreviousClose" tableColumnId="6"/>
      <queryTableField id="7" name="Change" tableColumnId="7"/>
      <queryTableField id="8" name="%Change" tableColumnId="8"/>
      <queryTableField id="9" name="Volume" tableColumnId="9"/>
      <queryTableField id="10" name="NearWKL" tableColumnId="10"/>
      <queryTableField id="11" name="YearHigh" tableColumnId="11"/>
      <queryTableField id="12" name="YearLow" tableColumnId="12"/>
      <queryTableField id="13" name="NearWKH" tableColumnId="13"/>
      <queryTableField id="14" name="perChange30d" tableColumnId="14"/>
      <queryTableField id="15" name="30DayChart" tableColumnId="15"/>
      <queryTableField id="16" name="TodayChart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DA7DAA5D-E6C6-4F0A-AB39-FCDEA1099C84}" autoFormatId="16" applyNumberFormats="0" applyBorderFormats="0" applyFontFormats="0" applyPatternFormats="0" applyAlignmentFormats="0" applyWidthHeightFormats="0">
  <queryTableRefresh nextId="17">
    <queryTableFields count="16">
      <queryTableField id="1" name="SYMBOL" tableColumnId="1"/>
      <queryTableField id="2" name="OPEN" tableColumnId="2"/>
      <queryTableField id="3" name="DayHigh" tableColumnId="3"/>
      <queryTableField id="4" name="DayLow" tableColumnId="4"/>
      <queryTableField id="5" name="LastPrice" tableColumnId="5"/>
      <queryTableField id="6" name="PreviousClose" tableColumnId="6"/>
      <queryTableField id="7" name="Change" tableColumnId="7"/>
      <queryTableField id="8" name="%Change" tableColumnId="8"/>
      <queryTableField id="9" name="Volume" tableColumnId="9"/>
      <queryTableField id="10" name="NearWKL" tableColumnId="10"/>
      <queryTableField id="11" name="YearHigh" tableColumnId="11"/>
      <queryTableField id="12" name="YearLow" tableColumnId="12"/>
      <queryTableField id="13" name="NearWKH" tableColumnId="13"/>
      <queryTableField id="14" name="perChange30d" tableColumnId="14"/>
      <queryTableField id="15" name="30DayChart" tableColumnId="15"/>
      <queryTableField id="16" name="TodayChart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00000000-0016-0000-0200-000001000000}" autoFormatId="0" applyNumberFormats="0" applyBorderFormats="0" applyFontFormats="1" applyPatternFormats="1" applyAlignmentFormats="0" applyWidthHeightFormats="0">
  <queryTableRefresh preserveSortFilterLayout="0" nextId="16">
    <queryTableFields count="15">
      <queryTableField id="1" name="Column1.strikePrice" tableColumnId="76"/>
      <queryTableField id="2" name="Column1.expiryDate" tableColumnId="77"/>
      <queryTableField id="3" name="Column1.CE.openInterest" tableColumnId="78"/>
      <queryTableField id="4" name="Column1.CE.changeinOpenInterest" tableColumnId="79"/>
      <queryTableField id="5" name="Column1.CE.totalTradedVolume" tableColumnId="80"/>
      <queryTableField id="6" name="Column1.CE.impliedVolatility" tableColumnId="81"/>
      <queryTableField id="7" name="Column1.CE.lastPrice" tableColumnId="82"/>
      <queryTableField id="8" name="Column1.CE.change" tableColumnId="83"/>
      <queryTableField id="9" name="Column1.PE.openInterest" tableColumnId="84"/>
      <queryTableField id="10" name="Column1.PE.changeinOpenInterest" tableColumnId="85"/>
      <queryTableField id="11" name="Column1.PE.totalTradedVolume" tableColumnId="86"/>
      <queryTableField id="12" name="Column1.PE.impliedVolatility" tableColumnId="87"/>
      <queryTableField id="13" name="Column1.PE.lastPrice" tableColumnId="88"/>
      <queryTableField id="14" name="Column1.PE.change" tableColumnId="89"/>
      <queryTableField id="15" name="Column1.PE.underlyingValue" tableColumnId="9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IFTY50" displayName="NIFTY50" ref="A1:P52" tableType="queryTable" totalsRowShown="0" headerRowDxfId="75" dataDxfId="74">
  <autoFilter ref="A1:P52" xr:uid="{E6F46B73-A499-41EC-AD08-B970FD06065F}"/>
  <sortState xmlns:xlrd2="http://schemas.microsoft.com/office/spreadsheetml/2017/richdata2" ref="A2:P52">
    <sortCondition descending="1" ref="G1:G52"/>
  </sortState>
  <tableColumns count="16">
    <tableColumn id="1" xr3:uid="{92DFDD3C-4BD9-4A61-B040-55FEC0C45BFA}" uniqueName="1" name="SYMBOL" queryTableFieldId="1" dataDxfId="73"/>
    <tableColumn id="2" xr3:uid="{5806562A-DF4B-4279-AA6C-22DC64BB74F0}" uniqueName="2" name="OPEN" queryTableFieldId="2" dataDxfId="72"/>
    <tableColumn id="3" xr3:uid="{00B4EAA9-BE16-42ED-9310-532C19E4C1EB}" uniqueName="3" name="DayHigh" queryTableFieldId="3" dataDxfId="71"/>
    <tableColumn id="4" xr3:uid="{D70154E4-BD2A-4128-9E35-48848BF677CE}" uniqueName="4" name="DayLow" queryTableFieldId="4" dataDxfId="70"/>
    <tableColumn id="5" xr3:uid="{000DF2AE-235E-42D2-98D0-51EF2631EE81}" uniqueName="5" name="LastPrice" queryTableFieldId="5" dataDxfId="69"/>
    <tableColumn id="6" xr3:uid="{EAC79E09-79EB-49A3-8F26-034D5D1ED4AE}" uniqueName="6" name="PreviousClose" queryTableFieldId="6" dataDxfId="68"/>
    <tableColumn id="7" xr3:uid="{C24DFFCD-AC29-4614-A0DC-57261067B8C9}" uniqueName="7" name="Change" queryTableFieldId="7" dataDxfId="67"/>
    <tableColumn id="8" xr3:uid="{BC726F67-4B8D-46A5-9193-75EC2D32153C}" uniqueName="8" name="%Change" queryTableFieldId="8" dataDxfId="66"/>
    <tableColumn id="9" xr3:uid="{29C12E64-E5AA-402D-88B3-9DC8F6A7581E}" uniqueName="9" name="Volume" queryTableFieldId="9" dataDxfId="65"/>
    <tableColumn id="10" xr3:uid="{2E4005DF-B20F-477C-AEE0-44264AF01936}" uniqueName="10" name="NearWKL" queryTableFieldId="10" dataDxfId="64"/>
    <tableColumn id="11" xr3:uid="{525B3131-8D3D-4E8F-97BB-9BC2BF9DADAA}" uniqueName="11" name="YearHigh" queryTableFieldId="11" dataDxfId="63"/>
    <tableColumn id="12" xr3:uid="{28814738-7511-45A2-A4A9-4509601AA82C}" uniqueName="12" name="YearLow" queryTableFieldId="12" dataDxfId="62"/>
    <tableColumn id="13" xr3:uid="{CE721694-D41A-425B-941A-CC9B916EA8D7}" uniqueName="13" name="NearWKH" queryTableFieldId="13" dataDxfId="61"/>
    <tableColumn id="14" xr3:uid="{11098688-8D1C-48D8-9CC9-E2C25D73B2A3}" uniqueName="14" name="perChange30d" queryTableFieldId="14" dataDxfId="60"/>
    <tableColumn id="15" xr3:uid="{A7D5D98B-63CE-4051-9589-839076144911}" uniqueName="15" name="30DayChart" queryTableFieldId="15" dataDxfId="59"/>
    <tableColumn id="16" xr3:uid="{027A510F-7C12-4EB6-A3E1-B3AD451750A6}" uniqueName="16" name="TodayChart" queryTableFieldId="16" dataDxfId="5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5DD359-B223-4A4C-BA1D-E45AFC65A29C}" name="STOCKS" displayName="STOCKS" ref="A1:P53" tableType="queryTable" totalsRowShown="0" headerRowDxfId="38" dataDxfId="39">
  <autoFilter ref="A1:P53" xr:uid="{7169E85D-3695-4896-AFF3-2F53C44D40FD}"/>
  <tableColumns count="16">
    <tableColumn id="1" xr3:uid="{6B01F6A4-52A2-4D09-8EC5-A84E18557F74}" uniqueName="1" name="SYMBOL" queryTableFieldId="1" dataDxfId="55"/>
    <tableColumn id="2" xr3:uid="{29A5E186-A98D-4A48-BE1F-7E3432A16BDE}" uniqueName="2" name="OPEN" queryTableFieldId="2" dataDxfId="54"/>
    <tableColumn id="3" xr3:uid="{0F4487BF-1D55-4AB4-B4F9-3D24C78C5BFD}" uniqueName="3" name="DayHigh" queryTableFieldId="3" dataDxfId="53"/>
    <tableColumn id="4" xr3:uid="{E3D28FAB-B073-4361-99C5-1DEE6F390F37}" uniqueName="4" name="DayLow" queryTableFieldId="4" dataDxfId="52"/>
    <tableColumn id="5" xr3:uid="{B9465313-012C-46CB-84BC-AC0B08E46FD6}" uniqueName="5" name="LastPrice" queryTableFieldId="5" dataDxfId="51"/>
    <tableColumn id="6" xr3:uid="{F6F41868-B489-4731-8B6D-8CBD1303EC46}" uniqueName="6" name="PreviousClose" queryTableFieldId="6" dataDxfId="50"/>
    <tableColumn id="7" xr3:uid="{63201050-37A3-44D0-A8D9-9CC7FDE17B77}" uniqueName="7" name="Change" queryTableFieldId="7" dataDxfId="49"/>
    <tableColumn id="8" xr3:uid="{5103C866-902D-4D2E-A45A-24A923886082}" uniqueName="8" name="%Change" queryTableFieldId="8" dataDxfId="48"/>
    <tableColumn id="9" xr3:uid="{CBCB2370-9A78-4833-B935-81F9D7F01D9E}" uniqueName="9" name="Volume" queryTableFieldId="9" dataDxfId="47"/>
    <tableColumn id="10" xr3:uid="{032CF835-5F21-4DEC-89B7-78F890B7782A}" uniqueName="10" name="NearWKL" queryTableFieldId="10" dataDxfId="46"/>
    <tableColumn id="11" xr3:uid="{7CF10C35-CFE2-424A-8EDF-FD770092A242}" uniqueName="11" name="YearHigh" queryTableFieldId="11" dataDxfId="45"/>
    <tableColumn id="12" xr3:uid="{9D6438BD-7DE2-4CBE-A750-B01495E52CCF}" uniqueName="12" name="YearLow" queryTableFieldId="12" dataDxfId="44"/>
    <tableColumn id="13" xr3:uid="{5BF7A805-0AAC-4417-81F0-60A1F6DDAA6C}" uniqueName="13" name="NearWKH" queryTableFieldId="13" dataDxfId="43"/>
    <tableColumn id="14" xr3:uid="{7D861DF2-272E-4D36-9ED0-7C7ADCE522D8}" uniqueName="14" name="perChange30d" queryTableFieldId="14" dataDxfId="42"/>
    <tableColumn id="15" xr3:uid="{EBAE45B0-66A3-427D-9AFE-D6C67E15D276}" uniqueName="15" name="30DayChart" queryTableFieldId="15" dataDxfId="41"/>
    <tableColumn id="16" xr3:uid="{797ADD1B-5F4A-41D6-95FF-D32AF0B97C6D}" uniqueName="16" name="TodayChart" queryTableFieldId="16" dataDxfId="4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NIFTYOIDATA" displayName="NIFTYOIDATA" ref="C5:Q137" tableType="queryTable" totalsRowShown="0" headerRowDxfId="57" dataDxfId="56">
  <autoFilter ref="C5:Q137" xr:uid="{A69B5C4A-EEDA-4C13-8692-241BC698C43C}"/>
  <tableColumns count="15">
    <tableColumn id="76" xr3:uid="{91071CE3-B679-42CF-BF39-274296711B89}" uniqueName="76" name="Column1.strikePrice" queryTableFieldId="1" dataDxfId="14"/>
    <tableColumn id="77" xr3:uid="{614BA0FD-EDEB-4F87-BF01-937D591C51FA}" uniqueName="77" name="Column1.expiryDate" queryTableFieldId="2" dataDxfId="13"/>
    <tableColumn id="78" xr3:uid="{9B123C96-4235-4A7D-B2CD-1A79ED7651CA}" uniqueName="78" name="Column1.CE.openInterest" queryTableFieldId="3" dataDxfId="12"/>
    <tableColumn id="79" xr3:uid="{15C584B1-3486-450D-ADAE-85E6CCF773AD}" uniqueName="79" name="Column1.CE.changeinOpenInterest" queryTableFieldId="4" dataDxfId="11"/>
    <tableColumn id="80" xr3:uid="{ED791A8B-20C2-45FD-AEF2-DAAF88C2A3E2}" uniqueName="80" name="Column1.CE.totalTradedVolume" queryTableFieldId="5" dataDxfId="10"/>
    <tableColumn id="81" xr3:uid="{0327BB3F-534C-42DE-A904-3208ADC0BB0F}" uniqueName="81" name="Column1.CE.impliedVolatility" queryTableFieldId="6" dataDxfId="9"/>
    <tableColumn id="82" xr3:uid="{EFA4FC64-7B88-43AE-AF70-25B897D907C5}" uniqueName="82" name="Column1.CE.lastPrice" queryTableFieldId="7" dataDxfId="8"/>
    <tableColumn id="83" xr3:uid="{5EE2CB03-C76A-43F6-8969-A70554DA5DAF}" uniqueName="83" name="Column1.CE.change" queryTableFieldId="8" dataDxfId="7"/>
    <tableColumn id="84" xr3:uid="{04A000C3-E183-40AF-87EF-71CC980F1F77}" uniqueName="84" name="Column1.PE.openInterest" queryTableFieldId="9" dataDxfId="6"/>
    <tableColumn id="85" xr3:uid="{959AB534-59B0-47E5-9B9E-D63D64A132A6}" uniqueName="85" name="Column1.PE.changeinOpenInterest" queryTableFieldId="10" dataDxfId="5"/>
    <tableColumn id="86" xr3:uid="{1E8E81C2-81EE-47AF-96D0-0DE7CE6AB443}" uniqueName="86" name="Column1.PE.totalTradedVolume" queryTableFieldId="11" dataDxfId="4"/>
    <tableColumn id="87" xr3:uid="{466EA7B1-1682-4D16-A252-71F6CB06D3A7}" uniqueName="87" name="Column1.PE.impliedVolatility" queryTableFieldId="12" dataDxfId="3"/>
    <tableColumn id="88" xr3:uid="{E5E72318-2BEC-4181-8469-9CE45AF6B4AB}" uniqueName="88" name="Column1.PE.lastPrice" queryTableFieldId="13" dataDxfId="2"/>
    <tableColumn id="89" xr3:uid="{DE79D24C-61F7-47DE-96C0-290C8B292F21}" uniqueName="89" name="Column1.PE.change" queryTableFieldId="14" dataDxfId="1"/>
    <tableColumn id="90" xr3:uid="{4F7F0262-63AA-4206-B023-4E0822211E04}" uniqueName="90" name="Column1.PE.underlyingValue" queryTableFieldId="15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B5BD97-BAFC-4DD8-B552-BC780303EC0C}" name="Table6" displayName="Table6" ref="F1:F3" totalsRowCount="1" headerRowDxfId="35" dataDxfId="36">
  <autoFilter ref="F1:F2" xr:uid="{D36EAD78-60FE-4A0D-8636-C5531E86B5C9}"/>
  <tableColumns count="1">
    <tableColumn id="1" xr3:uid="{6582D876-96EA-4D33-9B6C-9F140E00F1B1}" name="Instrument" totalsRowFunction="custom" dataDxfId="37" totalsRowDxfId="29">
      <calculatedColumnFormula>IF(OR(G$2="BANKNIFTY",G$2="NIFTY"),"indices","equities")</calculatedColumnFormula>
      <totalsRowFormula>IF(F2="equities","EQUITY","INDICES")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69EDFC-5C88-4460-B961-B6BBC73845D6}" name="Table8" displayName="Table8" ref="G1:G2" totalsRowShown="0" headerRowDxfId="34" dataDxfId="33">
  <autoFilter ref="G1:G2" xr:uid="{ECEA1BF7-C8D9-44E8-8589-7492CCDD8E1C}"/>
  <tableColumns count="1">
    <tableColumn id="1" xr3:uid="{36BFA932-65BA-4B3B-8043-B4A0AA674851}" name="symbol" dataDxfId="32">
      <calculatedColumnFormula>IF(E2="NIFTY BANK","BANKNIFTY",IF(E2="NIFTY 50","NIFTY",E2))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8F254CC-6658-4FFA-890C-99B3B23D1B17}" name="Table9" displayName="Table9" ref="H1:H2" totalsRowShown="0" headerRowDxfId="30" dataDxfId="27" tableBorderDxfId="31">
  <autoFilter ref="H1:H2" xr:uid="{9C6F3121-3B1D-4E62-B6EA-77ADF49BB7F4}"/>
  <tableColumns count="1">
    <tableColumn id="1" xr3:uid="{4D594189-7F4A-4F9F-B3EF-34062420CE34}" name="Expirydate" dataDxfId="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9E8EB3-705F-4866-919F-4473B9644642}" name="Table12" displayName="Table12" ref="A1:A2" totalsRowShown="0">
  <autoFilter ref="A1:A2" xr:uid="{8731402E-5710-4B89-8458-AF108F5A1F5D}"/>
  <tableColumns count="1">
    <tableColumn id="1" xr3:uid="{305A4501-6907-48A7-8133-B6ED9ADA9C77}" name="Cook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52"/>
  <sheetViews>
    <sheetView workbookViewId="0">
      <selection activeCell="A2" sqref="A2"/>
    </sheetView>
  </sheetViews>
  <sheetFormatPr defaultRowHeight="15" x14ac:dyDescent="0.25"/>
  <cols>
    <col min="1" max="1" width="14.140625" style="1" bestFit="1" customWidth="1"/>
    <col min="2" max="2" width="10.5703125" style="1" bestFit="1" customWidth="1"/>
    <col min="3" max="3" width="12.85546875" style="1" bestFit="1" customWidth="1"/>
    <col min="4" max="4" width="12.42578125" style="1" bestFit="1" customWidth="1"/>
    <col min="5" max="5" width="13.42578125" style="1" bestFit="1" customWidth="1"/>
    <col min="6" max="6" width="18.28515625" style="1" bestFit="1" customWidth="1"/>
    <col min="7" max="7" width="12.140625" style="1" bestFit="1" customWidth="1"/>
    <col min="8" max="8" width="13.7109375" style="1" bestFit="1" customWidth="1"/>
    <col min="9" max="9" width="12.5703125" style="1" bestFit="1" customWidth="1"/>
    <col min="10" max="10" width="13.7109375" style="1" bestFit="1" customWidth="1"/>
    <col min="11" max="11" width="13.42578125" style="1" bestFit="1" customWidth="1"/>
    <col min="12" max="12" width="13" style="1" bestFit="1" customWidth="1"/>
    <col min="13" max="13" width="14.140625" style="1" bestFit="1" customWidth="1"/>
    <col min="14" max="14" width="18.42578125" style="1" bestFit="1" customWidth="1"/>
    <col min="15" max="15" width="60.85546875" style="1" bestFit="1" customWidth="1"/>
    <col min="16" max="16" width="63.5703125" style="1" bestFit="1" customWidth="1"/>
    <col min="17" max="16384" width="9.140625" style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12</v>
      </c>
      <c r="K1" s="3" t="s">
        <v>8</v>
      </c>
      <c r="L1" s="3" t="s">
        <v>9</v>
      </c>
      <c r="M1" s="3" t="s">
        <v>11</v>
      </c>
      <c r="N1" s="3" t="s">
        <v>166</v>
      </c>
      <c r="O1" s="3" t="s">
        <v>167</v>
      </c>
      <c r="P1" s="3" t="s">
        <v>168</v>
      </c>
    </row>
    <row r="2" spans="1:16" x14ac:dyDescent="0.25">
      <c r="A2" s="2" t="s">
        <v>13</v>
      </c>
      <c r="B2" s="2">
        <v>15796.45</v>
      </c>
      <c r="C2" s="2">
        <v>15835.55</v>
      </c>
      <c r="D2" s="2">
        <v>15749.8</v>
      </c>
      <c r="E2" s="2">
        <v>15799.35</v>
      </c>
      <c r="F2" s="2">
        <v>15737.75</v>
      </c>
      <c r="G2" s="2">
        <v>61.600000000000364</v>
      </c>
      <c r="H2" s="2">
        <v>0.39</v>
      </c>
      <c r="I2" s="2">
        <v>363011297</v>
      </c>
      <c r="J2" s="2">
        <v>-56.853956009590341</v>
      </c>
      <c r="K2" s="2">
        <v>15835.55</v>
      </c>
      <c r="L2" s="2">
        <v>10072.65</v>
      </c>
      <c r="M2" s="2">
        <v>0.22859957500686057</v>
      </c>
      <c r="N2" s="2">
        <v>7.5</v>
      </c>
      <c r="O2" s="2" t="s">
        <v>14</v>
      </c>
      <c r="P2" s="2" t="s">
        <v>15</v>
      </c>
    </row>
    <row r="3" spans="1:16" x14ac:dyDescent="0.25">
      <c r="A3" s="2" t="s">
        <v>16</v>
      </c>
      <c r="B3" s="2">
        <v>1127.8</v>
      </c>
      <c r="C3" s="2">
        <v>1164.5999999999999</v>
      </c>
      <c r="D3" s="2">
        <v>1113.0999999999999</v>
      </c>
      <c r="E3" s="2">
        <v>1163.0999999999999</v>
      </c>
      <c r="F3" s="2">
        <v>1114.45</v>
      </c>
      <c r="G3" s="2">
        <v>48.65</v>
      </c>
      <c r="H3" s="2">
        <v>4.37</v>
      </c>
      <c r="I3" s="2">
        <v>17445856</v>
      </c>
      <c r="J3" s="2">
        <v>-287.69999999999993</v>
      </c>
      <c r="K3" s="2">
        <v>1246.8499999999999</v>
      </c>
      <c r="L3" s="2">
        <v>300</v>
      </c>
      <c r="M3" s="2">
        <v>6.7169266551710312</v>
      </c>
      <c r="N3" s="2">
        <v>-1.76</v>
      </c>
      <c r="O3" s="2" t="s">
        <v>17</v>
      </c>
      <c r="P3" s="2" t="s">
        <v>18</v>
      </c>
    </row>
    <row r="4" spans="1:16" x14ac:dyDescent="0.25">
      <c r="A4" s="2" t="s">
        <v>19</v>
      </c>
      <c r="B4" s="2">
        <v>714</v>
      </c>
      <c r="C4" s="2">
        <v>734.1</v>
      </c>
      <c r="D4" s="2">
        <v>704.75</v>
      </c>
      <c r="E4" s="2">
        <v>732.5</v>
      </c>
      <c r="F4" s="2">
        <v>705.8</v>
      </c>
      <c r="G4" s="2">
        <v>26.7</v>
      </c>
      <c r="H4" s="2">
        <v>3.78</v>
      </c>
      <c r="I4" s="2">
        <v>11372473</v>
      </c>
      <c r="J4" s="2">
        <v>-317.49786263892844</v>
      </c>
      <c r="K4" s="2">
        <v>773</v>
      </c>
      <c r="L4" s="2">
        <v>175.45</v>
      </c>
      <c r="M4" s="2">
        <v>5.2393272962483826</v>
      </c>
      <c r="N4" s="2">
        <v>3.29</v>
      </c>
      <c r="O4" s="2" t="s">
        <v>20</v>
      </c>
      <c r="P4" s="2" t="s">
        <v>21</v>
      </c>
    </row>
    <row r="5" spans="1:16" x14ac:dyDescent="0.25">
      <c r="A5" s="2" t="s">
        <v>22</v>
      </c>
      <c r="B5" s="2">
        <v>157</v>
      </c>
      <c r="C5" s="2">
        <v>165</v>
      </c>
      <c r="D5" s="2">
        <v>156.65</v>
      </c>
      <c r="E5" s="2">
        <v>162.25</v>
      </c>
      <c r="F5" s="2">
        <v>156.5</v>
      </c>
      <c r="G5" s="2">
        <v>5.75</v>
      </c>
      <c r="H5" s="2">
        <v>3.67</v>
      </c>
      <c r="I5" s="2">
        <v>61728565</v>
      </c>
      <c r="J5" s="2">
        <v>-48.105887722501144</v>
      </c>
      <c r="K5" s="2">
        <v>165</v>
      </c>
      <c r="L5" s="2">
        <v>109.55</v>
      </c>
      <c r="M5" s="2">
        <v>1.6666666666666667</v>
      </c>
      <c r="N5" s="2">
        <v>5.96</v>
      </c>
      <c r="O5" s="2" t="s">
        <v>23</v>
      </c>
      <c r="P5" s="2" t="s">
        <v>24</v>
      </c>
    </row>
    <row r="6" spans="1:16" x14ac:dyDescent="0.25">
      <c r="A6" s="2" t="s">
        <v>25</v>
      </c>
      <c r="B6" s="2">
        <v>5300</v>
      </c>
      <c r="C6" s="2">
        <v>5489.9</v>
      </c>
      <c r="D6" s="2">
        <v>5288.55</v>
      </c>
      <c r="E6" s="2">
        <v>5460</v>
      </c>
      <c r="F6" s="2">
        <v>5292.05</v>
      </c>
      <c r="G6" s="2">
        <v>167.95</v>
      </c>
      <c r="H6" s="2">
        <v>3.17</v>
      </c>
      <c r="I6" s="2">
        <v>1455484</v>
      </c>
      <c r="J6" s="2">
        <v>-43.15679077084426</v>
      </c>
      <c r="K6" s="2">
        <v>5512.65</v>
      </c>
      <c r="L6" s="2">
        <v>3814</v>
      </c>
      <c r="M6" s="2">
        <v>0.95507605235231041</v>
      </c>
      <c r="N6" s="2">
        <v>2.86</v>
      </c>
      <c r="O6" s="2" t="s">
        <v>26</v>
      </c>
      <c r="P6" s="2" t="s">
        <v>27</v>
      </c>
    </row>
    <row r="7" spans="1:16" x14ac:dyDescent="0.25">
      <c r="A7" s="2" t="s">
        <v>28</v>
      </c>
      <c r="B7" s="2">
        <v>388.4</v>
      </c>
      <c r="C7" s="2">
        <v>395</v>
      </c>
      <c r="D7" s="2">
        <v>383.15</v>
      </c>
      <c r="E7" s="2">
        <v>393.4</v>
      </c>
      <c r="F7" s="2">
        <v>385.4</v>
      </c>
      <c r="G7" s="2">
        <v>8</v>
      </c>
      <c r="H7" s="2">
        <v>2.08</v>
      </c>
      <c r="I7" s="2">
        <v>9630564</v>
      </c>
      <c r="J7" s="2">
        <v>-188.83994126284875</v>
      </c>
      <c r="K7" s="2">
        <v>427.5</v>
      </c>
      <c r="L7" s="2">
        <v>136.19999999999999</v>
      </c>
      <c r="M7" s="2">
        <v>7.9766081871345085</v>
      </c>
      <c r="N7" s="2">
        <v>-1.42</v>
      </c>
      <c r="O7" s="2" t="s">
        <v>29</v>
      </c>
      <c r="P7" s="2" t="s">
        <v>30</v>
      </c>
    </row>
    <row r="8" spans="1:16" x14ac:dyDescent="0.25">
      <c r="A8" s="2" t="s">
        <v>31</v>
      </c>
      <c r="B8" s="2">
        <v>248.8</v>
      </c>
      <c r="C8" s="2">
        <v>248.8</v>
      </c>
      <c r="D8" s="2">
        <v>244</v>
      </c>
      <c r="E8" s="2">
        <v>246.6</v>
      </c>
      <c r="F8" s="2">
        <v>241.65</v>
      </c>
      <c r="G8" s="2">
        <v>4.95</v>
      </c>
      <c r="H8" s="2">
        <v>2.0499999999999998</v>
      </c>
      <c r="I8" s="2">
        <v>16392434</v>
      </c>
      <c r="J8" s="2">
        <v>-59.508408796895218</v>
      </c>
      <c r="K8" s="2">
        <v>248.8</v>
      </c>
      <c r="L8" s="2">
        <v>154.6</v>
      </c>
      <c r="M8" s="2">
        <v>0.88424437299036052</v>
      </c>
      <c r="N8" s="2">
        <v>9.01</v>
      </c>
      <c r="O8" s="2" t="s">
        <v>32</v>
      </c>
      <c r="P8" s="2" t="s">
        <v>33</v>
      </c>
    </row>
    <row r="9" spans="1:16" x14ac:dyDescent="0.25">
      <c r="A9" s="2" t="s">
        <v>34</v>
      </c>
      <c r="B9" s="2">
        <v>3211.55</v>
      </c>
      <c r="C9" s="2">
        <v>3309</v>
      </c>
      <c r="D9" s="2">
        <v>3211</v>
      </c>
      <c r="E9" s="2">
        <v>3279</v>
      </c>
      <c r="F9" s="2">
        <v>3216.8</v>
      </c>
      <c r="G9" s="2">
        <v>62.2</v>
      </c>
      <c r="H9" s="2">
        <v>1.93</v>
      </c>
      <c r="I9" s="2">
        <v>3452954</v>
      </c>
      <c r="J9" s="2">
        <v>-63.872160723656265</v>
      </c>
      <c r="K9" s="2">
        <v>3354.35</v>
      </c>
      <c r="L9" s="2">
        <v>2000.95</v>
      </c>
      <c r="M9" s="2">
        <v>2.2463368461848021</v>
      </c>
      <c r="N9" s="2">
        <v>6.03</v>
      </c>
      <c r="O9" s="2" t="s">
        <v>35</v>
      </c>
      <c r="P9" s="2" t="s">
        <v>36</v>
      </c>
    </row>
    <row r="10" spans="1:16" x14ac:dyDescent="0.25">
      <c r="A10" s="2" t="s">
        <v>37</v>
      </c>
      <c r="B10" s="2">
        <v>2182.9</v>
      </c>
      <c r="C10" s="2">
        <v>2228</v>
      </c>
      <c r="D10" s="2">
        <v>2180.1</v>
      </c>
      <c r="E10" s="2">
        <v>2215.8000000000002</v>
      </c>
      <c r="F10" s="2">
        <v>2183</v>
      </c>
      <c r="G10" s="2">
        <v>39.799999999999997</v>
      </c>
      <c r="H10" s="2">
        <v>1.83</v>
      </c>
      <c r="I10" s="2">
        <v>6351520</v>
      </c>
      <c r="J10" s="2">
        <v>-48.016032064128268</v>
      </c>
      <c r="K10" s="2">
        <v>2369.35</v>
      </c>
      <c r="L10" s="2">
        <v>1497</v>
      </c>
      <c r="M10" s="2">
        <v>6.4806803553717147</v>
      </c>
      <c r="N10" s="2">
        <v>15.68</v>
      </c>
      <c r="O10" s="2" t="s">
        <v>38</v>
      </c>
      <c r="P10" s="2" t="s">
        <v>39</v>
      </c>
    </row>
    <row r="11" spans="1:16" x14ac:dyDescent="0.25">
      <c r="A11" s="2" t="s">
        <v>40</v>
      </c>
      <c r="B11" s="2">
        <v>1430.1</v>
      </c>
      <c r="C11" s="2">
        <v>1451.6</v>
      </c>
      <c r="D11" s="2">
        <v>1429.45</v>
      </c>
      <c r="E11" s="2">
        <v>1446.05</v>
      </c>
      <c r="F11" s="2">
        <v>1424.3</v>
      </c>
      <c r="G11" s="2">
        <v>21.75</v>
      </c>
      <c r="H11" s="2">
        <v>1.53</v>
      </c>
      <c r="I11" s="2">
        <v>6140828</v>
      </c>
      <c r="J11" s="2">
        <v>-114.07105847520356</v>
      </c>
      <c r="K11" s="2">
        <v>1477.55</v>
      </c>
      <c r="L11" s="2">
        <v>675.5</v>
      </c>
      <c r="M11" s="2">
        <v>2.13190754965991</v>
      </c>
      <c r="N11" s="2">
        <v>9.0399999999999991</v>
      </c>
      <c r="O11" s="2" t="s">
        <v>41</v>
      </c>
      <c r="P11" s="2" t="s">
        <v>42</v>
      </c>
    </row>
    <row r="12" spans="1:16" x14ac:dyDescent="0.25">
      <c r="A12" s="2" t="s">
        <v>43</v>
      </c>
      <c r="B12" s="2">
        <v>346</v>
      </c>
      <c r="C12" s="2">
        <v>352.9</v>
      </c>
      <c r="D12" s="2">
        <v>344.35</v>
      </c>
      <c r="E12" s="2">
        <v>350</v>
      </c>
      <c r="F12" s="2">
        <v>344.75</v>
      </c>
      <c r="G12" s="2">
        <v>5.25</v>
      </c>
      <c r="H12" s="2">
        <v>1.52</v>
      </c>
      <c r="I12" s="2">
        <v>36441967</v>
      </c>
      <c r="J12" s="2">
        <v>-281.26361655773422</v>
      </c>
      <c r="K12" s="2">
        <v>358.9</v>
      </c>
      <c r="L12" s="2">
        <v>91.8</v>
      </c>
      <c r="M12" s="2">
        <v>2.4797993870158757</v>
      </c>
      <c r="N12" s="2">
        <v>7.59</v>
      </c>
      <c r="O12" s="2" t="s">
        <v>44</v>
      </c>
      <c r="P12" s="2" t="s">
        <v>45</v>
      </c>
    </row>
    <row r="13" spans="1:16" x14ac:dyDescent="0.25">
      <c r="A13" s="2" t="s">
        <v>46</v>
      </c>
      <c r="B13" s="2">
        <v>976</v>
      </c>
      <c r="C13" s="2">
        <v>990</v>
      </c>
      <c r="D13" s="2">
        <v>970.5</v>
      </c>
      <c r="E13" s="2">
        <v>982.8</v>
      </c>
      <c r="F13" s="2">
        <v>968.55</v>
      </c>
      <c r="G13" s="2">
        <v>14.25</v>
      </c>
      <c r="H13" s="2">
        <v>1.47</v>
      </c>
      <c r="I13" s="2">
        <v>4777035</v>
      </c>
      <c r="J13" s="2">
        <v>-80.330275229357781</v>
      </c>
      <c r="K13" s="2">
        <v>1067</v>
      </c>
      <c r="L13" s="2">
        <v>545</v>
      </c>
      <c r="M13" s="2">
        <v>7.8912839737582043</v>
      </c>
      <c r="N13" s="2">
        <v>8.5299999999999994</v>
      </c>
      <c r="O13" s="2" t="s">
        <v>47</v>
      </c>
      <c r="P13" s="2" t="s">
        <v>48</v>
      </c>
    </row>
    <row r="14" spans="1:16" x14ac:dyDescent="0.25">
      <c r="A14" s="2" t="s">
        <v>49</v>
      </c>
      <c r="B14" s="2">
        <v>2721.4</v>
      </c>
      <c r="C14" s="2">
        <v>2752.55</v>
      </c>
      <c r="D14" s="2">
        <v>2710.85</v>
      </c>
      <c r="E14" s="2">
        <v>2740</v>
      </c>
      <c r="F14" s="2">
        <v>2705.05</v>
      </c>
      <c r="G14" s="2">
        <v>34.950000000000003</v>
      </c>
      <c r="H14" s="2">
        <v>1.29</v>
      </c>
      <c r="I14" s="2">
        <v>596669</v>
      </c>
      <c r="J14" s="2">
        <v>-75.741288299093725</v>
      </c>
      <c r="K14" s="2">
        <v>3037</v>
      </c>
      <c r="L14" s="2">
        <v>1559.11</v>
      </c>
      <c r="M14" s="2">
        <v>9.7793875535067496</v>
      </c>
      <c r="N14" s="2">
        <v>11.8</v>
      </c>
      <c r="O14" s="2" t="s">
        <v>50</v>
      </c>
      <c r="P14" s="2" t="s">
        <v>51</v>
      </c>
    </row>
    <row r="15" spans="1:16" x14ac:dyDescent="0.25">
      <c r="A15" s="2" t="s">
        <v>52</v>
      </c>
      <c r="B15" s="2">
        <v>714.15</v>
      </c>
      <c r="C15" s="2">
        <v>717.35</v>
      </c>
      <c r="D15" s="2">
        <v>709.5</v>
      </c>
      <c r="E15" s="2">
        <v>716</v>
      </c>
      <c r="F15" s="2">
        <v>707.7</v>
      </c>
      <c r="G15" s="2">
        <v>8.3000000000000007</v>
      </c>
      <c r="H15" s="2">
        <v>1.17</v>
      </c>
      <c r="I15" s="2">
        <v>2171601</v>
      </c>
      <c r="J15" s="2">
        <v>-98.750867453157525</v>
      </c>
      <c r="K15" s="2">
        <v>718.75</v>
      </c>
      <c r="L15" s="2">
        <v>360.25</v>
      </c>
      <c r="M15" s="2">
        <v>0.38260869565217392</v>
      </c>
      <c r="N15" s="2">
        <v>11.77</v>
      </c>
      <c r="O15" s="2" t="s">
        <v>53</v>
      </c>
      <c r="P15" s="2" t="s">
        <v>54</v>
      </c>
    </row>
    <row r="16" spans="1:16" x14ac:dyDescent="0.25">
      <c r="A16" s="2" t="s">
        <v>55</v>
      </c>
      <c r="B16" s="2">
        <v>675.2</v>
      </c>
      <c r="C16" s="2">
        <v>686.35</v>
      </c>
      <c r="D16" s="2">
        <v>674.05</v>
      </c>
      <c r="E16" s="2">
        <v>681.2</v>
      </c>
      <c r="F16" s="2">
        <v>676.05</v>
      </c>
      <c r="G16" s="2">
        <v>5.15</v>
      </c>
      <c r="H16" s="2">
        <v>0.76</v>
      </c>
      <c r="I16" s="2">
        <v>3822099</v>
      </c>
      <c r="J16" s="2">
        <v>-50.624654505251527</v>
      </c>
      <c r="K16" s="2">
        <v>721.85</v>
      </c>
      <c r="L16" s="2">
        <v>452.25</v>
      </c>
      <c r="M16" s="2">
        <v>5.6313638567569404</v>
      </c>
      <c r="N16" s="2">
        <v>-3.07</v>
      </c>
      <c r="O16" s="2" t="s">
        <v>56</v>
      </c>
      <c r="P16" s="2" t="s">
        <v>57</v>
      </c>
    </row>
    <row r="17" spans="1:16" x14ac:dyDescent="0.25">
      <c r="A17" s="2" t="s">
        <v>58</v>
      </c>
      <c r="B17" s="2">
        <v>1064.9000000000001</v>
      </c>
      <c r="C17" s="2">
        <v>1082.4000000000001</v>
      </c>
      <c r="D17" s="2">
        <v>1054.9000000000001</v>
      </c>
      <c r="E17" s="2">
        <v>1073</v>
      </c>
      <c r="F17" s="2">
        <v>1064.9000000000001</v>
      </c>
      <c r="G17" s="2">
        <v>8.1</v>
      </c>
      <c r="H17" s="2">
        <v>0.76</v>
      </c>
      <c r="I17" s="2">
        <v>4988857</v>
      </c>
      <c r="J17" s="2">
        <v>-103.06585919757759</v>
      </c>
      <c r="K17" s="2">
        <v>1082.4000000000001</v>
      </c>
      <c r="L17" s="2">
        <v>528.4</v>
      </c>
      <c r="M17" s="2">
        <v>0.86844050258685235</v>
      </c>
      <c r="N17" s="2">
        <v>11.5</v>
      </c>
      <c r="O17" s="2" t="s">
        <v>59</v>
      </c>
      <c r="P17" s="2" t="s">
        <v>60</v>
      </c>
    </row>
    <row r="18" spans="1:16" x14ac:dyDescent="0.25">
      <c r="A18" s="2" t="s">
        <v>61</v>
      </c>
      <c r="B18" s="2">
        <v>6105.35</v>
      </c>
      <c r="C18" s="2">
        <v>6230</v>
      </c>
      <c r="D18" s="2">
        <v>6045.2</v>
      </c>
      <c r="E18" s="2">
        <v>6115</v>
      </c>
      <c r="F18" s="2">
        <v>6086.4</v>
      </c>
      <c r="G18" s="2">
        <v>28.6</v>
      </c>
      <c r="H18" s="2">
        <v>0.47</v>
      </c>
      <c r="I18" s="2">
        <v>3702721</v>
      </c>
      <c r="J18" s="2">
        <v>-178.08094588449296</v>
      </c>
      <c r="K18" s="2">
        <v>6230</v>
      </c>
      <c r="L18" s="2">
        <v>2199</v>
      </c>
      <c r="M18" s="2">
        <v>1.8459069020866776</v>
      </c>
      <c r="N18" s="2">
        <v>14.21</v>
      </c>
      <c r="O18" s="2" t="s">
        <v>62</v>
      </c>
      <c r="P18" s="2" t="s">
        <v>63</v>
      </c>
    </row>
    <row r="19" spans="1:16" x14ac:dyDescent="0.25">
      <c r="A19" s="2" t="s">
        <v>64</v>
      </c>
      <c r="B19" s="2">
        <v>1491</v>
      </c>
      <c r="C19" s="2">
        <v>1496.55</v>
      </c>
      <c r="D19" s="2">
        <v>1481.05</v>
      </c>
      <c r="E19" s="2">
        <v>1487</v>
      </c>
      <c r="F19" s="2">
        <v>1481.05</v>
      </c>
      <c r="G19" s="2">
        <v>5.95</v>
      </c>
      <c r="H19" s="2">
        <v>0.4</v>
      </c>
      <c r="I19" s="2">
        <v>3602987</v>
      </c>
      <c r="J19" s="2">
        <v>-60.237068965517238</v>
      </c>
      <c r="K19" s="2">
        <v>1641</v>
      </c>
      <c r="L19" s="2">
        <v>928</v>
      </c>
      <c r="M19" s="2">
        <v>9.3845216331505181</v>
      </c>
      <c r="N19" s="2">
        <v>6.21</v>
      </c>
      <c r="O19" s="2" t="s">
        <v>65</v>
      </c>
      <c r="P19" s="2" t="s">
        <v>66</v>
      </c>
    </row>
    <row r="20" spans="1:16" x14ac:dyDescent="0.25">
      <c r="A20" s="2" t="s">
        <v>67</v>
      </c>
      <c r="B20" s="2">
        <v>809</v>
      </c>
      <c r="C20" s="2">
        <v>815.85</v>
      </c>
      <c r="D20" s="2">
        <v>805.5</v>
      </c>
      <c r="E20" s="2">
        <v>808.75</v>
      </c>
      <c r="F20" s="2">
        <v>806.95</v>
      </c>
      <c r="G20" s="2">
        <v>1.8</v>
      </c>
      <c r="H20" s="2">
        <v>0.22</v>
      </c>
      <c r="I20" s="2">
        <v>1783272</v>
      </c>
      <c r="J20" s="2">
        <v>-77.318570488927861</v>
      </c>
      <c r="K20" s="2">
        <v>952.05</v>
      </c>
      <c r="L20" s="2">
        <v>456.1</v>
      </c>
      <c r="M20" s="2">
        <v>15.051730476340524</v>
      </c>
      <c r="N20" s="2">
        <v>6.49</v>
      </c>
      <c r="O20" s="2" t="s">
        <v>68</v>
      </c>
      <c r="P20" s="2" t="s">
        <v>69</v>
      </c>
    </row>
    <row r="21" spans="1:16" x14ac:dyDescent="0.25">
      <c r="A21" s="2" t="s">
        <v>70</v>
      </c>
      <c r="B21" s="2">
        <v>7244</v>
      </c>
      <c r="C21" s="2">
        <v>7244</v>
      </c>
      <c r="D21" s="2">
        <v>7186.4</v>
      </c>
      <c r="E21" s="2">
        <v>7215</v>
      </c>
      <c r="F21" s="2">
        <v>7199.9</v>
      </c>
      <c r="G21" s="2">
        <v>15.1</v>
      </c>
      <c r="H21" s="2">
        <v>0.21</v>
      </c>
      <c r="I21" s="2">
        <v>253689</v>
      </c>
      <c r="J21" s="2">
        <v>-38.723322437992692</v>
      </c>
      <c r="K21" s="2">
        <v>8329</v>
      </c>
      <c r="L21" s="2">
        <v>5201</v>
      </c>
      <c r="M21" s="2">
        <v>13.374954976587826</v>
      </c>
      <c r="N21" s="2">
        <v>5.96</v>
      </c>
      <c r="O21" s="2" t="s">
        <v>71</v>
      </c>
      <c r="P21" s="2" t="s">
        <v>72</v>
      </c>
    </row>
    <row r="22" spans="1:16" x14ac:dyDescent="0.25">
      <c r="A22" s="2" t="s">
        <v>73</v>
      </c>
      <c r="B22" s="2">
        <v>2960</v>
      </c>
      <c r="C22" s="2">
        <v>2971.6</v>
      </c>
      <c r="D22" s="2">
        <v>2938.6</v>
      </c>
      <c r="E22" s="2">
        <v>2955.1</v>
      </c>
      <c r="F22" s="2">
        <v>2950.6</v>
      </c>
      <c r="G22" s="2">
        <v>4.5</v>
      </c>
      <c r="H22" s="2">
        <v>0.15</v>
      </c>
      <c r="I22" s="2">
        <v>878445</v>
      </c>
      <c r="J22" s="2">
        <v>-87.328050713153729</v>
      </c>
      <c r="K22" s="2">
        <v>2990</v>
      </c>
      <c r="L22" s="2">
        <v>1577.5</v>
      </c>
      <c r="M22" s="2">
        <v>1.1672240802675615</v>
      </c>
      <c r="N22" s="2">
        <v>15.65</v>
      </c>
      <c r="O22" s="2" t="s">
        <v>74</v>
      </c>
      <c r="P22" s="2" t="s">
        <v>75</v>
      </c>
    </row>
    <row r="23" spans="1:16" x14ac:dyDescent="0.25">
      <c r="A23" s="2" t="s">
        <v>76</v>
      </c>
      <c r="B23" s="2">
        <v>555</v>
      </c>
      <c r="C23" s="2">
        <v>558.95000000000005</v>
      </c>
      <c r="D23" s="2">
        <v>551.5</v>
      </c>
      <c r="E23" s="2">
        <v>555</v>
      </c>
      <c r="F23" s="2">
        <v>554.25</v>
      </c>
      <c r="G23" s="2">
        <v>0.75</v>
      </c>
      <c r="H23" s="2">
        <v>0.14000000000000001</v>
      </c>
      <c r="I23" s="2">
        <v>5612359</v>
      </c>
      <c r="J23" s="2">
        <v>-169.02569074163839</v>
      </c>
      <c r="K23" s="2">
        <v>558.95000000000005</v>
      </c>
      <c r="L23" s="2">
        <v>206.3</v>
      </c>
      <c r="M23" s="2">
        <v>0.70668217192951877</v>
      </c>
      <c r="N23" s="2">
        <v>9.1999999999999993</v>
      </c>
      <c r="O23" s="2" t="s">
        <v>77</v>
      </c>
      <c r="P23" s="2" t="s">
        <v>78</v>
      </c>
    </row>
    <row r="24" spans="1:16" x14ac:dyDescent="0.25">
      <c r="A24" s="2" t="s">
        <v>79</v>
      </c>
      <c r="B24" s="2">
        <v>118.9</v>
      </c>
      <c r="C24" s="2">
        <v>119.55</v>
      </c>
      <c r="D24" s="2">
        <v>117.55</v>
      </c>
      <c r="E24" s="2">
        <v>118.6</v>
      </c>
      <c r="F24" s="2">
        <v>118.5</v>
      </c>
      <c r="G24" s="2">
        <v>0.1</v>
      </c>
      <c r="H24" s="2">
        <v>0.08</v>
      </c>
      <c r="I24" s="2">
        <v>13871562</v>
      </c>
      <c r="J24" s="2">
        <v>-51.856594110115239</v>
      </c>
      <c r="K24" s="2">
        <v>121</v>
      </c>
      <c r="L24" s="2">
        <v>78.099999999999994</v>
      </c>
      <c r="M24" s="2">
        <v>1.98347107438017</v>
      </c>
      <c r="N24" s="2">
        <v>4.8499999999999996</v>
      </c>
      <c r="O24" s="2" t="s">
        <v>80</v>
      </c>
      <c r="P24" s="2" t="s">
        <v>81</v>
      </c>
    </row>
    <row r="25" spans="1:16" x14ac:dyDescent="0.25">
      <c r="A25" s="2" t="s">
        <v>82</v>
      </c>
      <c r="B25" s="2">
        <v>485.7</v>
      </c>
      <c r="C25" s="2">
        <v>489.5</v>
      </c>
      <c r="D25" s="2">
        <v>481.7</v>
      </c>
      <c r="E25" s="2">
        <v>483.95</v>
      </c>
      <c r="F25" s="2">
        <v>483.55</v>
      </c>
      <c r="G25" s="2">
        <v>0.4</v>
      </c>
      <c r="H25" s="2">
        <v>0.08</v>
      </c>
      <c r="I25" s="2">
        <v>3719254</v>
      </c>
      <c r="J25" s="2">
        <v>-48.907692307692301</v>
      </c>
      <c r="K25" s="2">
        <v>493.9</v>
      </c>
      <c r="L25" s="2">
        <v>325</v>
      </c>
      <c r="M25" s="2">
        <v>2.0145778497671571</v>
      </c>
      <c r="N25" s="2">
        <v>7.65</v>
      </c>
      <c r="O25" s="2" t="s">
        <v>83</v>
      </c>
      <c r="P25" s="2" t="s">
        <v>84</v>
      </c>
    </row>
    <row r="26" spans="1:16" x14ac:dyDescent="0.25">
      <c r="A26" s="2" t="s">
        <v>85</v>
      </c>
      <c r="B26" s="2">
        <v>2575</v>
      </c>
      <c r="C26" s="2">
        <v>2594.3000000000002</v>
      </c>
      <c r="D26" s="2">
        <v>2555</v>
      </c>
      <c r="E26" s="2">
        <v>2560.25</v>
      </c>
      <c r="F26" s="2">
        <v>2561.9</v>
      </c>
      <c r="G26" s="2">
        <v>-1.65</v>
      </c>
      <c r="H26" s="2">
        <v>-0.06</v>
      </c>
      <c r="I26" s="2">
        <v>2340867</v>
      </c>
      <c r="J26" s="2">
        <v>-57.747997535428219</v>
      </c>
      <c r="K26" s="2">
        <v>2896</v>
      </c>
      <c r="L26" s="2">
        <v>1623</v>
      </c>
      <c r="M26" s="2">
        <v>11.593577348066299</v>
      </c>
      <c r="N26" s="2">
        <v>4.97</v>
      </c>
      <c r="O26" s="2" t="s">
        <v>86</v>
      </c>
      <c r="P26" s="2" t="s">
        <v>87</v>
      </c>
    </row>
    <row r="27" spans="1:16" x14ac:dyDescent="0.25">
      <c r="A27" s="2" t="s">
        <v>88</v>
      </c>
      <c r="B27" s="2">
        <v>1505.9</v>
      </c>
      <c r="C27" s="2">
        <v>1510</v>
      </c>
      <c r="D27" s="2">
        <v>1475.5</v>
      </c>
      <c r="E27" s="2">
        <v>1491</v>
      </c>
      <c r="F27" s="2">
        <v>1492.5</v>
      </c>
      <c r="G27" s="2">
        <v>-1.5</v>
      </c>
      <c r="H27" s="2">
        <v>-0.1</v>
      </c>
      <c r="I27" s="2">
        <v>895452</v>
      </c>
      <c r="J27" s="2">
        <v>-163.89380530973452</v>
      </c>
      <c r="K27" s="2">
        <v>1530.95</v>
      </c>
      <c r="L27" s="2">
        <v>565</v>
      </c>
      <c r="M27" s="2">
        <v>2.6094908390215257</v>
      </c>
      <c r="N27" s="2">
        <v>5.54</v>
      </c>
      <c r="O27" s="2" t="s">
        <v>89</v>
      </c>
      <c r="P27" s="2" t="s">
        <v>90</v>
      </c>
    </row>
    <row r="28" spans="1:16" x14ac:dyDescent="0.25">
      <c r="A28" s="2" t="s">
        <v>91</v>
      </c>
      <c r="B28" s="2">
        <v>17609</v>
      </c>
      <c r="C28" s="2">
        <v>17609</v>
      </c>
      <c r="D28" s="2">
        <v>17365</v>
      </c>
      <c r="E28" s="2">
        <v>17530</v>
      </c>
      <c r="F28" s="2">
        <v>17556.099999999999</v>
      </c>
      <c r="G28" s="2">
        <v>-26.1</v>
      </c>
      <c r="H28" s="2">
        <v>-0.15</v>
      </c>
      <c r="I28" s="2">
        <v>48997</v>
      </c>
      <c r="J28" s="2">
        <v>-16.09271523178808</v>
      </c>
      <c r="K28" s="2">
        <v>18844</v>
      </c>
      <c r="L28" s="2">
        <v>15100</v>
      </c>
      <c r="M28" s="2">
        <v>6.9730418170239865</v>
      </c>
      <c r="N28" s="2">
        <v>4.9000000000000004</v>
      </c>
      <c r="O28" s="2" t="s">
        <v>92</v>
      </c>
      <c r="P28" s="2" t="s">
        <v>93</v>
      </c>
    </row>
    <row r="29" spans="1:16" x14ac:dyDescent="0.25">
      <c r="A29" s="2" t="s">
        <v>94</v>
      </c>
      <c r="B29" s="2">
        <v>4185</v>
      </c>
      <c r="C29" s="2">
        <v>4216.8500000000004</v>
      </c>
      <c r="D29" s="2">
        <v>4162</v>
      </c>
      <c r="E29" s="2">
        <v>4173</v>
      </c>
      <c r="F29" s="2">
        <v>4179.8999999999996</v>
      </c>
      <c r="G29" s="2">
        <v>-6.9</v>
      </c>
      <c r="H29" s="2">
        <v>-0.17</v>
      </c>
      <c r="I29" s="2">
        <v>188155</v>
      </c>
      <c r="J29" s="2">
        <v>-59.869744277368071</v>
      </c>
      <c r="K29" s="2">
        <v>4361.3999999999996</v>
      </c>
      <c r="L29" s="2">
        <v>2610.25</v>
      </c>
      <c r="M29" s="2">
        <v>4.3197138533498336</v>
      </c>
      <c r="N29" s="2">
        <v>7.67</v>
      </c>
      <c r="O29" s="2" t="s">
        <v>95</v>
      </c>
      <c r="P29" s="2" t="s">
        <v>96</v>
      </c>
    </row>
    <row r="30" spans="1:16" x14ac:dyDescent="0.25">
      <c r="A30" s="2" t="s">
        <v>97</v>
      </c>
      <c r="B30" s="2">
        <v>3019</v>
      </c>
      <c r="C30" s="2">
        <v>3038</v>
      </c>
      <c r="D30" s="2">
        <v>2995</v>
      </c>
      <c r="E30" s="2">
        <v>3004</v>
      </c>
      <c r="F30" s="2">
        <v>3009</v>
      </c>
      <c r="G30" s="2">
        <v>-5</v>
      </c>
      <c r="H30" s="2">
        <v>-0.17</v>
      </c>
      <c r="I30" s="2">
        <v>467264</v>
      </c>
      <c r="J30" s="2">
        <v>-34.666248262877133</v>
      </c>
      <c r="K30" s="2">
        <v>3629.05</v>
      </c>
      <c r="L30" s="2">
        <v>2230.6999999999998</v>
      </c>
      <c r="M30" s="2">
        <v>17.223515796145001</v>
      </c>
      <c r="N30" s="2">
        <v>5.78</v>
      </c>
      <c r="O30" s="2" t="s">
        <v>98</v>
      </c>
      <c r="P30" s="2" t="s">
        <v>99</v>
      </c>
    </row>
    <row r="31" spans="1:16" x14ac:dyDescent="0.25">
      <c r="A31" s="2" t="s">
        <v>100</v>
      </c>
      <c r="B31" s="2">
        <v>123.95</v>
      </c>
      <c r="C31" s="2">
        <v>126.6</v>
      </c>
      <c r="D31" s="2">
        <v>122.5</v>
      </c>
      <c r="E31" s="2">
        <v>123.6</v>
      </c>
      <c r="F31" s="2">
        <v>123.95</v>
      </c>
      <c r="G31" s="2">
        <v>-0.35</v>
      </c>
      <c r="H31" s="2">
        <v>-0.28000000000000003</v>
      </c>
      <c r="I31" s="2">
        <v>18360366</v>
      </c>
      <c r="J31" s="2">
        <v>-92.823712948517951</v>
      </c>
      <c r="K31" s="2">
        <v>128</v>
      </c>
      <c r="L31" s="2">
        <v>64.099999999999994</v>
      </c>
      <c r="M31" s="2">
        <v>3.4375000000000044</v>
      </c>
      <c r="N31" s="2">
        <v>7.34</v>
      </c>
      <c r="O31" s="2" t="s">
        <v>101</v>
      </c>
      <c r="P31" s="2" t="s">
        <v>102</v>
      </c>
    </row>
    <row r="32" spans="1:16" x14ac:dyDescent="0.25">
      <c r="A32" s="2" t="s">
        <v>103</v>
      </c>
      <c r="B32" s="2">
        <v>1809</v>
      </c>
      <c r="C32" s="2">
        <v>1810</v>
      </c>
      <c r="D32" s="2">
        <v>1788</v>
      </c>
      <c r="E32" s="2">
        <v>1792.75</v>
      </c>
      <c r="F32" s="2">
        <v>1799.55</v>
      </c>
      <c r="G32" s="2">
        <v>-6.8</v>
      </c>
      <c r="H32" s="2">
        <v>-0.38</v>
      </c>
      <c r="I32" s="2">
        <v>1621928</v>
      </c>
      <c r="J32" s="2">
        <v>-45.947816176171294</v>
      </c>
      <c r="K32" s="2">
        <v>2049</v>
      </c>
      <c r="L32" s="2">
        <v>1228.3499999999999</v>
      </c>
      <c r="M32" s="2">
        <v>12.506100536847242</v>
      </c>
      <c r="N32" s="2">
        <v>4.3899999999999997</v>
      </c>
      <c r="O32" s="2" t="s">
        <v>104</v>
      </c>
      <c r="P32" s="2" t="s">
        <v>105</v>
      </c>
    </row>
    <row r="33" spans="1:16" x14ac:dyDescent="0.25">
      <c r="A33" s="2" t="s">
        <v>106</v>
      </c>
      <c r="B33" s="2">
        <v>2381</v>
      </c>
      <c r="C33" s="2">
        <v>2388.5500000000002</v>
      </c>
      <c r="D33" s="2">
        <v>2360</v>
      </c>
      <c r="E33" s="2">
        <v>2367.5</v>
      </c>
      <c r="F33" s="2">
        <v>2378.8000000000002</v>
      </c>
      <c r="G33" s="2">
        <v>-11.3</v>
      </c>
      <c r="H33" s="2">
        <v>-0.48</v>
      </c>
      <c r="I33" s="2">
        <v>1128097</v>
      </c>
      <c r="J33" s="2">
        <v>-18.372040698982531</v>
      </c>
      <c r="K33" s="2">
        <v>2505.9</v>
      </c>
      <c r="L33" s="2">
        <v>2000.05</v>
      </c>
      <c r="M33" s="2">
        <v>5.5229658007103275</v>
      </c>
      <c r="N33" s="2">
        <v>1.61</v>
      </c>
      <c r="O33" s="2" t="s">
        <v>107</v>
      </c>
      <c r="P33" s="2" t="s">
        <v>108</v>
      </c>
    </row>
    <row r="34" spans="1:16" x14ac:dyDescent="0.25">
      <c r="A34" s="2" t="s">
        <v>109</v>
      </c>
      <c r="B34" s="2">
        <v>1736.55</v>
      </c>
      <c r="C34" s="2">
        <v>1743</v>
      </c>
      <c r="D34" s="2">
        <v>1724.55</v>
      </c>
      <c r="E34" s="2">
        <v>1729.5</v>
      </c>
      <c r="F34" s="2">
        <v>1738.65</v>
      </c>
      <c r="G34" s="2">
        <v>-9.15</v>
      </c>
      <c r="H34" s="2">
        <v>-0.53</v>
      </c>
      <c r="I34" s="2">
        <v>761647</v>
      </c>
      <c r="J34" s="2">
        <v>-91.953385127635954</v>
      </c>
      <c r="K34" s="2">
        <v>1745.85</v>
      </c>
      <c r="L34" s="2">
        <v>901</v>
      </c>
      <c r="M34" s="2">
        <v>0.9365065727296108</v>
      </c>
      <c r="N34" s="2">
        <v>18.8</v>
      </c>
      <c r="O34" s="2" t="s">
        <v>110</v>
      </c>
      <c r="P34" s="2" t="s">
        <v>111</v>
      </c>
    </row>
    <row r="35" spans="1:16" x14ac:dyDescent="0.25">
      <c r="A35" s="2" t="s">
        <v>112</v>
      </c>
      <c r="B35" s="2">
        <v>842.95</v>
      </c>
      <c r="C35" s="2">
        <v>844.7</v>
      </c>
      <c r="D35" s="2">
        <v>830</v>
      </c>
      <c r="E35" s="2">
        <v>834</v>
      </c>
      <c r="F35" s="2">
        <v>838.7</v>
      </c>
      <c r="G35" s="2">
        <v>-4.7</v>
      </c>
      <c r="H35" s="2">
        <v>-0.56000000000000005</v>
      </c>
      <c r="I35" s="2">
        <v>2633076</v>
      </c>
      <c r="J35" s="2">
        <v>-109.52141690742368</v>
      </c>
      <c r="K35" s="2">
        <v>864.7</v>
      </c>
      <c r="L35" s="2">
        <v>398.05</v>
      </c>
      <c r="M35" s="2">
        <v>3.5503642881924415</v>
      </c>
      <c r="N35" s="2">
        <v>20.75</v>
      </c>
      <c r="O35" s="2" t="s">
        <v>113</v>
      </c>
      <c r="P35" s="2" t="s">
        <v>114</v>
      </c>
    </row>
    <row r="36" spans="1:16" x14ac:dyDescent="0.25">
      <c r="A36" s="2" t="s">
        <v>115</v>
      </c>
      <c r="B36" s="2">
        <v>28475.8</v>
      </c>
      <c r="C36" s="2">
        <v>28564.55</v>
      </c>
      <c r="D36" s="2">
        <v>27980</v>
      </c>
      <c r="E36" s="2">
        <v>28065</v>
      </c>
      <c r="F36" s="2">
        <v>28225.8</v>
      </c>
      <c r="G36" s="2">
        <v>-160.80000000000001</v>
      </c>
      <c r="H36" s="2">
        <v>-0.56999999999999995</v>
      </c>
      <c r="I36" s="2">
        <v>38680</v>
      </c>
      <c r="J36" s="2">
        <v>-54.3427988484097</v>
      </c>
      <c r="K36" s="2">
        <v>32048</v>
      </c>
      <c r="L36" s="2">
        <v>18183.55</v>
      </c>
      <c r="M36" s="2">
        <v>12.428232651023464</v>
      </c>
      <c r="N36" s="2">
        <v>4.5599999999999996</v>
      </c>
      <c r="O36" s="2" t="s">
        <v>116</v>
      </c>
      <c r="P36" s="2" t="s">
        <v>117</v>
      </c>
    </row>
    <row r="37" spans="1:16" x14ac:dyDescent="0.25">
      <c r="A37" s="2" t="s">
        <v>118</v>
      </c>
      <c r="B37" s="2">
        <v>852</v>
      </c>
      <c r="C37" s="2">
        <v>856.4</v>
      </c>
      <c r="D37" s="2">
        <v>820.7</v>
      </c>
      <c r="E37" s="2">
        <v>841.7</v>
      </c>
      <c r="F37" s="2">
        <v>846.75</v>
      </c>
      <c r="G37" s="2">
        <v>-5.05</v>
      </c>
      <c r="H37" s="2">
        <v>-0.6</v>
      </c>
      <c r="I37" s="2">
        <v>17460610</v>
      </c>
      <c r="J37" s="2">
        <v>-182.44966442953023</v>
      </c>
      <c r="K37" s="2">
        <v>901</v>
      </c>
      <c r="L37" s="2">
        <v>298</v>
      </c>
      <c r="M37" s="2">
        <v>6.5815760266370651</v>
      </c>
      <c r="N37" s="2">
        <v>11.73</v>
      </c>
      <c r="O37" s="2" t="s">
        <v>119</v>
      </c>
      <c r="P37" s="2" t="s">
        <v>120</v>
      </c>
    </row>
    <row r="38" spans="1:16" x14ac:dyDescent="0.25">
      <c r="A38" s="2" t="s">
        <v>121</v>
      </c>
      <c r="B38" s="2">
        <v>116.4</v>
      </c>
      <c r="C38" s="2">
        <v>117.35</v>
      </c>
      <c r="D38" s="2">
        <v>114.4</v>
      </c>
      <c r="E38" s="2">
        <v>115.25</v>
      </c>
      <c r="F38" s="2">
        <v>115.95</v>
      </c>
      <c r="G38" s="2">
        <v>-0.7</v>
      </c>
      <c r="H38" s="2">
        <v>-0.6</v>
      </c>
      <c r="I38" s="2">
        <v>15096011</v>
      </c>
      <c r="J38" s="2">
        <v>-60.851360781577092</v>
      </c>
      <c r="K38" s="2">
        <v>117.85</v>
      </c>
      <c r="L38" s="2">
        <v>71.650000000000006</v>
      </c>
      <c r="M38" s="2">
        <v>2.2061943148069534</v>
      </c>
      <c r="N38" s="2">
        <v>11.96</v>
      </c>
      <c r="O38" s="2" t="s">
        <v>122</v>
      </c>
      <c r="P38" s="2" t="s">
        <v>123</v>
      </c>
    </row>
    <row r="39" spans="1:16" x14ac:dyDescent="0.25">
      <c r="A39" s="2" t="s">
        <v>124</v>
      </c>
      <c r="B39" s="2">
        <v>210.3</v>
      </c>
      <c r="C39" s="2">
        <v>210.45</v>
      </c>
      <c r="D39" s="2">
        <v>207.75</v>
      </c>
      <c r="E39" s="2">
        <v>208</v>
      </c>
      <c r="F39" s="2">
        <v>209.3</v>
      </c>
      <c r="G39" s="2">
        <v>-1.3</v>
      </c>
      <c r="H39" s="2">
        <v>-0.62</v>
      </c>
      <c r="I39" s="2">
        <v>21424291</v>
      </c>
      <c r="J39" s="2">
        <v>-27.333945515763705</v>
      </c>
      <c r="K39" s="2">
        <v>239.2</v>
      </c>
      <c r="L39" s="2">
        <v>163.35</v>
      </c>
      <c r="M39" s="2">
        <v>13.043478260869565</v>
      </c>
      <c r="N39" s="2">
        <v>2.29</v>
      </c>
      <c r="O39" s="2" t="s">
        <v>125</v>
      </c>
      <c r="P39" s="2" t="s">
        <v>126</v>
      </c>
    </row>
    <row r="40" spans="1:16" x14ac:dyDescent="0.25">
      <c r="A40" s="2" t="s">
        <v>127</v>
      </c>
      <c r="B40" s="2">
        <v>644</v>
      </c>
      <c r="C40" s="2">
        <v>644.54999999999995</v>
      </c>
      <c r="D40" s="2">
        <v>631.5</v>
      </c>
      <c r="E40" s="2">
        <v>636.29999999999995</v>
      </c>
      <c r="F40" s="2">
        <v>640.4</v>
      </c>
      <c r="G40" s="2">
        <v>-4.0999999999999996</v>
      </c>
      <c r="H40" s="2">
        <v>-0.64</v>
      </c>
      <c r="I40" s="2">
        <v>9015059</v>
      </c>
      <c r="J40" s="2">
        <v>-96.328293736501053</v>
      </c>
      <c r="K40" s="2">
        <v>679.4</v>
      </c>
      <c r="L40" s="2">
        <v>324.10000000000002</v>
      </c>
      <c r="M40" s="2">
        <v>6.3438327936414511</v>
      </c>
      <c r="N40" s="2">
        <v>6.89</v>
      </c>
      <c r="O40" s="2" t="s">
        <v>128</v>
      </c>
      <c r="P40" s="2" t="s">
        <v>129</v>
      </c>
    </row>
    <row r="41" spans="1:16" x14ac:dyDescent="0.25">
      <c r="A41" s="2" t="s">
        <v>130</v>
      </c>
      <c r="B41" s="2">
        <v>3575</v>
      </c>
      <c r="C41" s="2">
        <v>3595</v>
      </c>
      <c r="D41" s="2">
        <v>3551</v>
      </c>
      <c r="E41" s="2">
        <v>3553.3</v>
      </c>
      <c r="F41" s="2">
        <v>3576.3</v>
      </c>
      <c r="G41" s="2">
        <v>-23</v>
      </c>
      <c r="H41" s="2">
        <v>-0.64</v>
      </c>
      <c r="I41" s="2">
        <v>301375</v>
      </c>
      <c r="J41" s="2">
        <v>-7.4884670649625704</v>
      </c>
      <c r="K41" s="2">
        <v>4010</v>
      </c>
      <c r="L41" s="2">
        <v>3305.75</v>
      </c>
      <c r="M41" s="2">
        <v>11.389027431421445</v>
      </c>
      <c r="N41" s="2">
        <v>3.44</v>
      </c>
      <c r="O41" s="2" t="s">
        <v>131</v>
      </c>
      <c r="P41" s="2" t="s">
        <v>132</v>
      </c>
    </row>
    <row r="42" spans="1:16" x14ac:dyDescent="0.25">
      <c r="A42" s="2" t="s">
        <v>133</v>
      </c>
      <c r="B42" s="2">
        <v>434.85</v>
      </c>
      <c r="C42" s="2">
        <v>435.5</v>
      </c>
      <c r="D42" s="2">
        <v>425.25</v>
      </c>
      <c r="E42" s="2">
        <v>429.4</v>
      </c>
      <c r="F42" s="2">
        <v>432.25</v>
      </c>
      <c r="G42" s="2">
        <v>-2.85</v>
      </c>
      <c r="H42" s="2">
        <v>-0.66</v>
      </c>
      <c r="I42" s="2">
        <v>26831924</v>
      </c>
      <c r="J42" s="2">
        <v>-153.70753323485965</v>
      </c>
      <c r="K42" s="2">
        <v>441.95</v>
      </c>
      <c r="L42" s="2">
        <v>169.25</v>
      </c>
      <c r="M42" s="2">
        <v>2.8396877474827495</v>
      </c>
      <c r="N42" s="2">
        <v>16.829999999999998</v>
      </c>
      <c r="O42" s="2" t="s">
        <v>134</v>
      </c>
      <c r="P42" s="2" t="s">
        <v>135</v>
      </c>
    </row>
    <row r="43" spans="1:16" x14ac:dyDescent="0.25">
      <c r="A43" s="2" t="s">
        <v>136</v>
      </c>
      <c r="B43" s="2">
        <v>6725.1</v>
      </c>
      <c r="C43" s="2">
        <v>6754.95</v>
      </c>
      <c r="D43" s="2">
        <v>6650</v>
      </c>
      <c r="E43" s="2">
        <v>6665</v>
      </c>
      <c r="F43" s="2">
        <v>6709.65</v>
      </c>
      <c r="G43" s="2">
        <v>-44.65</v>
      </c>
      <c r="H43" s="2">
        <v>-0.67</v>
      </c>
      <c r="I43" s="2">
        <v>193014</v>
      </c>
      <c r="J43" s="2">
        <v>-85.138888888888886</v>
      </c>
      <c r="K43" s="2">
        <v>7055.95</v>
      </c>
      <c r="L43" s="2">
        <v>3600</v>
      </c>
      <c r="M43" s="2">
        <v>5.540713865602787</v>
      </c>
      <c r="N43" s="2">
        <v>4.29</v>
      </c>
      <c r="O43" s="2" t="s">
        <v>137</v>
      </c>
      <c r="P43" s="2" t="s">
        <v>138</v>
      </c>
    </row>
    <row r="44" spans="1:16" x14ac:dyDescent="0.25">
      <c r="A44" s="2" t="s">
        <v>139</v>
      </c>
      <c r="B44" s="2">
        <v>545.5</v>
      </c>
      <c r="C44" s="2">
        <v>549.75</v>
      </c>
      <c r="D44" s="2">
        <v>540.04999999999995</v>
      </c>
      <c r="E44" s="2">
        <v>541.5</v>
      </c>
      <c r="F44" s="2">
        <v>545.15</v>
      </c>
      <c r="G44" s="2">
        <v>-3.65</v>
      </c>
      <c r="H44" s="2">
        <v>-0.67</v>
      </c>
      <c r="I44" s="2">
        <v>7634036</v>
      </c>
      <c r="J44" s="2">
        <v>-37.43654822335025</v>
      </c>
      <c r="K44" s="2">
        <v>623</v>
      </c>
      <c r="L44" s="2">
        <v>394</v>
      </c>
      <c r="M44" s="2">
        <v>13.081861958266453</v>
      </c>
      <c r="N44" s="2">
        <v>-3.72</v>
      </c>
      <c r="O44" s="2" t="s">
        <v>140</v>
      </c>
      <c r="P44" s="2" t="s">
        <v>141</v>
      </c>
    </row>
    <row r="45" spans="1:16" x14ac:dyDescent="0.25">
      <c r="A45" s="2" t="s">
        <v>142</v>
      </c>
      <c r="B45" s="2">
        <v>975</v>
      </c>
      <c r="C45" s="2">
        <v>982.3</v>
      </c>
      <c r="D45" s="2">
        <v>965.5</v>
      </c>
      <c r="E45" s="2">
        <v>967.65</v>
      </c>
      <c r="F45" s="2">
        <v>974.2</v>
      </c>
      <c r="G45" s="2">
        <v>-6.55</v>
      </c>
      <c r="H45" s="2">
        <v>-0.67</v>
      </c>
      <c r="I45" s="2">
        <v>3480545</v>
      </c>
      <c r="J45" s="2">
        <v>-57.00957325977609</v>
      </c>
      <c r="K45" s="2">
        <v>982.3</v>
      </c>
      <c r="L45" s="2">
        <v>616.29999999999995</v>
      </c>
      <c r="M45" s="2">
        <v>1.4913977399979617</v>
      </c>
      <c r="N45" s="2">
        <v>7.71</v>
      </c>
      <c r="O45" s="2" t="s">
        <v>143</v>
      </c>
      <c r="P45" s="2" t="s">
        <v>144</v>
      </c>
    </row>
    <row r="46" spans="1:16" x14ac:dyDescent="0.25">
      <c r="A46" s="2" t="s">
        <v>145</v>
      </c>
      <c r="B46" s="2">
        <v>998.9</v>
      </c>
      <c r="C46" s="2">
        <v>1002.5</v>
      </c>
      <c r="D46" s="2">
        <v>984</v>
      </c>
      <c r="E46" s="2">
        <v>990</v>
      </c>
      <c r="F46" s="2">
        <v>997.55</v>
      </c>
      <c r="G46" s="2">
        <v>-7.55</v>
      </c>
      <c r="H46" s="2">
        <v>-0.76</v>
      </c>
      <c r="I46" s="2">
        <v>823207</v>
      </c>
      <c r="J46" s="2">
        <v>-35.849056603773583</v>
      </c>
      <c r="K46" s="2">
        <v>1044.7</v>
      </c>
      <c r="L46" s="2">
        <v>728.75</v>
      </c>
      <c r="M46" s="2">
        <v>5.2359529051402358</v>
      </c>
      <c r="N46" s="2">
        <v>1.56</v>
      </c>
      <c r="O46" s="2" t="s">
        <v>146</v>
      </c>
      <c r="P46" s="2" t="s">
        <v>147</v>
      </c>
    </row>
    <row r="47" spans="1:16" x14ac:dyDescent="0.25">
      <c r="A47" s="2" t="s">
        <v>148</v>
      </c>
      <c r="B47" s="2">
        <v>689.25</v>
      </c>
      <c r="C47" s="2">
        <v>690.15</v>
      </c>
      <c r="D47" s="2">
        <v>681.55</v>
      </c>
      <c r="E47" s="2">
        <v>684</v>
      </c>
      <c r="F47" s="2">
        <v>689.25</v>
      </c>
      <c r="G47" s="2">
        <v>-5.25</v>
      </c>
      <c r="H47" s="2">
        <v>-0.76</v>
      </c>
      <c r="I47" s="2">
        <v>1716481</v>
      </c>
      <c r="J47" s="2">
        <v>-40.668380462724933</v>
      </c>
      <c r="K47" s="2">
        <v>746</v>
      </c>
      <c r="L47" s="2">
        <v>486.25</v>
      </c>
      <c r="M47" s="2">
        <v>8.310991957104557</v>
      </c>
      <c r="N47" s="2">
        <v>2.06</v>
      </c>
      <c r="O47" s="2" t="s">
        <v>149</v>
      </c>
      <c r="P47" s="2" t="s">
        <v>150</v>
      </c>
    </row>
    <row r="48" spans="1:16" x14ac:dyDescent="0.25">
      <c r="A48" s="2" t="s">
        <v>151</v>
      </c>
      <c r="B48" s="2">
        <v>12000</v>
      </c>
      <c r="C48" s="2">
        <v>12080</v>
      </c>
      <c r="D48" s="2">
        <v>11852.9</v>
      </c>
      <c r="E48" s="2">
        <v>11900</v>
      </c>
      <c r="F48" s="2">
        <v>11993.1</v>
      </c>
      <c r="G48" s="2">
        <v>-93.1</v>
      </c>
      <c r="H48" s="2">
        <v>-0.78</v>
      </c>
      <c r="I48" s="2">
        <v>352994</v>
      </c>
      <c r="J48" s="2">
        <v>-142.85714285714286</v>
      </c>
      <c r="K48" s="2">
        <v>12208</v>
      </c>
      <c r="L48" s="2">
        <v>4900</v>
      </c>
      <c r="M48" s="2">
        <v>2.522935779816514</v>
      </c>
      <c r="N48" s="2">
        <v>7.39</v>
      </c>
      <c r="O48" s="2" t="s">
        <v>152</v>
      </c>
      <c r="P48" s="2" t="s">
        <v>153</v>
      </c>
    </row>
    <row r="49" spans="1:16" x14ac:dyDescent="0.25">
      <c r="A49" s="2" t="s">
        <v>154</v>
      </c>
      <c r="B49" s="2">
        <v>1521</v>
      </c>
      <c r="C49" s="2">
        <v>1527.15</v>
      </c>
      <c r="D49" s="2">
        <v>1498.65</v>
      </c>
      <c r="E49" s="2">
        <v>1506.95</v>
      </c>
      <c r="F49" s="2">
        <v>1519.7</v>
      </c>
      <c r="G49" s="2">
        <v>-12.75</v>
      </c>
      <c r="H49" s="2">
        <v>-0.84</v>
      </c>
      <c r="I49" s="2">
        <v>1909384</v>
      </c>
      <c r="J49" s="2">
        <v>-78.760379596678533</v>
      </c>
      <c r="K49" s="2">
        <v>1593</v>
      </c>
      <c r="L49" s="2">
        <v>843</v>
      </c>
      <c r="M49" s="2">
        <v>5.4017576898932811</v>
      </c>
      <c r="N49" s="2">
        <v>8.5299999999999994</v>
      </c>
      <c r="O49" s="2" t="s">
        <v>155</v>
      </c>
      <c r="P49" s="2" t="s">
        <v>156</v>
      </c>
    </row>
    <row r="50" spans="1:16" x14ac:dyDescent="0.25">
      <c r="A50" s="2" t="s">
        <v>157</v>
      </c>
      <c r="B50" s="2">
        <v>1028</v>
      </c>
      <c r="C50" s="2">
        <v>1032</v>
      </c>
      <c r="D50" s="2">
        <v>1012.1</v>
      </c>
      <c r="E50" s="2">
        <v>1015.6</v>
      </c>
      <c r="F50" s="2">
        <v>1024.3499999999999</v>
      </c>
      <c r="G50" s="2">
        <v>-8.75</v>
      </c>
      <c r="H50" s="2">
        <v>-0.85</v>
      </c>
      <c r="I50" s="2">
        <v>2679470</v>
      </c>
      <c r="J50" s="2">
        <v>-122.57286872671486</v>
      </c>
      <c r="K50" s="2">
        <v>1119.5</v>
      </c>
      <c r="L50" s="2">
        <v>456.3</v>
      </c>
      <c r="M50" s="2">
        <v>9.2809289861545317</v>
      </c>
      <c r="N50" s="2">
        <v>10.74</v>
      </c>
      <c r="O50" s="2" t="s">
        <v>158</v>
      </c>
      <c r="P50" s="2" t="s">
        <v>159</v>
      </c>
    </row>
    <row r="51" spans="1:16" x14ac:dyDescent="0.25">
      <c r="A51" s="2" t="s">
        <v>160</v>
      </c>
      <c r="B51" s="2">
        <v>4372</v>
      </c>
      <c r="C51" s="2">
        <v>4397</v>
      </c>
      <c r="D51" s="2">
        <v>4325</v>
      </c>
      <c r="E51" s="2">
        <v>4335</v>
      </c>
      <c r="F51" s="2">
        <v>4372.55</v>
      </c>
      <c r="G51" s="2">
        <v>-37.549999999999997</v>
      </c>
      <c r="H51" s="2">
        <v>-0.86</v>
      </c>
      <c r="I51" s="2">
        <v>574413</v>
      </c>
      <c r="J51" s="2">
        <v>-107.41130594961841</v>
      </c>
      <c r="K51" s="2">
        <v>4425</v>
      </c>
      <c r="L51" s="2">
        <v>2090.0500000000002</v>
      </c>
      <c r="M51" s="2">
        <v>2.0338983050847457</v>
      </c>
      <c r="N51" s="2">
        <v>6.72</v>
      </c>
      <c r="O51" s="2" t="s">
        <v>161</v>
      </c>
      <c r="P51" s="2" t="s">
        <v>162</v>
      </c>
    </row>
    <row r="52" spans="1:16" x14ac:dyDescent="0.25">
      <c r="A52" s="2" t="s">
        <v>163</v>
      </c>
      <c r="B52" s="2">
        <v>746.25</v>
      </c>
      <c r="C52" s="2">
        <v>746.25</v>
      </c>
      <c r="D52" s="2">
        <v>737</v>
      </c>
      <c r="E52" s="2">
        <v>737.5</v>
      </c>
      <c r="F52" s="2">
        <v>744.25</v>
      </c>
      <c r="G52" s="2">
        <v>-6.75</v>
      </c>
      <c r="H52" s="2">
        <v>-0.91</v>
      </c>
      <c r="I52" s="2">
        <v>4840759</v>
      </c>
      <c r="J52" s="2">
        <v>-104.63374028856826</v>
      </c>
      <c r="K52" s="2">
        <v>799</v>
      </c>
      <c r="L52" s="2">
        <v>360.4</v>
      </c>
      <c r="M52" s="2">
        <v>7.6971214017521898</v>
      </c>
      <c r="N52" s="2">
        <v>6.82</v>
      </c>
      <c r="O52" s="2" t="s">
        <v>164</v>
      </c>
      <c r="P52" s="2" t="s">
        <v>165</v>
      </c>
    </row>
  </sheetData>
  <conditionalFormatting sqref="G1:G1048576">
    <cfRule type="colorScale" priority="1">
      <colorScale>
        <cfvo type="num" val="0"/>
        <cfvo type="num" val="20"/>
        <cfvo type="num" val="5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2A7B54A-5B9C-450F-BEBD-B20C4066BE3C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0.5</xm:f>
              </x14:cfvo>
            </x14:iconSet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C15E-6684-4C3E-81BC-E3AF5E3C6517}">
  <dimension ref="A1:P53"/>
  <sheetViews>
    <sheetView workbookViewId="0">
      <selection sqref="A1:P53"/>
    </sheetView>
  </sheetViews>
  <sheetFormatPr defaultRowHeight="15" x14ac:dyDescent="0.25"/>
  <cols>
    <col min="1" max="1" width="14.140625" style="1" bestFit="1" customWidth="1"/>
    <col min="2" max="2" width="10.5703125" style="1" bestFit="1" customWidth="1"/>
    <col min="3" max="3" width="12.85546875" style="1" bestFit="1" customWidth="1"/>
    <col min="4" max="4" width="12.42578125" style="1" bestFit="1" customWidth="1"/>
    <col min="5" max="5" width="13.42578125" style="1" bestFit="1" customWidth="1"/>
    <col min="6" max="6" width="18.28515625" style="1" bestFit="1" customWidth="1"/>
    <col min="7" max="7" width="12.140625" style="1" bestFit="1" customWidth="1"/>
    <col min="8" max="8" width="13.7109375" style="1" bestFit="1" customWidth="1"/>
    <col min="9" max="9" width="12.5703125" style="1" bestFit="1" customWidth="1"/>
    <col min="10" max="10" width="13.7109375" style="1" bestFit="1" customWidth="1"/>
    <col min="11" max="11" width="13.42578125" style="1" bestFit="1" customWidth="1"/>
    <col min="12" max="12" width="13" style="1" bestFit="1" customWidth="1"/>
    <col min="13" max="13" width="14.140625" style="1" bestFit="1" customWidth="1"/>
    <col min="14" max="14" width="18.42578125" style="1" bestFit="1" customWidth="1"/>
    <col min="15" max="15" width="60.85546875" style="1" bestFit="1" customWidth="1"/>
    <col min="16" max="16" width="63.5703125" style="1" bestFit="1" customWidth="1"/>
    <col min="17" max="16384" width="9.140625" style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12</v>
      </c>
      <c r="K1" s="3" t="s">
        <v>8</v>
      </c>
      <c r="L1" s="3" t="s">
        <v>9</v>
      </c>
      <c r="M1" s="3" t="s">
        <v>11</v>
      </c>
      <c r="N1" s="3" t="s">
        <v>166</v>
      </c>
      <c r="O1" s="3" t="s">
        <v>167</v>
      </c>
      <c r="P1" s="3" t="s">
        <v>168</v>
      </c>
    </row>
    <row r="2" spans="1:16" x14ac:dyDescent="0.25">
      <c r="A2" s="2" t="s">
        <v>192</v>
      </c>
      <c r="B2" s="2">
        <v>35324.65</v>
      </c>
      <c r="C2" s="2">
        <v>35344</v>
      </c>
      <c r="D2" s="2">
        <v>34891.300000000003</v>
      </c>
      <c r="E2" s="2">
        <v>35047.4</v>
      </c>
      <c r="F2" s="2">
        <v>35131.199999999997</v>
      </c>
      <c r="G2" s="2">
        <v>-83.799999999995634</v>
      </c>
      <c r="H2" s="2">
        <v>-0.24</v>
      </c>
      <c r="I2" s="2">
        <v>192127390</v>
      </c>
      <c r="J2" s="2">
        <v>-71.759724379928343</v>
      </c>
      <c r="K2" s="2">
        <v>37708.75</v>
      </c>
      <c r="L2" s="2">
        <v>20404.900000000001</v>
      </c>
      <c r="M2" s="2">
        <v>7.0576457718699208</v>
      </c>
      <c r="N2" s="2">
        <v>8</v>
      </c>
      <c r="O2" s="2" t="s">
        <v>193</v>
      </c>
      <c r="P2" s="2" t="s">
        <v>194</v>
      </c>
    </row>
    <row r="3" spans="1:16" x14ac:dyDescent="0.25">
      <c r="A3" s="2" t="s">
        <v>13</v>
      </c>
      <c r="B3" s="2">
        <v>15796.45</v>
      </c>
      <c r="C3" s="2">
        <v>15835.55</v>
      </c>
      <c r="D3" s="2">
        <v>15749.8</v>
      </c>
      <c r="E3" s="2">
        <v>15799.35</v>
      </c>
      <c r="F3" s="2">
        <v>15737.75</v>
      </c>
      <c r="G3" s="2">
        <v>61.600000000000364</v>
      </c>
      <c r="H3" s="2">
        <v>0.39</v>
      </c>
      <c r="I3" s="2">
        <v>363011297</v>
      </c>
      <c r="J3" s="2">
        <v>-56.853956009590341</v>
      </c>
      <c r="K3" s="2">
        <v>15835.55</v>
      </c>
      <c r="L3" s="2">
        <v>10072.65</v>
      </c>
      <c r="M3" s="2">
        <v>0.22859957500686057</v>
      </c>
      <c r="N3" s="2">
        <v>7.5</v>
      </c>
      <c r="O3" s="2" t="s">
        <v>14</v>
      </c>
      <c r="P3" s="2" t="s">
        <v>15</v>
      </c>
    </row>
    <row r="4" spans="1:16" x14ac:dyDescent="0.25">
      <c r="A4" s="2" t="s">
        <v>16</v>
      </c>
      <c r="B4" s="2">
        <v>1127.8</v>
      </c>
      <c r="C4" s="2">
        <v>1164.5999999999999</v>
      </c>
      <c r="D4" s="2">
        <v>1113.0999999999999</v>
      </c>
      <c r="E4" s="2">
        <v>1163.0999999999999</v>
      </c>
      <c r="F4" s="2">
        <v>1114.45</v>
      </c>
      <c r="G4" s="2">
        <v>48.65</v>
      </c>
      <c r="H4" s="2">
        <v>4.37</v>
      </c>
      <c r="I4" s="2">
        <v>17445856</v>
      </c>
      <c r="J4" s="2">
        <v>-287.69999999999993</v>
      </c>
      <c r="K4" s="2">
        <v>1246.8499999999999</v>
      </c>
      <c r="L4" s="2">
        <v>300</v>
      </c>
      <c r="M4" s="2">
        <v>6.7169266551710312</v>
      </c>
      <c r="N4" s="2">
        <v>-1.76</v>
      </c>
      <c r="O4" s="2" t="s">
        <v>17</v>
      </c>
      <c r="P4" s="2" t="s">
        <v>18</v>
      </c>
    </row>
    <row r="5" spans="1:16" x14ac:dyDescent="0.25">
      <c r="A5" s="2" t="s">
        <v>19</v>
      </c>
      <c r="B5" s="2">
        <v>714</v>
      </c>
      <c r="C5" s="2">
        <v>734.1</v>
      </c>
      <c r="D5" s="2">
        <v>704.75</v>
      </c>
      <c r="E5" s="2">
        <v>732.5</v>
      </c>
      <c r="F5" s="2">
        <v>705.8</v>
      </c>
      <c r="G5" s="2">
        <v>26.7</v>
      </c>
      <c r="H5" s="2">
        <v>3.78</v>
      </c>
      <c r="I5" s="2">
        <v>11372473</v>
      </c>
      <c r="J5" s="2">
        <v>-317.49786263892844</v>
      </c>
      <c r="K5" s="2">
        <v>773</v>
      </c>
      <c r="L5" s="2">
        <v>175.45</v>
      </c>
      <c r="M5" s="2">
        <v>5.2393272962483826</v>
      </c>
      <c r="N5" s="2">
        <v>3.29</v>
      </c>
      <c r="O5" s="2" t="s">
        <v>20</v>
      </c>
      <c r="P5" s="2" t="s">
        <v>21</v>
      </c>
    </row>
    <row r="6" spans="1:16" x14ac:dyDescent="0.25">
      <c r="A6" s="2" t="s">
        <v>22</v>
      </c>
      <c r="B6" s="2">
        <v>157</v>
      </c>
      <c r="C6" s="2">
        <v>165</v>
      </c>
      <c r="D6" s="2">
        <v>156.65</v>
      </c>
      <c r="E6" s="2">
        <v>162.25</v>
      </c>
      <c r="F6" s="2">
        <v>156.5</v>
      </c>
      <c r="G6" s="2">
        <v>5.75</v>
      </c>
      <c r="H6" s="2">
        <v>3.67</v>
      </c>
      <c r="I6" s="2">
        <v>61728565</v>
      </c>
      <c r="J6" s="2">
        <v>-48.105887722501144</v>
      </c>
      <c r="K6" s="2">
        <v>165</v>
      </c>
      <c r="L6" s="2">
        <v>109.55</v>
      </c>
      <c r="M6" s="2">
        <v>1.6666666666666667</v>
      </c>
      <c r="N6" s="2">
        <v>5.96</v>
      </c>
      <c r="O6" s="2" t="s">
        <v>23</v>
      </c>
      <c r="P6" s="2" t="s">
        <v>24</v>
      </c>
    </row>
    <row r="7" spans="1:16" x14ac:dyDescent="0.25">
      <c r="A7" s="2" t="s">
        <v>25</v>
      </c>
      <c r="B7" s="2">
        <v>5300</v>
      </c>
      <c r="C7" s="2">
        <v>5489.9</v>
      </c>
      <c r="D7" s="2">
        <v>5288.55</v>
      </c>
      <c r="E7" s="2">
        <v>5460</v>
      </c>
      <c r="F7" s="2">
        <v>5292.05</v>
      </c>
      <c r="G7" s="2">
        <v>167.95</v>
      </c>
      <c r="H7" s="2">
        <v>3.17</v>
      </c>
      <c r="I7" s="2">
        <v>1455484</v>
      </c>
      <c r="J7" s="2">
        <v>-43.15679077084426</v>
      </c>
      <c r="K7" s="2">
        <v>5512.65</v>
      </c>
      <c r="L7" s="2">
        <v>3814</v>
      </c>
      <c r="M7" s="2">
        <v>0.95507605235231041</v>
      </c>
      <c r="N7" s="2">
        <v>2.86</v>
      </c>
      <c r="O7" s="2" t="s">
        <v>26</v>
      </c>
      <c r="P7" s="2" t="s">
        <v>27</v>
      </c>
    </row>
    <row r="8" spans="1:16" x14ac:dyDescent="0.25">
      <c r="A8" s="2" t="s">
        <v>28</v>
      </c>
      <c r="B8" s="2">
        <v>388.4</v>
      </c>
      <c r="C8" s="2">
        <v>395</v>
      </c>
      <c r="D8" s="2">
        <v>383.15</v>
      </c>
      <c r="E8" s="2">
        <v>393.4</v>
      </c>
      <c r="F8" s="2">
        <v>385.4</v>
      </c>
      <c r="G8" s="2">
        <v>8</v>
      </c>
      <c r="H8" s="2">
        <v>2.08</v>
      </c>
      <c r="I8" s="2">
        <v>9630564</v>
      </c>
      <c r="J8" s="2">
        <v>-188.83994126284875</v>
      </c>
      <c r="K8" s="2">
        <v>427.5</v>
      </c>
      <c r="L8" s="2">
        <v>136.19999999999999</v>
      </c>
      <c r="M8" s="2">
        <v>7.9766081871345085</v>
      </c>
      <c r="N8" s="2">
        <v>-1.42</v>
      </c>
      <c r="O8" s="2" t="s">
        <v>29</v>
      </c>
      <c r="P8" s="2" t="s">
        <v>30</v>
      </c>
    </row>
    <row r="9" spans="1:16" x14ac:dyDescent="0.25">
      <c r="A9" s="2" t="s">
        <v>31</v>
      </c>
      <c r="B9" s="2">
        <v>248.8</v>
      </c>
      <c r="C9" s="2">
        <v>248.8</v>
      </c>
      <c r="D9" s="2">
        <v>244</v>
      </c>
      <c r="E9" s="2">
        <v>246.6</v>
      </c>
      <c r="F9" s="2">
        <v>241.65</v>
      </c>
      <c r="G9" s="2">
        <v>4.95</v>
      </c>
      <c r="H9" s="2">
        <v>2.0499999999999998</v>
      </c>
      <c r="I9" s="2">
        <v>16392434</v>
      </c>
      <c r="J9" s="2">
        <v>-59.508408796895218</v>
      </c>
      <c r="K9" s="2">
        <v>248.8</v>
      </c>
      <c r="L9" s="2">
        <v>154.6</v>
      </c>
      <c r="M9" s="2">
        <v>0.88424437299036052</v>
      </c>
      <c r="N9" s="2">
        <v>9.01</v>
      </c>
      <c r="O9" s="2" t="s">
        <v>32</v>
      </c>
      <c r="P9" s="2" t="s">
        <v>33</v>
      </c>
    </row>
    <row r="10" spans="1:16" x14ac:dyDescent="0.25">
      <c r="A10" s="2" t="s">
        <v>34</v>
      </c>
      <c r="B10" s="2">
        <v>3211.55</v>
      </c>
      <c r="C10" s="2">
        <v>3309</v>
      </c>
      <c r="D10" s="2">
        <v>3211</v>
      </c>
      <c r="E10" s="2">
        <v>3279</v>
      </c>
      <c r="F10" s="2">
        <v>3216.8</v>
      </c>
      <c r="G10" s="2">
        <v>62.2</v>
      </c>
      <c r="H10" s="2">
        <v>1.93</v>
      </c>
      <c r="I10" s="2">
        <v>3452954</v>
      </c>
      <c r="J10" s="2">
        <v>-63.872160723656265</v>
      </c>
      <c r="K10" s="2">
        <v>3354.35</v>
      </c>
      <c r="L10" s="2">
        <v>2000.95</v>
      </c>
      <c r="M10" s="2">
        <v>2.2463368461848021</v>
      </c>
      <c r="N10" s="2">
        <v>6.03</v>
      </c>
      <c r="O10" s="2" t="s">
        <v>35</v>
      </c>
      <c r="P10" s="2" t="s">
        <v>36</v>
      </c>
    </row>
    <row r="11" spans="1:16" x14ac:dyDescent="0.25">
      <c r="A11" s="2" t="s">
        <v>37</v>
      </c>
      <c r="B11" s="2">
        <v>2182.9</v>
      </c>
      <c r="C11" s="2">
        <v>2228</v>
      </c>
      <c r="D11" s="2">
        <v>2180.1</v>
      </c>
      <c r="E11" s="2">
        <v>2215.8000000000002</v>
      </c>
      <c r="F11" s="2">
        <v>2183</v>
      </c>
      <c r="G11" s="2">
        <v>39.799999999999997</v>
      </c>
      <c r="H11" s="2">
        <v>1.83</v>
      </c>
      <c r="I11" s="2">
        <v>6351520</v>
      </c>
      <c r="J11" s="2">
        <v>-48.016032064128268</v>
      </c>
      <c r="K11" s="2">
        <v>2369.35</v>
      </c>
      <c r="L11" s="2">
        <v>1497</v>
      </c>
      <c r="M11" s="2">
        <v>6.4806803553717147</v>
      </c>
      <c r="N11" s="2">
        <v>15.68</v>
      </c>
      <c r="O11" s="2" t="s">
        <v>38</v>
      </c>
      <c r="P11" s="2" t="s">
        <v>39</v>
      </c>
    </row>
    <row r="12" spans="1:16" x14ac:dyDescent="0.25">
      <c r="A12" s="2" t="s">
        <v>40</v>
      </c>
      <c r="B12" s="2">
        <v>1430.1</v>
      </c>
      <c r="C12" s="2">
        <v>1451.6</v>
      </c>
      <c r="D12" s="2">
        <v>1429.45</v>
      </c>
      <c r="E12" s="2">
        <v>1446.05</v>
      </c>
      <c r="F12" s="2">
        <v>1424.3</v>
      </c>
      <c r="G12" s="2">
        <v>21.75</v>
      </c>
      <c r="H12" s="2">
        <v>1.53</v>
      </c>
      <c r="I12" s="2">
        <v>6140828</v>
      </c>
      <c r="J12" s="2">
        <v>-114.07105847520356</v>
      </c>
      <c r="K12" s="2">
        <v>1477.55</v>
      </c>
      <c r="L12" s="2">
        <v>675.5</v>
      </c>
      <c r="M12" s="2">
        <v>2.13190754965991</v>
      </c>
      <c r="N12" s="2">
        <v>9.0399999999999991</v>
      </c>
      <c r="O12" s="2" t="s">
        <v>41</v>
      </c>
      <c r="P12" s="2" t="s">
        <v>42</v>
      </c>
    </row>
    <row r="13" spans="1:16" x14ac:dyDescent="0.25">
      <c r="A13" s="2" t="s">
        <v>43</v>
      </c>
      <c r="B13" s="2">
        <v>346</v>
      </c>
      <c r="C13" s="2">
        <v>352.9</v>
      </c>
      <c r="D13" s="2">
        <v>344.35</v>
      </c>
      <c r="E13" s="2">
        <v>350</v>
      </c>
      <c r="F13" s="2">
        <v>344.75</v>
      </c>
      <c r="G13" s="2">
        <v>5.25</v>
      </c>
      <c r="H13" s="2">
        <v>1.52</v>
      </c>
      <c r="I13" s="2">
        <v>36441967</v>
      </c>
      <c r="J13" s="2">
        <v>-281.26361655773422</v>
      </c>
      <c r="K13" s="2">
        <v>358.9</v>
      </c>
      <c r="L13" s="2">
        <v>91.8</v>
      </c>
      <c r="M13" s="2">
        <v>2.4797993870158757</v>
      </c>
      <c r="N13" s="2">
        <v>7.59</v>
      </c>
      <c r="O13" s="2" t="s">
        <v>44</v>
      </c>
      <c r="P13" s="2" t="s">
        <v>45</v>
      </c>
    </row>
    <row r="14" spans="1:16" x14ac:dyDescent="0.25">
      <c r="A14" s="2" t="s">
        <v>46</v>
      </c>
      <c r="B14" s="2">
        <v>976</v>
      </c>
      <c r="C14" s="2">
        <v>990</v>
      </c>
      <c r="D14" s="2">
        <v>970.5</v>
      </c>
      <c r="E14" s="2">
        <v>982.8</v>
      </c>
      <c r="F14" s="2">
        <v>968.55</v>
      </c>
      <c r="G14" s="2">
        <v>14.25</v>
      </c>
      <c r="H14" s="2">
        <v>1.47</v>
      </c>
      <c r="I14" s="2">
        <v>4777035</v>
      </c>
      <c r="J14" s="2">
        <v>-80.330275229357781</v>
      </c>
      <c r="K14" s="2">
        <v>1067</v>
      </c>
      <c r="L14" s="2">
        <v>545</v>
      </c>
      <c r="M14" s="2">
        <v>7.8912839737582043</v>
      </c>
      <c r="N14" s="2">
        <v>8.5299999999999994</v>
      </c>
      <c r="O14" s="2" t="s">
        <v>47</v>
      </c>
      <c r="P14" s="2" t="s">
        <v>48</v>
      </c>
    </row>
    <row r="15" spans="1:16" x14ac:dyDescent="0.25">
      <c r="A15" s="2" t="s">
        <v>49</v>
      </c>
      <c r="B15" s="2">
        <v>2721.4</v>
      </c>
      <c r="C15" s="2">
        <v>2752.55</v>
      </c>
      <c r="D15" s="2">
        <v>2710.85</v>
      </c>
      <c r="E15" s="2">
        <v>2740</v>
      </c>
      <c r="F15" s="2">
        <v>2705.05</v>
      </c>
      <c r="G15" s="2">
        <v>34.950000000000003</v>
      </c>
      <c r="H15" s="2">
        <v>1.29</v>
      </c>
      <c r="I15" s="2">
        <v>596669</v>
      </c>
      <c r="J15" s="2">
        <v>-75.741288299093725</v>
      </c>
      <c r="K15" s="2">
        <v>3037</v>
      </c>
      <c r="L15" s="2">
        <v>1559.11</v>
      </c>
      <c r="M15" s="2">
        <v>9.7793875535067496</v>
      </c>
      <c r="N15" s="2">
        <v>11.8</v>
      </c>
      <c r="O15" s="2" t="s">
        <v>50</v>
      </c>
      <c r="P15" s="2" t="s">
        <v>51</v>
      </c>
    </row>
    <row r="16" spans="1:16" x14ac:dyDescent="0.25">
      <c r="A16" s="2" t="s">
        <v>52</v>
      </c>
      <c r="B16" s="2">
        <v>714.15</v>
      </c>
      <c r="C16" s="2">
        <v>717.35</v>
      </c>
      <c r="D16" s="2">
        <v>709.5</v>
      </c>
      <c r="E16" s="2">
        <v>716</v>
      </c>
      <c r="F16" s="2">
        <v>707.7</v>
      </c>
      <c r="G16" s="2">
        <v>8.3000000000000007</v>
      </c>
      <c r="H16" s="2">
        <v>1.17</v>
      </c>
      <c r="I16" s="2">
        <v>2171601</v>
      </c>
      <c r="J16" s="2">
        <v>-98.750867453157525</v>
      </c>
      <c r="K16" s="2">
        <v>718.75</v>
      </c>
      <c r="L16" s="2">
        <v>360.25</v>
      </c>
      <c r="M16" s="2">
        <v>0.38260869565217392</v>
      </c>
      <c r="N16" s="2">
        <v>11.77</v>
      </c>
      <c r="O16" s="2" t="s">
        <v>53</v>
      </c>
      <c r="P16" s="2" t="s">
        <v>54</v>
      </c>
    </row>
    <row r="17" spans="1:16" x14ac:dyDescent="0.25">
      <c r="A17" s="2" t="s">
        <v>55</v>
      </c>
      <c r="B17" s="2">
        <v>675.2</v>
      </c>
      <c r="C17" s="2">
        <v>686.35</v>
      </c>
      <c r="D17" s="2">
        <v>674.05</v>
      </c>
      <c r="E17" s="2">
        <v>681.2</v>
      </c>
      <c r="F17" s="2">
        <v>676.05</v>
      </c>
      <c r="G17" s="2">
        <v>5.15</v>
      </c>
      <c r="H17" s="2">
        <v>0.76</v>
      </c>
      <c r="I17" s="2">
        <v>3822099</v>
      </c>
      <c r="J17" s="2">
        <v>-50.624654505251527</v>
      </c>
      <c r="K17" s="2">
        <v>721.85</v>
      </c>
      <c r="L17" s="2">
        <v>452.25</v>
      </c>
      <c r="M17" s="2">
        <v>5.6313638567569404</v>
      </c>
      <c r="N17" s="2">
        <v>-3.07</v>
      </c>
      <c r="O17" s="2" t="s">
        <v>56</v>
      </c>
      <c r="P17" s="2" t="s">
        <v>57</v>
      </c>
    </row>
    <row r="18" spans="1:16" x14ac:dyDescent="0.25">
      <c r="A18" s="2" t="s">
        <v>58</v>
      </c>
      <c r="B18" s="2">
        <v>1064.9000000000001</v>
      </c>
      <c r="C18" s="2">
        <v>1082.4000000000001</v>
      </c>
      <c r="D18" s="2">
        <v>1054.9000000000001</v>
      </c>
      <c r="E18" s="2">
        <v>1073</v>
      </c>
      <c r="F18" s="2">
        <v>1064.9000000000001</v>
      </c>
      <c r="G18" s="2">
        <v>8.1</v>
      </c>
      <c r="H18" s="2">
        <v>0.76</v>
      </c>
      <c r="I18" s="2">
        <v>4988857</v>
      </c>
      <c r="J18" s="2">
        <v>-103.06585919757759</v>
      </c>
      <c r="K18" s="2">
        <v>1082.4000000000001</v>
      </c>
      <c r="L18" s="2">
        <v>528.4</v>
      </c>
      <c r="M18" s="2">
        <v>0.86844050258685235</v>
      </c>
      <c r="N18" s="2">
        <v>11.5</v>
      </c>
      <c r="O18" s="2" t="s">
        <v>59</v>
      </c>
      <c r="P18" s="2" t="s">
        <v>60</v>
      </c>
    </row>
    <row r="19" spans="1:16" x14ac:dyDescent="0.25">
      <c r="A19" s="2" t="s">
        <v>61</v>
      </c>
      <c r="B19" s="2">
        <v>6105.35</v>
      </c>
      <c r="C19" s="2">
        <v>6230</v>
      </c>
      <c r="D19" s="2">
        <v>6045.2</v>
      </c>
      <c r="E19" s="2">
        <v>6115</v>
      </c>
      <c r="F19" s="2">
        <v>6086.4</v>
      </c>
      <c r="G19" s="2">
        <v>28.6</v>
      </c>
      <c r="H19" s="2">
        <v>0.47</v>
      </c>
      <c r="I19" s="2">
        <v>3702721</v>
      </c>
      <c r="J19" s="2">
        <v>-178.08094588449296</v>
      </c>
      <c r="K19" s="2">
        <v>6230</v>
      </c>
      <c r="L19" s="2">
        <v>2199</v>
      </c>
      <c r="M19" s="2">
        <v>1.8459069020866776</v>
      </c>
      <c r="N19" s="2">
        <v>14.21</v>
      </c>
      <c r="O19" s="2" t="s">
        <v>62</v>
      </c>
      <c r="P19" s="2" t="s">
        <v>63</v>
      </c>
    </row>
    <row r="20" spans="1:16" x14ac:dyDescent="0.25">
      <c r="A20" s="2" t="s">
        <v>64</v>
      </c>
      <c r="B20" s="2">
        <v>1491</v>
      </c>
      <c r="C20" s="2">
        <v>1496.55</v>
      </c>
      <c r="D20" s="2">
        <v>1481.05</v>
      </c>
      <c r="E20" s="2">
        <v>1487</v>
      </c>
      <c r="F20" s="2">
        <v>1481.05</v>
      </c>
      <c r="G20" s="2">
        <v>5.95</v>
      </c>
      <c r="H20" s="2">
        <v>0.4</v>
      </c>
      <c r="I20" s="2">
        <v>3602987</v>
      </c>
      <c r="J20" s="2">
        <v>-60.237068965517238</v>
      </c>
      <c r="K20" s="2">
        <v>1641</v>
      </c>
      <c r="L20" s="2">
        <v>928</v>
      </c>
      <c r="M20" s="2">
        <v>9.3845216331505181</v>
      </c>
      <c r="N20" s="2">
        <v>6.21</v>
      </c>
      <c r="O20" s="2" t="s">
        <v>65</v>
      </c>
      <c r="P20" s="2" t="s">
        <v>66</v>
      </c>
    </row>
    <row r="21" spans="1:16" x14ac:dyDescent="0.25">
      <c r="A21" s="2" t="s">
        <v>67</v>
      </c>
      <c r="B21" s="2">
        <v>809</v>
      </c>
      <c r="C21" s="2">
        <v>815.85</v>
      </c>
      <c r="D21" s="2">
        <v>805.5</v>
      </c>
      <c r="E21" s="2">
        <v>808.75</v>
      </c>
      <c r="F21" s="2">
        <v>806.95</v>
      </c>
      <c r="G21" s="2">
        <v>1.8</v>
      </c>
      <c r="H21" s="2">
        <v>0.22</v>
      </c>
      <c r="I21" s="2">
        <v>1783272</v>
      </c>
      <c r="J21" s="2">
        <v>-77.318570488927861</v>
      </c>
      <c r="K21" s="2">
        <v>952.05</v>
      </c>
      <c r="L21" s="2">
        <v>456.1</v>
      </c>
      <c r="M21" s="2">
        <v>15.051730476340524</v>
      </c>
      <c r="N21" s="2">
        <v>6.49</v>
      </c>
      <c r="O21" s="2" t="s">
        <v>68</v>
      </c>
      <c r="P21" s="2" t="s">
        <v>69</v>
      </c>
    </row>
    <row r="22" spans="1:16" x14ac:dyDescent="0.25">
      <c r="A22" s="2" t="s">
        <v>70</v>
      </c>
      <c r="B22" s="2">
        <v>7244</v>
      </c>
      <c r="C22" s="2">
        <v>7244</v>
      </c>
      <c r="D22" s="2">
        <v>7186.4</v>
      </c>
      <c r="E22" s="2">
        <v>7215</v>
      </c>
      <c r="F22" s="2">
        <v>7199.9</v>
      </c>
      <c r="G22" s="2">
        <v>15.1</v>
      </c>
      <c r="H22" s="2">
        <v>0.21</v>
      </c>
      <c r="I22" s="2">
        <v>253689</v>
      </c>
      <c r="J22" s="2">
        <v>-38.723322437992692</v>
      </c>
      <c r="K22" s="2">
        <v>8329</v>
      </c>
      <c r="L22" s="2">
        <v>5201</v>
      </c>
      <c r="M22" s="2">
        <v>13.374954976587826</v>
      </c>
      <c r="N22" s="2">
        <v>5.96</v>
      </c>
      <c r="O22" s="2" t="s">
        <v>71</v>
      </c>
      <c r="P22" s="2" t="s">
        <v>72</v>
      </c>
    </row>
    <row r="23" spans="1:16" x14ac:dyDescent="0.25">
      <c r="A23" s="2" t="s">
        <v>73</v>
      </c>
      <c r="B23" s="2">
        <v>2960</v>
      </c>
      <c r="C23" s="2">
        <v>2971.6</v>
      </c>
      <c r="D23" s="2">
        <v>2938.6</v>
      </c>
      <c r="E23" s="2">
        <v>2955.1</v>
      </c>
      <c r="F23" s="2">
        <v>2950.6</v>
      </c>
      <c r="G23" s="2">
        <v>4.5</v>
      </c>
      <c r="H23" s="2">
        <v>0.15</v>
      </c>
      <c r="I23" s="2">
        <v>878445</v>
      </c>
      <c r="J23" s="2">
        <v>-87.328050713153729</v>
      </c>
      <c r="K23" s="2">
        <v>2990</v>
      </c>
      <c r="L23" s="2">
        <v>1577.5</v>
      </c>
      <c r="M23" s="2">
        <v>1.1672240802675615</v>
      </c>
      <c r="N23" s="2">
        <v>15.65</v>
      </c>
      <c r="O23" s="2" t="s">
        <v>74</v>
      </c>
      <c r="P23" s="2" t="s">
        <v>75</v>
      </c>
    </row>
    <row r="24" spans="1:16" x14ac:dyDescent="0.25">
      <c r="A24" s="2" t="s">
        <v>76</v>
      </c>
      <c r="B24" s="2">
        <v>555</v>
      </c>
      <c r="C24" s="2">
        <v>558.95000000000005</v>
      </c>
      <c r="D24" s="2">
        <v>551.5</v>
      </c>
      <c r="E24" s="2">
        <v>555</v>
      </c>
      <c r="F24" s="2">
        <v>554.25</v>
      </c>
      <c r="G24" s="2">
        <v>0.75</v>
      </c>
      <c r="H24" s="2">
        <v>0.14000000000000001</v>
      </c>
      <c r="I24" s="2">
        <v>5612359</v>
      </c>
      <c r="J24" s="2">
        <v>-169.02569074163839</v>
      </c>
      <c r="K24" s="2">
        <v>558.95000000000005</v>
      </c>
      <c r="L24" s="2">
        <v>206.3</v>
      </c>
      <c r="M24" s="2">
        <v>0.70668217192951877</v>
      </c>
      <c r="N24" s="2">
        <v>9.1999999999999993</v>
      </c>
      <c r="O24" s="2" t="s">
        <v>77</v>
      </c>
      <c r="P24" s="2" t="s">
        <v>78</v>
      </c>
    </row>
    <row r="25" spans="1:16" x14ac:dyDescent="0.25">
      <c r="A25" s="2" t="s">
        <v>79</v>
      </c>
      <c r="B25" s="2">
        <v>118.9</v>
      </c>
      <c r="C25" s="2">
        <v>119.55</v>
      </c>
      <c r="D25" s="2">
        <v>117.55</v>
      </c>
      <c r="E25" s="2">
        <v>118.6</v>
      </c>
      <c r="F25" s="2">
        <v>118.5</v>
      </c>
      <c r="G25" s="2">
        <v>0.1</v>
      </c>
      <c r="H25" s="2">
        <v>0.08</v>
      </c>
      <c r="I25" s="2">
        <v>13871562</v>
      </c>
      <c r="J25" s="2">
        <v>-51.856594110115239</v>
      </c>
      <c r="K25" s="2">
        <v>121</v>
      </c>
      <c r="L25" s="2">
        <v>78.099999999999994</v>
      </c>
      <c r="M25" s="2">
        <v>1.98347107438017</v>
      </c>
      <c r="N25" s="2">
        <v>4.8499999999999996</v>
      </c>
      <c r="O25" s="2" t="s">
        <v>80</v>
      </c>
      <c r="P25" s="2" t="s">
        <v>81</v>
      </c>
    </row>
    <row r="26" spans="1:16" x14ac:dyDescent="0.25">
      <c r="A26" s="2" t="s">
        <v>82</v>
      </c>
      <c r="B26" s="2">
        <v>485.7</v>
      </c>
      <c r="C26" s="2">
        <v>489.5</v>
      </c>
      <c r="D26" s="2">
        <v>481.7</v>
      </c>
      <c r="E26" s="2">
        <v>483.95</v>
      </c>
      <c r="F26" s="2">
        <v>483.55</v>
      </c>
      <c r="G26" s="2">
        <v>0.4</v>
      </c>
      <c r="H26" s="2">
        <v>0.08</v>
      </c>
      <c r="I26" s="2">
        <v>3719254</v>
      </c>
      <c r="J26" s="2">
        <v>-48.907692307692301</v>
      </c>
      <c r="K26" s="2">
        <v>493.9</v>
      </c>
      <c r="L26" s="2">
        <v>325</v>
      </c>
      <c r="M26" s="2">
        <v>2.0145778497671571</v>
      </c>
      <c r="N26" s="2">
        <v>7.65</v>
      </c>
      <c r="O26" s="2" t="s">
        <v>83</v>
      </c>
      <c r="P26" s="2" t="s">
        <v>84</v>
      </c>
    </row>
    <row r="27" spans="1:16" x14ac:dyDescent="0.25">
      <c r="A27" s="2" t="s">
        <v>85</v>
      </c>
      <c r="B27" s="2">
        <v>2575</v>
      </c>
      <c r="C27" s="2">
        <v>2594.3000000000002</v>
      </c>
      <c r="D27" s="2">
        <v>2555</v>
      </c>
      <c r="E27" s="2">
        <v>2560.25</v>
      </c>
      <c r="F27" s="2">
        <v>2561.9</v>
      </c>
      <c r="G27" s="2">
        <v>-1.65</v>
      </c>
      <c r="H27" s="2">
        <v>-0.06</v>
      </c>
      <c r="I27" s="2">
        <v>2340867</v>
      </c>
      <c r="J27" s="2">
        <v>-57.747997535428219</v>
      </c>
      <c r="K27" s="2">
        <v>2896</v>
      </c>
      <c r="L27" s="2">
        <v>1623</v>
      </c>
      <c r="M27" s="2">
        <v>11.593577348066299</v>
      </c>
      <c r="N27" s="2">
        <v>4.97</v>
      </c>
      <c r="O27" s="2" t="s">
        <v>86</v>
      </c>
      <c r="P27" s="2" t="s">
        <v>87</v>
      </c>
    </row>
    <row r="28" spans="1:16" x14ac:dyDescent="0.25">
      <c r="A28" s="2" t="s">
        <v>88</v>
      </c>
      <c r="B28" s="2">
        <v>1505.9</v>
      </c>
      <c r="C28" s="2">
        <v>1510</v>
      </c>
      <c r="D28" s="2">
        <v>1475.5</v>
      </c>
      <c r="E28" s="2">
        <v>1491</v>
      </c>
      <c r="F28" s="2">
        <v>1492.5</v>
      </c>
      <c r="G28" s="2">
        <v>-1.5</v>
      </c>
      <c r="H28" s="2">
        <v>-0.1</v>
      </c>
      <c r="I28" s="2">
        <v>895452</v>
      </c>
      <c r="J28" s="2">
        <v>-163.89380530973452</v>
      </c>
      <c r="K28" s="2">
        <v>1530.95</v>
      </c>
      <c r="L28" s="2">
        <v>565</v>
      </c>
      <c r="M28" s="2">
        <v>2.6094908390215257</v>
      </c>
      <c r="N28" s="2">
        <v>5.54</v>
      </c>
      <c r="O28" s="2" t="s">
        <v>89</v>
      </c>
      <c r="P28" s="2" t="s">
        <v>90</v>
      </c>
    </row>
    <row r="29" spans="1:16" x14ac:dyDescent="0.25">
      <c r="A29" s="2" t="s">
        <v>91</v>
      </c>
      <c r="B29" s="2">
        <v>17609</v>
      </c>
      <c r="C29" s="2">
        <v>17609</v>
      </c>
      <c r="D29" s="2">
        <v>17365</v>
      </c>
      <c r="E29" s="2">
        <v>17530</v>
      </c>
      <c r="F29" s="2">
        <v>17556.099999999999</v>
      </c>
      <c r="G29" s="2">
        <v>-26.1</v>
      </c>
      <c r="H29" s="2">
        <v>-0.15</v>
      </c>
      <c r="I29" s="2">
        <v>48997</v>
      </c>
      <c r="J29" s="2">
        <v>-16.09271523178808</v>
      </c>
      <c r="K29" s="2">
        <v>18844</v>
      </c>
      <c r="L29" s="2">
        <v>15100</v>
      </c>
      <c r="M29" s="2">
        <v>6.9730418170239865</v>
      </c>
      <c r="N29" s="2">
        <v>4.9000000000000004</v>
      </c>
      <c r="O29" s="2" t="s">
        <v>92</v>
      </c>
      <c r="P29" s="2" t="s">
        <v>93</v>
      </c>
    </row>
    <row r="30" spans="1:16" x14ac:dyDescent="0.25">
      <c r="A30" s="2" t="s">
        <v>94</v>
      </c>
      <c r="B30" s="2">
        <v>4185</v>
      </c>
      <c r="C30" s="2">
        <v>4216.8500000000004</v>
      </c>
      <c r="D30" s="2">
        <v>4162</v>
      </c>
      <c r="E30" s="2">
        <v>4173</v>
      </c>
      <c r="F30" s="2">
        <v>4179.8999999999996</v>
      </c>
      <c r="G30" s="2">
        <v>-6.9</v>
      </c>
      <c r="H30" s="2">
        <v>-0.17</v>
      </c>
      <c r="I30" s="2">
        <v>188155</v>
      </c>
      <c r="J30" s="2">
        <v>-59.869744277368071</v>
      </c>
      <c r="K30" s="2">
        <v>4361.3999999999996</v>
      </c>
      <c r="L30" s="2">
        <v>2610.25</v>
      </c>
      <c r="M30" s="2">
        <v>4.3197138533498336</v>
      </c>
      <c r="N30" s="2">
        <v>7.67</v>
      </c>
      <c r="O30" s="2" t="s">
        <v>95</v>
      </c>
      <c r="P30" s="2" t="s">
        <v>96</v>
      </c>
    </row>
    <row r="31" spans="1:16" x14ac:dyDescent="0.25">
      <c r="A31" s="2" t="s">
        <v>97</v>
      </c>
      <c r="B31" s="2">
        <v>3019</v>
      </c>
      <c r="C31" s="2">
        <v>3038</v>
      </c>
      <c r="D31" s="2">
        <v>2995</v>
      </c>
      <c r="E31" s="2">
        <v>3004</v>
      </c>
      <c r="F31" s="2">
        <v>3009</v>
      </c>
      <c r="G31" s="2">
        <v>-5</v>
      </c>
      <c r="H31" s="2">
        <v>-0.17</v>
      </c>
      <c r="I31" s="2">
        <v>467264</v>
      </c>
      <c r="J31" s="2">
        <v>-34.666248262877133</v>
      </c>
      <c r="K31" s="2">
        <v>3629.05</v>
      </c>
      <c r="L31" s="2">
        <v>2230.6999999999998</v>
      </c>
      <c r="M31" s="2">
        <v>17.223515796145001</v>
      </c>
      <c r="N31" s="2">
        <v>5.78</v>
      </c>
      <c r="O31" s="2" t="s">
        <v>98</v>
      </c>
      <c r="P31" s="2" t="s">
        <v>99</v>
      </c>
    </row>
    <row r="32" spans="1:16" x14ac:dyDescent="0.25">
      <c r="A32" s="2" t="s">
        <v>100</v>
      </c>
      <c r="B32" s="2">
        <v>123.95</v>
      </c>
      <c r="C32" s="2">
        <v>126.6</v>
      </c>
      <c r="D32" s="2">
        <v>122.5</v>
      </c>
      <c r="E32" s="2">
        <v>123.6</v>
      </c>
      <c r="F32" s="2">
        <v>123.95</v>
      </c>
      <c r="G32" s="2">
        <v>-0.35</v>
      </c>
      <c r="H32" s="2">
        <v>-0.28000000000000003</v>
      </c>
      <c r="I32" s="2">
        <v>18360366</v>
      </c>
      <c r="J32" s="2">
        <v>-92.823712948517951</v>
      </c>
      <c r="K32" s="2">
        <v>128</v>
      </c>
      <c r="L32" s="2">
        <v>64.099999999999994</v>
      </c>
      <c r="M32" s="2">
        <v>3.4375000000000044</v>
      </c>
      <c r="N32" s="2">
        <v>7.34</v>
      </c>
      <c r="O32" s="2" t="s">
        <v>101</v>
      </c>
      <c r="P32" s="2" t="s">
        <v>102</v>
      </c>
    </row>
    <row r="33" spans="1:16" x14ac:dyDescent="0.25">
      <c r="A33" s="2" t="s">
        <v>103</v>
      </c>
      <c r="B33" s="2">
        <v>1809</v>
      </c>
      <c r="C33" s="2">
        <v>1810</v>
      </c>
      <c r="D33" s="2">
        <v>1788</v>
      </c>
      <c r="E33" s="2">
        <v>1792.75</v>
      </c>
      <c r="F33" s="2">
        <v>1799.55</v>
      </c>
      <c r="G33" s="2">
        <v>-6.8</v>
      </c>
      <c r="H33" s="2">
        <v>-0.38</v>
      </c>
      <c r="I33" s="2">
        <v>1621928</v>
      </c>
      <c r="J33" s="2">
        <v>-45.947816176171294</v>
      </c>
      <c r="K33" s="2">
        <v>2049</v>
      </c>
      <c r="L33" s="2">
        <v>1228.3499999999999</v>
      </c>
      <c r="M33" s="2">
        <v>12.506100536847242</v>
      </c>
      <c r="N33" s="2">
        <v>4.3899999999999997</v>
      </c>
      <c r="O33" s="2" t="s">
        <v>104</v>
      </c>
      <c r="P33" s="2" t="s">
        <v>105</v>
      </c>
    </row>
    <row r="34" spans="1:16" x14ac:dyDescent="0.25">
      <c r="A34" s="2" t="s">
        <v>106</v>
      </c>
      <c r="B34" s="2">
        <v>2381</v>
      </c>
      <c r="C34" s="2">
        <v>2388.5500000000002</v>
      </c>
      <c r="D34" s="2">
        <v>2360</v>
      </c>
      <c r="E34" s="2">
        <v>2367.5</v>
      </c>
      <c r="F34" s="2">
        <v>2378.8000000000002</v>
      </c>
      <c r="G34" s="2">
        <v>-11.3</v>
      </c>
      <c r="H34" s="2">
        <v>-0.48</v>
      </c>
      <c r="I34" s="2">
        <v>1128097</v>
      </c>
      <c r="J34" s="2">
        <v>-18.372040698982531</v>
      </c>
      <c r="K34" s="2">
        <v>2505.9</v>
      </c>
      <c r="L34" s="2">
        <v>2000.05</v>
      </c>
      <c r="M34" s="2">
        <v>5.5229658007103275</v>
      </c>
      <c r="N34" s="2">
        <v>1.61</v>
      </c>
      <c r="O34" s="2" t="s">
        <v>107</v>
      </c>
      <c r="P34" s="2" t="s">
        <v>108</v>
      </c>
    </row>
    <row r="35" spans="1:16" x14ac:dyDescent="0.25">
      <c r="A35" s="2" t="s">
        <v>109</v>
      </c>
      <c r="B35" s="2">
        <v>1736.55</v>
      </c>
      <c r="C35" s="2">
        <v>1743</v>
      </c>
      <c r="D35" s="2">
        <v>1724.55</v>
      </c>
      <c r="E35" s="2">
        <v>1729.5</v>
      </c>
      <c r="F35" s="2">
        <v>1738.65</v>
      </c>
      <c r="G35" s="2">
        <v>-9.15</v>
      </c>
      <c r="H35" s="2">
        <v>-0.53</v>
      </c>
      <c r="I35" s="2">
        <v>761647</v>
      </c>
      <c r="J35" s="2">
        <v>-91.953385127635954</v>
      </c>
      <c r="K35" s="2">
        <v>1745.85</v>
      </c>
      <c r="L35" s="2">
        <v>901</v>
      </c>
      <c r="M35" s="2">
        <v>0.9365065727296108</v>
      </c>
      <c r="N35" s="2">
        <v>18.8</v>
      </c>
      <c r="O35" s="2" t="s">
        <v>110</v>
      </c>
      <c r="P35" s="2" t="s">
        <v>111</v>
      </c>
    </row>
    <row r="36" spans="1:16" x14ac:dyDescent="0.25">
      <c r="A36" s="2" t="s">
        <v>112</v>
      </c>
      <c r="B36" s="2">
        <v>842.95</v>
      </c>
      <c r="C36" s="2">
        <v>844.7</v>
      </c>
      <c r="D36" s="2">
        <v>830</v>
      </c>
      <c r="E36" s="2">
        <v>834</v>
      </c>
      <c r="F36" s="2">
        <v>838.7</v>
      </c>
      <c r="G36" s="2">
        <v>-4.7</v>
      </c>
      <c r="H36" s="2">
        <v>-0.56000000000000005</v>
      </c>
      <c r="I36" s="2">
        <v>2633076</v>
      </c>
      <c r="J36" s="2">
        <v>-109.52141690742368</v>
      </c>
      <c r="K36" s="2">
        <v>864.7</v>
      </c>
      <c r="L36" s="2">
        <v>398.05</v>
      </c>
      <c r="M36" s="2">
        <v>3.5503642881924415</v>
      </c>
      <c r="N36" s="2">
        <v>20.75</v>
      </c>
      <c r="O36" s="2" t="s">
        <v>113</v>
      </c>
      <c r="P36" s="2" t="s">
        <v>114</v>
      </c>
    </row>
    <row r="37" spans="1:16" x14ac:dyDescent="0.25">
      <c r="A37" s="2" t="s">
        <v>115</v>
      </c>
      <c r="B37" s="2">
        <v>28475.8</v>
      </c>
      <c r="C37" s="2">
        <v>28564.55</v>
      </c>
      <c r="D37" s="2">
        <v>27980</v>
      </c>
      <c r="E37" s="2">
        <v>28065</v>
      </c>
      <c r="F37" s="2">
        <v>28225.8</v>
      </c>
      <c r="G37" s="2">
        <v>-160.80000000000001</v>
      </c>
      <c r="H37" s="2">
        <v>-0.56999999999999995</v>
      </c>
      <c r="I37" s="2">
        <v>38680</v>
      </c>
      <c r="J37" s="2">
        <v>-54.3427988484097</v>
      </c>
      <c r="K37" s="2">
        <v>32048</v>
      </c>
      <c r="L37" s="2">
        <v>18183.55</v>
      </c>
      <c r="M37" s="2">
        <v>12.428232651023464</v>
      </c>
      <c r="N37" s="2">
        <v>4.5599999999999996</v>
      </c>
      <c r="O37" s="2" t="s">
        <v>116</v>
      </c>
      <c r="P37" s="2" t="s">
        <v>117</v>
      </c>
    </row>
    <row r="38" spans="1:16" x14ac:dyDescent="0.25">
      <c r="A38" s="2" t="s">
        <v>118</v>
      </c>
      <c r="B38" s="2">
        <v>852</v>
      </c>
      <c r="C38" s="2">
        <v>856.4</v>
      </c>
      <c r="D38" s="2">
        <v>820.7</v>
      </c>
      <c r="E38" s="2">
        <v>841.7</v>
      </c>
      <c r="F38" s="2">
        <v>846.75</v>
      </c>
      <c r="G38" s="2">
        <v>-5.05</v>
      </c>
      <c r="H38" s="2">
        <v>-0.6</v>
      </c>
      <c r="I38" s="2">
        <v>17460610</v>
      </c>
      <c r="J38" s="2">
        <v>-182.44966442953023</v>
      </c>
      <c r="K38" s="2">
        <v>901</v>
      </c>
      <c r="L38" s="2">
        <v>298</v>
      </c>
      <c r="M38" s="2">
        <v>6.5815760266370651</v>
      </c>
      <c r="N38" s="2">
        <v>11.73</v>
      </c>
      <c r="O38" s="2" t="s">
        <v>119</v>
      </c>
      <c r="P38" s="2" t="s">
        <v>120</v>
      </c>
    </row>
    <row r="39" spans="1:16" x14ac:dyDescent="0.25">
      <c r="A39" s="2" t="s">
        <v>121</v>
      </c>
      <c r="B39" s="2">
        <v>116.4</v>
      </c>
      <c r="C39" s="2">
        <v>117.35</v>
      </c>
      <c r="D39" s="2">
        <v>114.4</v>
      </c>
      <c r="E39" s="2">
        <v>115.25</v>
      </c>
      <c r="F39" s="2">
        <v>115.95</v>
      </c>
      <c r="G39" s="2">
        <v>-0.7</v>
      </c>
      <c r="H39" s="2">
        <v>-0.6</v>
      </c>
      <c r="I39" s="2">
        <v>15096011</v>
      </c>
      <c r="J39" s="2">
        <v>-60.851360781577092</v>
      </c>
      <c r="K39" s="2">
        <v>117.85</v>
      </c>
      <c r="L39" s="2">
        <v>71.650000000000006</v>
      </c>
      <c r="M39" s="2">
        <v>2.2061943148069534</v>
      </c>
      <c r="N39" s="2">
        <v>11.96</v>
      </c>
      <c r="O39" s="2" t="s">
        <v>122</v>
      </c>
      <c r="P39" s="2" t="s">
        <v>123</v>
      </c>
    </row>
    <row r="40" spans="1:16" x14ac:dyDescent="0.25">
      <c r="A40" s="2" t="s">
        <v>124</v>
      </c>
      <c r="B40" s="2">
        <v>210.3</v>
      </c>
      <c r="C40" s="2">
        <v>210.45</v>
      </c>
      <c r="D40" s="2">
        <v>207.75</v>
      </c>
      <c r="E40" s="2">
        <v>208</v>
      </c>
      <c r="F40" s="2">
        <v>209.3</v>
      </c>
      <c r="G40" s="2">
        <v>-1.3</v>
      </c>
      <c r="H40" s="2">
        <v>-0.62</v>
      </c>
      <c r="I40" s="2">
        <v>21424291</v>
      </c>
      <c r="J40" s="2">
        <v>-27.333945515763705</v>
      </c>
      <c r="K40" s="2">
        <v>239.2</v>
      </c>
      <c r="L40" s="2">
        <v>163.35</v>
      </c>
      <c r="M40" s="2">
        <v>13.043478260869565</v>
      </c>
      <c r="N40" s="2">
        <v>2.29</v>
      </c>
      <c r="O40" s="2" t="s">
        <v>125</v>
      </c>
      <c r="P40" s="2" t="s">
        <v>126</v>
      </c>
    </row>
    <row r="41" spans="1:16" x14ac:dyDescent="0.25">
      <c r="A41" s="2" t="s">
        <v>127</v>
      </c>
      <c r="B41" s="2">
        <v>644</v>
      </c>
      <c r="C41" s="2">
        <v>644.54999999999995</v>
      </c>
      <c r="D41" s="2">
        <v>631.5</v>
      </c>
      <c r="E41" s="2">
        <v>636.29999999999995</v>
      </c>
      <c r="F41" s="2">
        <v>640.4</v>
      </c>
      <c r="G41" s="2">
        <v>-4.0999999999999996</v>
      </c>
      <c r="H41" s="2">
        <v>-0.64</v>
      </c>
      <c r="I41" s="2">
        <v>9015059</v>
      </c>
      <c r="J41" s="2">
        <v>-96.328293736501053</v>
      </c>
      <c r="K41" s="2">
        <v>679.4</v>
      </c>
      <c r="L41" s="2">
        <v>324.10000000000002</v>
      </c>
      <c r="M41" s="2">
        <v>6.3438327936414511</v>
      </c>
      <c r="N41" s="2">
        <v>6.89</v>
      </c>
      <c r="O41" s="2" t="s">
        <v>128</v>
      </c>
      <c r="P41" s="2" t="s">
        <v>129</v>
      </c>
    </row>
    <row r="42" spans="1:16" x14ac:dyDescent="0.25">
      <c r="A42" s="2" t="s">
        <v>130</v>
      </c>
      <c r="B42" s="2">
        <v>3575</v>
      </c>
      <c r="C42" s="2">
        <v>3595</v>
      </c>
      <c r="D42" s="2">
        <v>3551</v>
      </c>
      <c r="E42" s="2">
        <v>3553.3</v>
      </c>
      <c r="F42" s="2">
        <v>3576.3</v>
      </c>
      <c r="G42" s="2">
        <v>-23</v>
      </c>
      <c r="H42" s="2">
        <v>-0.64</v>
      </c>
      <c r="I42" s="2">
        <v>301375</v>
      </c>
      <c r="J42" s="2">
        <v>-7.4884670649625704</v>
      </c>
      <c r="K42" s="2">
        <v>4010</v>
      </c>
      <c r="L42" s="2">
        <v>3305.75</v>
      </c>
      <c r="M42" s="2">
        <v>11.389027431421445</v>
      </c>
      <c r="N42" s="2">
        <v>3.44</v>
      </c>
      <c r="O42" s="2" t="s">
        <v>131</v>
      </c>
      <c r="P42" s="2" t="s">
        <v>132</v>
      </c>
    </row>
    <row r="43" spans="1:16" x14ac:dyDescent="0.25">
      <c r="A43" s="2" t="s">
        <v>133</v>
      </c>
      <c r="B43" s="2">
        <v>434.85</v>
      </c>
      <c r="C43" s="2">
        <v>435.5</v>
      </c>
      <c r="D43" s="2">
        <v>425.25</v>
      </c>
      <c r="E43" s="2">
        <v>429.4</v>
      </c>
      <c r="F43" s="2">
        <v>432.25</v>
      </c>
      <c r="G43" s="2">
        <v>-2.85</v>
      </c>
      <c r="H43" s="2">
        <v>-0.66</v>
      </c>
      <c r="I43" s="2">
        <v>26831924</v>
      </c>
      <c r="J43" s="2">
        <v>-153.70753323485965</v>
      </c>
      <c r="K43" s="2">
        <v>441.95</v>
      </c>
      <c r="L43" s="2">
        <v>169.25</v>
      </c>
      <c r="M43" s="2">
        <v>2.8396877474827495</v>
      </c>
      <c r="N43" s="2">
        <v>16.829999999999998</v>
      </c>
      <c r="O43" s="2" t="s">
        <v>134</v>
      </c>
      <c r="P43" s="2" t="s">
        <v>135</v>
      </c>
    </row>
    <row r="44" spans="1:16" x14ac:dyDescent="0.25">
      <c r="A44" s="2" t="s">
        <v>136</v>
      </c>
      <c r="B44" s="2">
        <v>6725.1</v>
      </c>
      <c r="C44" s="2">
        <v>6754.95</v>
      </c>
      <c r="D44" s="2">
        <v>6650</v>
      </c>
      <c r="E44" s="2">
        <v>6665</v>
      </c>
      <c r="F44" s="2">
        <v>6709.65</v>
      </c>
      <c r="G44" s="2">
        <v>-44.65</v>
      </c>
      <c r="H44" s="2">
        <v>-0.67</v>
      </c>
      <c r="I44" s="2">
        <v>193014</v>
      </c>
      <c r="J44" s="2">
        <v>-85.138888888888886</v>
      </c>
      <c r="K44" s="2">
        <v>7055.95</v>
      </c>
      <c r="L44" s="2">
        <v>3600</v>
      </c>
      <c r="M44" s="2">
        <v>5.540713865602787</v>
      </c>
      <c r="N44" s="2">
        <v>4.29</v>
      </c>
      <c r="O44" s="2" t="s">
        <v>137</v>
      </c>
      <c r="P44" s="2" t="s">
        <v>138</v>
      </c>
    </row>
    <row r="45" spans="1:16" x14ac:dyDescent="0.25">
      <c r="A45" s="2" t="s">
        <v>139</v>
      </c>
      <c r="B45" s="2">
        <v>545.5</v>
      </c>
      <c r="C45" s="2">
        <v>549.75</v>
      </c>
      <c r="D45" s="2">
        <v>540.04999999999995</v>
      </c>
      <c r="E45" s="2">
        <v>541.5</v>
      </c>
      <c r="F45" s="2">
        <v>545.15</v>
      </c>
      <c r="G45" s="2">
        <v>-3.65</v>
      </c>
      <c r="H45" s="2">
        <v>-0.67</v>
      </c>
      <c r="I45" s="2">
        <v>7634036</v>
      </c>
      <c r="J45" s="2">
        <v>-37.43654822335025</v>
      </c>
      <c r="K45" s="2">
        <v>623</v>
      </c>
      <c r="L45" s="2">
        <v>394</v>
      </c>
      <c r="M45" s="2">
        <v>13.081861958266453</v>
      </c>
      <c r="N45" s="2">
        <v>-3.72</v>
      </c>
      <c r="O45" s="2" t="s">
        <v>140</v>
      </c>
      <c r="P45" s="2" t="s">
        <v>141</v>
      </c>
    </row>
    <row r="46" spans="1:16" x14ac:dyDescent="0.25">
      <c r="A46" s="2" t="s">
        <v>142</v>
      </c>
      <c r="B46" s="2">
        <v>975</v>
      </c>
      <c r="C46" s="2">
        <v>982.3</v>
      </c>
      <c r="D46" s="2">
        <v>965.5</v>
      </c>
      <c r="E46" s="2">
        <v>967.65</v>
      </c>
      <c r="F46" s="2">
        <v>974.2</v>
      </c>
      <c r="G46" s="2">
        <v>-6.55</v>
      </c>
      <c r="H46" s="2">
        <v>-0.67</v>
      </c>
      <c r="I46" s="2">
        <v>3480545</v>
      </c>
      <c r="J46" s="2">
        <v>-57.00957325977609</v>
      </c>
      <c r="K46" s="2">
        <v>982.3</v>
      </c>
      <c r="L46" s="2">
        <v>616.29999999999995</v>
      </c>
      <c r="M46" s="2">
        <v>1.4913977399979617</v>
      </c>
      <c r="N46" s="2">
        <v>7.71</v>
      </c>
      <c r="O46" s="2" t="s">
        <v>143</v>
      </c>
      <c r="P46" s="2" t="s">
        <v>144</v>
      </c>
    </row>
    <row r="47" spans="1:16" x14ac:dyDescent="0.25">
      <c r="A47" s="2" t="s">
        <v>145</v>
      </c>
      <c r="B47" s="2">
        <v>998.9</v>
      </c>
      <c r="C47" s="2">
        <v>1002.5</v>
      </c>
      <c r="D47" s="2">
        <v>984</v>
      </c>
      <c r="E47" s="2">
        <v>990</v>
      </c>
      <c r="F47" s="2">
        <v>997.55</v>
      </c>
      <c r="G47" s="2">
        <v>-7.55</v>
      </c>
      <c r="H47" s="2">
        <v>-0.76</v>
      </c>
      <c r="I47" s="2">
        <v>823207</v>
      </c>
      <c r="J47" s="2">
        <v>-35.849056603773583</v>
      </c>
      <c r="K47" s="2">
        <v>1044.7</v>
      </c>
      <c r="L47" s="2">
        <v>728.75</v>
      </c>
      <c r="M47" s="2">
        <v>5.2359529051402358</v>
      </c>
      <c r="N47" s="2">
        <v>1.56</v>
      </c>
      <c r="O47" s="2" t="s">
        <v>146</v>
      </c>
      <c r="P47" s="2" t="s">
        <v>147</v>
      </c>
    </row>
    <row r="48" spans="1:16" x14ac:dyDescent="0.25">
      <c r="A48" s="2" t="s">
        <v>148</v>
      </c>
      <c r="B48" s="2">
        <v>689.25</v>
      </c>
      <c r="C48" s="2">
        <v>690.15</v>
      </c>
      <c r="D48" s="2">
        <v>681.55</v>
      </c>
      <c r="E48" s="2">
        <v>684</v>
      </c>
      <c r="F48" s="2">
        <v>689.25</v>
      </c>
      <c r="G48" s="2">
        <v>-5.25</v>
      </c>
      <c r="H48" s="2">
        <v>-0.76</v>
      </c>
      <c r="I48" s="2">
        <v>1716481</v>
      </c>
      <c r="J48" s="2">
        <v>-40.668380462724933</v>
      </c>
      <c r="K48" s="2">
        <v>746</v>
      </c>
      <c r="L48" s="2">
        <v>486.25</v>
      </c>
      <c r="M48" s="2">
        <v>8.310991957104557</v>
      </c>
      <c r="N48" s="2">
        <v>2.06</v>
      </c>
      <c r="O48" s="2" t="s">
        <v>149</v>
      </c>
      <c r="P48" s="2" t="s">
        <v>150</v>
      </c>
    </row>
    <row r="49" spans="1:16" x14ac:dyDescent="0.25">
      <c r="A49" s="2" t="s">
        <v>151</v>
      </c>
      <c r="B49" s="2">
        <v>12000</v>
      </c>
      <c r="C49" s="2">
        <v>12080</v>
      </c>
      <c r="D49" s="2">
        <v>11852.9</v>
      </c>
      <c r="E49" s="2">
        <v>11900</v>
      </c>
      <c r="F49" s="2">
        <v>11993.1</v>
      </c>
      <c r="G49" s="2">
        <v>-93.1</v>
      </c>
      <c r="H49" s="2">
        <v>-0.78</v>
      </c>
      <c r="I49" s="2">
        <v>352994</v>
      </c>
      <c r="J49" s="2">
        <v>-142.85714285714286</v>
      </c>
      <c r="K49" s="2">
        <v>12208</v>
      </c>
      <c r="L49" s="2">
        <v>4900</v>
      </c>
      <c r="M49" s="2">
        <v>2.522935779816514</v>
      </c>
      <c r="N49" s="2">
        <v>7.39</v>
      </c>
      <c r="O49" s="2" t="s">
        <v>152</v>
      </c>
      <c r="P49" s="2" t="s">
        <v>153</v>
      </c>
    </row>
    <row r="50" spans="1:16" x14ac:dyDescent="0.25">
      <c r="A50" s="2" t="s">
        <v>154</v>
      </c>
      <c r="B50" s="2">
        <v>1521</v>
      </c>
      <c r="C50" s="2">
        <v>1527.15</v>
      </c>
      <c r="D50" s="2">
        <v>1498.65</v>
      </c>
      <c r="E50" s="2">
        <v>1506.95</v>
      </c>
      <c r="F50" s="2">
        <v>1519.7</v>
      </c>
      <c r="G50" s="2">
        <v>-12.75</v>
      </c>
      <c r="H50" s="2">
        <v>-0.84</v>
      </c>
      <c r="I50" s="2">
        <v>1909384</v>
      </c>
      <c r="J50" s="2">
        <v>-78.760379596678533</v>
      </c>
      <c r="K50" s="2">
        <v>1593</v>
      </c>
      <c r="L50" s="2">
        <v>843</v>
      </c>
      <c r="M50" s="2">
        <v>5.4017576898932811</v>
      </c>
      <c r="N50" s="2">
        <v>8.5299999999999994</v>
      </c>
      <c r="O50" s="2" t="s">
        <v>155</v>
      </c>
      <c r="P50" s="2" t="s">
        <v>156</v>
      </c>
    </row>
    <row r="51" spans="1:16" x14ac:dyDescent="0.25">
      <c r="A51" s="2" t="s">
        <v>157</v>
      </c>
      <c r="B51" s="2">
        <v>1028</v>
      </c>
      <c r="C51" s="2">
        <v>1032</v>
      </c>
      <c r="D51" s="2">
        <v>1012.1</v>
      </c>
      <c r="E51" s="2">
        <v>1015.6</v>
      </c>
      <c r="F51" s="2">
        <v>1024.3499999999999</v>
      </c>
      <c r="G51" s="2">
        <v>-8.75</v>
      </c>
      <c r="H51" s="2">
        <v>-0.85</v>
      </c>
      <c r="I51" s="2">
        <v>2679470</v>
      </c>
      <c r="J51" s="2">
        <v>-122.57286872671486</v>
      </c>
      <c r="K51" s="2">
        <v>1119.5</v>
      </c>
      <c r="L51" s="2">
        <v>456.3</v>
      </c>
      <c r="M51" s="2">
        <v>9.2809289861545317</v>
      </c>
      <c r="N51" s="2">
        <v>10.74</v>
      </c>
      <c r="O51" s="2" t="s">
        <v>158</v>
      </c>
      <c r="P51" s="2" t="s">
        <v>159</v>
      </c>
    </row>
    <row r="52" spans="1:16" x14ac:dyDescent="0.25">
      <c r="A52" s="2" t="s">
        <v>160</v>
      </c>
      <c r="B52" s="2">
        <v>4372</v>
      </c>
      <c r="C52" s="2">
        <v>4397</v>
      </c>
      <c r="D52" s="2">
        <v>4325</v>
      </c>
      <c r="E52" s="2">
        <v>4335</v>
      </c>
      <c r="F52" s="2">
        <v>4372.55</v>
      </c>
      <c r="G52" s="2">
        <v>-37.549999999999997</v>
      </c>
      <c r="H52" s="2">
        <v>-0.86</v>
      </c>
      <c r="I52" s="2">
        <v>574413</v>
      </c>
      <c r="J52" s="2">
        <v>-107.41130594961841</v>
      </c>
      <c r="K52" s="2">
        <v>4425</v>
      </c>
      <c r="L52" s="2">
        <v>2090.0500000000002</v>
      </c>
      <c r="M52" s="2">
        <v>2.0338983050847457</v>
      </c>
      <c r="N52" s="2">
        <v>6.72</v>
      </c>
      <c r="O52" s="2" t="s">
        <v>161</v>
      </c>
      <c r="P52" s="2" t="s">
        <v>162</v>
      </c>
    </row>
    <row r="53" spans="1:16" x14ac:dyDescent="0.25">
      <c r="A53" s="1" t="s">
        <v>163</v>
      </c>
      <c r="B53" s="1">
        <v>746.25</v>
      </c>
      <c r="C53" s="1">
        <v>746.25</v>
      </c>
      <c r="D53" s="1">
        <v>737</v>
      </c>
      <c r="E53" s="1">
        <v>737.5</v>
      </c>
      <c r="F53" s="1">
        <v>744.25</v>
      </c>
      <c r="G53" s="1">
        <v>-6.75</v>
      </c>
      <c r="H53" s="1">
        <v>-0.91</v>
      </c>
      <c r="I53" s="1">
        <v>4840759</v>
      </c>
      <c r="J53" s="1">
        <v>-104.63374028856826</v>
      </c>
      <c r="K53" s="1">
        <v>799</v>
      </c>
      <c r="L53" s="1">
        <v>360.4</v>
      </c>
      <c r="M53" s="1">
        <v>7.6971214017521898</v>
      </c>
      <c r="N53" s="1">
        <v>6.82</v>
      </c>
      <c r="O53" s="1" t="s">
        <v>164</v>
      </c>
      <c r="P53" s="1" t="s">
        <v>165</v>
      </c>
    </row>
  </sheetData>
  <conditionalFormatting sqref="G1:G1048576">
    <cfRule type="colorScale" priority="1">
      <colorScale>
        <cfvo type="num" val="0"/>
        <cfvo type="num" val="20"/>
        <cfvo type="num" val="5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DB7A7C8-D261-4866-BA66-6770F202EA50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0.5</xm:f>
              </x14:cfvo>
            </x14:iconSet>
          </x14:cfRule>
          <xm:sqref>H1:H1048576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EA6A"/>
  </sheetPr>
  <dimension ref="A1:Q71"/>
  <sheetViews>
    <sheetView tabSelected="1" workbookViewId="0">
      <pane ySplit="8" topLeftCell="A9" activePane="bottomLeft" state="frozen"/>
      <selection activeCell="B1" sqref="B1"/>
      <selection pane="bottomLeft" activeCell="D18" sqref="D18"/>
    </sheetView>
  </sheetViews>
  <sheetFormatPr defaultRowHeight="15" x14ac:dyDescent="0.25"/>
  <cols>
    <col min="1" max="1" width="9.140625" style="9"/>
    <col min="2" max="2" width="16.7109375" style="9" bestFit="1" customWidth="1"/>
    <col min="3" max="3" width="19.5703125" style="9" bestFit="1" customWidth="1"/>
    <col min="4" max="4" width="8.7109375" style="9" customWidth="1"/>
    <col min="5" max="5" width="10.85546875" style="9" customWidth="1"/>
    <col min="6" max="6" width="11.140625" style="9" bestFit="1" customWidth="1"/>
    <col min="7" max="7" width="7.42578125" style="9" customWidth="1"/>
    <col min="8" max="8" width="7.85546875" style="9" customWidth="1"/>
    <col min="9" max="9" width="12" style="9" bestFit="1" customWidth="1"/>
    <col min="10" max="10" width="9" style="9" bestFit="1" customWidth="1"/>
    <col min="11" max="11" width="8.7109375" style="9" customWidth="1"/>
    <col min="12" max="12" width="8.7109375" style="9" bestFit="1" customWidth="1"/>
    <col min="13" max="13" width="11.7109375" style="9" customWidth="1"/>
    <col min="14" max="14" width="10" style="9" bestFit="1" customWidth="1"/>
    <col min="15" max="15" width="8.5703125" style="9" customWidth="1"/>
    <col min="16" max="16" width="16.28515625" style="9" bestFit="1" customWidth="1"/>
    <col min="17" max="17" width="9.140625" style="9"/>
    <col min="18" max="16384" width="9.140625" style="4"/>
  </cols>
  <sheetData>
    <row r="1" spans="1:17" ht="18.75" x14ac:dyDescent="0.25">
      <c r="A1" s="6"/>
      <c r="B1" s="25" t="s">
        <v>198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x14ac:dyDescent="0.25">
      <c r="A2" s="6"/>
      <c r="B2" s="32" t="s">
        <v>0</v>
      </c>
      <c r="C2" s="32" t="s">
        <v>171</v>
      </c>
      <c r="D2" s="32" t="s">
        <v>172</v>
      </c>
      <c r="E2" s="32" t="s">
        <v>173</v>
      </c>
      <c r="F2" s="32" t="s">
        <v>174</v>
      </c>
      <c r="G2" s="8"/>
      <c r="H2" s="8"/>
      <c r="I2" s="8"/>
      <c r="J2" s="8"/>
      <c r="K2" s="8"/>
      <c r="L2" s="8"/>
      <c r="M2" s="8"/>
      <c r="N2" s="8"/>
      <c r="O2" s="8"/>
      <c r="P2" s="8"/>
      <c r="Q2" s="6"/>
    </row>
    <row r="3" spans="1:17" ht="15" customHeight="1" x14ac:dyDescent="0.25">
      <c r="A3" s="6"/>
      <c r="B3" s="33" t="s">
        <v>13</v>
      </c>
      <c r="C3" s="7" t="str">
        <f>OC_DB!D137</f>
        <v>24-Jun-2021</v>
      </c>
      <c r="D3" s="7" t="str">
        <f>Table6[[#Totals],[Instrument]]</f>
        <v>INDICES</v>
      </c>
      <c r="E3" s="7" t="b">
        <f>IF(B3="BANKNIFTY","25")</f>
        <v>0</v>
      </c>
      <c r="F3" s="7">
        <v>50</v>
      </c>
      <c r="G3" s="8"/>
      <c r="H3" s="8"/>
      <c r="I3" s="8"/>
      <c r="J3" s="8"/>
      <c r="K3" s="8"/>
      <c r="L3" s="28" t="s">
        <v>177</v>
      </c>
      <c r="M3" s="29"/>
      <c r="N3" s="8"/>
      <c r="O3" s="28" t="s">
        <v>178</v>
      </c>
      <c r="P3" s="29"/>
      <c r="Q3" s="6"/>
    </row>
    <row r="4" spans="1:17" ht="15" customHeight="1" x14ac:dyDescent="0.25">
      <c r="A4" s="6"/>
      <c r="B4" s="8"/>
      <c r="C4" s="8"/>
      <c r="D4" s="8"/>
      <c r="E4" s="8"/>
      <c r="F4" s="8"/>
      <c r="G4" s="8"/>
      <c r="H4" s="23">
        <f>O39/C39</f>
        <v>0.81086086966282889</v>
      </c>
      <c r="I4" s="8"/>
      <c r="J4" s="23">
        <f>M39/E39</f>
        <v>0.93042696410779813</v>
      </c>
      <c r="K4" s="8"/>
      <c r="L4" s="26" t="str">
        <f>IF(D40&gt;=N40,"BEARISH","BULLIS")</f>
        <v>BEARISH</v>
      </c>
      <c r="M4" s="27"/>
      <c r="N4" s="8"/>
      <c r="O4" s="30" t="str">
        <f>IF(C39&gt;=O39,"BEARISH","BULISH")</f>
        <v>BEARISH</v>
      </c>
      <c r="P4" s="31"/>
      <c r="Q4" s="6"/>
    </row>
    <row r="5" spans="1:17" ht="10.5" customHeight="1" x14ac:dyDescent="0.25">
      <c r="A5" s="6"/>
      <c r="B5" s="8"/>
      <c r="C5" s="8"/>
      <c r="D5" s="8"/>
      <c r="E5" s="8"/>
      <c r="F5" s="8"/>
      <c r="G5" s="8"/>
      <c r="H5" s="24"/>
      <c r="I5" s="5" t="s">
        <v>179</v>
      </c>
      <c r="J5" s="24"/>
      <c r="K5" s="8"/>
      <c r="L5" s="8"/>
      <c r="M5" s="8"/>
      <c r="N5" s="8"/>
      <c r="O5" s="8"/>
      <c r="P5" s="8"/>
      <c r="Q5" s="6"/>
    </row>
    <row r="6" spans="1:17" ht="17.25" customHeight="1" x14ac:dyDescent="0.25">
      <c r="A6" s="6"/>
      <c r="B6" s="8"/>
      <c r="C6" s="8"/>
      <c r="D6" s="8"/>
      <c r="E6" s="8"/>
      <c r="F6" s="8"/>
      <c r="G6" s="8"/>
      <c r="H6" s="7" t="s">
        <v>175</v>
      </c>
      <c r="I6" s="16">
        <f>NIFTYOIDATA[[#This Row],[Column1.PE.underlyingValue]]</f>
        <v>15799.35</v>
      </c>
      <c r="J6" s="7" t="s">
        <v>176</v>
      </c>
      <c r="K6" s="8"/>
      <c r="L6" s="8"/>
      <c r="M6" s="8"/>
      <c r="N6" s="8"/>
      <c r="O6" s="8"/>
      <c r="P6" s="8"/>
      <c r="Q6" s="6"/>
    </row>
    <row r="7" spans="1:17" x14ac:dyDescent="0.25">
      <c r="A7" s="6"/>
      <c r="B7" s="21" t="s">
        <v>180</v>
      </c>
      <c r="C7" s="21"/>
      <c r="D7" s="21"/>
      <c r="E7" s="21"/>
      <c r="F7" s="21"/>
      <c r="G7" s="21"/>
      <c r="H7" s="21"/>
      <c r="I7" s="12"/>
      <c r="J7" s="22" t="s">
        <v>187</v>
      </c>
      <c r="K7" s="22"/>
      <c r="L7" s="22"/>
      <c r="M7" s="22"/>
      <c r="N7" s="22"/>
      <c r="O7" s="22"/>
      <c r="P7" s="22"/>
      <c r="Q7" s="6"/>
    </row>
    <row r="8" spans="1:17" x14ac:dyDescent="0.25">
      <c r="A8" s="6"/>
      <c r="B8" s="13" t="s">
        <v>181</v>
      </c>
      <c r="C8" s="13" t="s">
        <v>182</v>
      </c>
      <c r="D8" s="13" t="s">
        <v>189</v>
      </c>
      <c r="E8" s="13" t="s">
        <v>183</v>
      </c>
      <c r="F8" s="13" t="s">
        <v>184</v>
      </c>
      <c r="G8" s="13" t="s">
        <v>185</v>
      </c>
      <c r="H8" s="13" t="s">
        <v>188</v>
      </c>
      <c r="I8" s="13" t="s">
        <v>186</v>
      </c>
      <c r="J8" s="13" t="s">
        <v>188</v>
      </c>
      <c r="K8" s="13" t="s">
        <v>185</v>
      </c>
      <c r="L8" s="13" t="s">
        <v>184</v>
      </c>
      <c r="M8" s="13" t="s">
        <v>183</v>
      </c>
      <c r="N8" s="13" t="s">
        <v>189</v>
      </c>
      <c r="O8" s="13" t="s">
        <v>190</v>
      </c>
      <c r="P8" s="13" t="s">
        <v>181</v>
      </c>
      <c r="Q8" s="6"/>
    </row>
    <row r="9" spans="1:17" x14ac:dyDescent="0.25">
      <c r="A9" s="6">
        <v>1</v>
      </c>
      <c r="B9" s="18" t="str">
        <f>IF(AND(D9&gt;0,H9&gt;0),"FRESH LONG",IF(AND(D9&lt;0,H9&lt;0),"LONG UNWIND",IF(AND(D9&gt;0,H9&lt;0),"FRESH SHORT",IF(AND(D9&lt;0,H9&gt;0),"SHORT COVERING","-"))))</f>
        <v>SHORT COVERING</v>
      </c>
      <c r="C9" s="19">
        <f>VLOOKUP($I9,OC_DB!$C$5:$Q$3042,3,0)</f>
        <v>397</v>
      </c>
      <c r="D9" s="19">
        <f>VLOOKUP($I9,OC_DB!$C$5:$Q$3042,4,0)</f>
        <v>-2</v>
      </c>
      <c r="E9" s="19">
        <f>VLOOKUP($I9,OC_DB!$C$5:$Q$3042,5,0)</f>
        <v>33</v>
      </c>
      <c r="F9" s="19">
        <f>VLOOKUP($I9,OC_DB!$C$5:$Q$3042,6,0)</f>
        <v>0</v>
      </c>
      <c r="G9" s="19">
        <f>VLOOKUP($I9,OC_DB!$C$5:$Q$3042,7,0)</f>
        <v>501</v>
      </c>
      <c r="H9" s="19">
        <f>VLOOKUP($I9,OC_DB!$C$5:$Q$3042,8,0)</f>
        <v>53.199999999999989</v>
      </c>
      <c r="I9" s="14">
        <f>I10-$F$3</f>
        <v>15350</v>
      </c>
      <c r="J9" s="20">
        <f>VLOOKUP($I9,OC_DB!$C$5:$Q$3042,14,0)</f>
        <v>-19.7</v>
      </c>
      <c r="K9" s="20">
        <f>VLOOKUP($I9,OC_DB!$C$5:$Q$3042,13,0)</f>
        <v>31.45</v>
      </c>
      <c r="L9" s="20">
        <f>VLOOKUP($I9,OC_DB!$C$5:$Q$3042,12,0)</f>
        <v>15.62</v>
      </c>
      <c r="M9" s="20">
        <f>VLOOKUP($I9,OC_DB!$C$5:$Q$3042,11,0)</f>
        <v>3562</v>
      </c>
      <c r="N9" s="20">
        <f>VLOOKUP($I9,OC_DB!$C$5:$Q$3042,10,0)</f>
        <v>151</v>
      </c>
      <c r="O9" s="20">
        <f>VLOOKUP($I9,OC_DB!$C$5:$Q$3042,9,0)</f>
        <v>1465</v>
      </c>
      <c r="P9" s="18" t="str">
        <f>IF(AND(N9&gt;0,J9&gt;0),"FRESH LONG",IF(AND(N9&lt;0,J9&lt;0),"LONG UNWIND",IF(AND(N9&gt;0,J9&lt;0),"FRESH SHORT",IF(AND(N9&lt;0,J9&gt;0),"SHORT COVERING","-"))))</f>
        <v>FRESH SHORT</v>
      </c>
      <c r="Q9" s="6"/>
    </row>
    <row r="10" spans="1:17" x14ac:dyDescent="0.25">
      <c r="A10" s="6">
        <v>2</v>
      </c>
      <c r="B10" s="18" t="str">
        <f t="shared" ref="B10:B38" si="0">IF(AND(D10&gt;0,H10&gt;0),"FRESH LONG",IF(AND(D10&lt;0,H10&lt;0),"LONG UNWIND",IF(AND(D10&gt;0,H10&lt;0),"FRESH SHORT",IF(AND(D10&lt;0,H10&gt;0),"SHORT COVERING","-"))))</f>
        <v>FRESH LONG</v>
      </c>
      <c r="C10" s="19">
        <f>VLOOKUP($I10,OC_DB!$C$5:$Q$3042,3,0)</f>
        <v>7188</v>
      </c>
      <c r="D10" s="19">
        <f>VLOOKUP($I10,OC_DB!$C$5:$Q$3042,4,0)</f>
        <v>414</v>
      </c>
      <c r="E10" s="19">
        <f>VLOOKUP($I10,OC_DB!$C$5:$Q$3042,5,0)</f>
        <v>2257</v>
      </c>
      <c r="F10" s="19">
        <f>VLOOKUP($I10,OC_DB!$C$5:$Q$3042,6,0)</f>
        <v>5.79</v>
      </c>
      <c r="G10" s="19">
        <f>VLOOKUP($I10,OC_DB!$C$5:$Q$3042,7,0)</f>
        <v>454.3</v>
      </c>
      <c r="H10" s="19">
        <f>VLOOKUP($I10,OC_DB!$C$5:$Q$3042,8,0)</f>
        <v>47.150000000000034</v>
      </c>
      <c r="I10" s="14">
        <f>I11-$F$3</f>
        <v>15400</v>
      </c>
      <c r="J10" s="20">
        <f>VLOOKUP($I10,OC_DB!$C$5:$Q$3042,14,0)</f>
        <v>-23</v>
      </c>
      <c r="K10" s="20">
        <f>VLOOKUP($I10,OC_DB!$C$5:$Q$3042,13,0)</f>
        <v>36.5</v>
      </c>
      <c r="L10" s="20">
        <f>VLOOKUP($I10,OC_DB!$C$5:$Q$3042,12,0)</f>
        <v>15.26</v>
      </c>
      <c r="M10" s="20">
        <f>VLOOKUP($I10,OC_DB!$C$5:$Q$3042,11,0)</f>
        <v>24062</v>
      </c>
      <c r="N10" s="20">
        <f>VLOOKUP($I10,OC_DB!$C$5:$Q$3042,10,0)</f>
        <v>1390</v>
      </c>
      <c r="O10" s="20">
        <f>VLOOKUP($I10,OC_DB!$C$5:$Q$3042,9,0)</f>
        <v>19702</v>
      </c>
      <c r="P10" s="18" t="str">
        <f t="shared" ref="P10:P38" si="1">IF(AND(N10&gt;0,J10&gt;0),"FRESH LONG",IF(AND(N10&lt;0,J10&lt;0),"LONG UNWIND",IF(AND(N10&gt;0,J10&lt;0),"FRESH SHORT",IF(AND(N10&lt;0,J10&gt;0),"SHORT COVERING","-"))))</f>
        <v>FRESH SHORT</v>
      </c>
      <c r="Q10" s="6"/>
    </row>
    <row r="11" spans="1:17" x14ac:dyDescent="0.25">
      <c r="A11" s="6">
        <v>3</v>
      </c>
      <c r="B11" s="18" t="str">
        <f t="shared" si="0"/>
        <v>FRESH LONG</v>
      </c>
      <c r="C11" s="19">
        <f>VLOOKUP($I11,OC_DB!$C$5:$Q$3042,3,0)</f>
        <v>817</v>
      </c>
      <c r="D11" s="19">
        <f>VLOOKUP($I11,OC_DB!$C$5:$Q$3042,4,0)</f>
        <v>22</v>
      </c>
      <c r="E11" s="19">
        <f>VLOOKUP($I11,OC_DB!$C$5:$Q$3042,5,0)</f>
        <v>138</v>
      </c>
      <c r="F11" s="19">
        <f>VLOOKUP($I11,OC_DB!$C$5:$Q$3042,6,0)</f>
        <v>8.8800000000000008</v>
      </c>
      <c r="G11" s="19">
        <f>VLOOKUP($I11,OC_DB!$C$5:$Q$3042,7,0)</f>
        <v>411.15</v>
      </c>
      <c r="H11" s="19">
        <f>VLOOKUP($I11,OC_DB!$C$5:$Q$3042,8,0)</f>
        <v>46</v>
      </c>
      <c r="I11" s="14">
        <f>I12-$F$3</f>
        <v>15450</v>
      </c>
      <c r="J11" s="20">
        <f>VLOOKUP($I11,OC_DB!$C$5:$Q$3042,14,0)</f>
        <v>-25.450000000000003</v>
      </c>
      <c r="K11" s="20">
        <f>VLOOKUP($I11,OC_DB!$C$5:$Q$3042,13,0)</f>
        <v>42.95</v>
      </c>
      <c r="L11" s="20">
        <f>VLOOKUP($I11,OC_DB!$C$5:$Q$3042,12,0)</f>
        <v>14.98</v>
      </c>
      <c r="M11" s="20">
        <f>VLOOKUP($I11,OC_DB!$C$5:$Q$3042,11,0)</f>
        <v>4278</v>
      </c>
      <c r="N11" s="20">
        <f>VLOOKUP($I11,OC_DB!$C$5:$Q$3042,10,0)</f>
        <v>113</v>
      </c>
      <c r="O11" s="20">
        <f>VLOOKUP($I11,OC_DB!$C$5:$Q$3042,9,0)</f>
        <v>1935</v>
      </c>
      <c r="P11" s="18" t="str">
        <f t="shared" si="1"/>
        <v>FRESH SHORT</v>
      </c>
      <c r="Q11" s="6"/>
    </row>
    <row r="12" spans="1:17" x14ac:dyDescent="0.25">
      <c r="A12" s="6">
        <v>4</v>
      </c>
      <c r="B12" s="18" t="str">
        <f t="shared" si="0"/>
        <v>SHORT COVERING</v>
      </c>
      <c r="C12" s="19">
        <f>VLOOKUP($I12,OC_DB!$C$5:$Q$3042,3,0)</f>
        <v>13121</v>
      </c>
      <c r="D12" s="19">
        <f>VLOOKUP($I12,OC_DB!$C$5:$Q$3042,4,0)</f>
        <v>-338</v>
      </c>
      <c r="E12" s="19">
        <f>VLOOKUP($I12,OC_DB!$C$5:$Q$3042,5,0)</f>
        <v>4970</v>
      </c>
      <c r="F12" s="19">
        <f>VLOOKUP($I12,OC_DB!$C$5:$Q$3042,6,0)</f>
        <v>9.83</v>
      </c>
      <c r="G12" s="19">
        <f>VLOOKUP($I12,OC_DB!$C$5:$Q$3042,7,0)</f>
        <v>369.95</v>
      </c>
      <c r="H12" s="19">
        <f>VLOOKUP($I12,OC_DB!$C$5:$Q$3042,8,0)</f>
        <v>42.699999999999989</v>
      </c>
      <c r="I12" s="14">
        <f>I13-$F$3</f>
        <v>15500</v>
      </c>
      <c r="J12" s="20">
        <f>VLOOKUP($I12,OC_DB!$C$5:$Q$3042,14,0)</f>
        <v>-28.75</v>
      </c>
      <c r="K12" s="20">
        <f>VLOOKUP($I12,OC_DB!$C$5:$Q$3042,13,0)</f>
        <v>50.45</v>
      </c>
      <c r="L12" s="20">
        <f>VLOOKUP($I12,OC_DB!$C$5:$Q$3042,12,0)</f>
        <v>14.7</v>
      </c>
      <c r="M12" s="20">
        <f>VLOOKUP($I12,OC_DB!$C$5:$Q$3042,11,0)</f>
        <v>50156</v>
      </c>
      <c r="N12" s="20">
        <f>VLOOKUP($I12,OC_DB!$C$5:$Q$3042,10,0)</f>
        <v>6378</v>
      </c>
      <c r="O12" s="20">
        <f>VLOOKUP($I12,OC_DB!$C$5:$Q$3042,9,0)</f>
        <v>37048</v>
      </c>
      <c r="P12" s="18" t="str">
        <f t="shared" si="1"/>
        <v>FRESH SHORT</v>
      </c>
      <c r="Q12" s="6"/>
    </row>
    <row r="13" spans="1:17" x14ac:dyDescent="0.25">
      <c r="A13" s="6">
        <v>5</v>
      </c>
      <c r="B13" s="18" t="str">
        <f t="shared" si="0"/>
        <v>SHORT COVERING</v>
      </c>
      <c r="C13" s="19">
        <f>VLOOKUP($I13,OC_DB!$C$5:$Q$3042,3,0)</f>
        <v>821</v>
      </c>
      <c r="D13" s="19">
        <f>VLOOKUP($I13,OC_DB!$C$5:$Q$3042,4,0)</f>
        <v>-9</v>
      </c>
      <c r="E13" s="19">
        <f>VLOOKUP($I13,OC_DB!$C$5:$Q$3042,5,0)</f>
        <v>324</v>
      </c>
      <c r="F13" s="19">
        <f>VLOOKUP($I13,OC_DB!$C$5:$Q$3042,6,0)</f>
        <v>10.19</v>
      </c>
      <c r="G13" s="19">
        <f>VLOOKUP($I13,OC_DB!$C$5:$Q$3042,7,0)</f>
        <v>329.15</v>
      </c>
      <c r="H13" s="19">
        <f>VLOOKUP($I13,OC_DB!$C$5:$Q$3042,8,0)</f>
        <v>40.549999999999955</v>
      </c>
      <c r="I13" s="14">
        <f>I14-$F$3</f>
        <v>15550</v>
      </c>
      <c r="J13" s="20">
        <f>VLOOKUP($I13,OC_DB!$C$5:$Q$3042,14,0)</f>
        <v>-33</v>
      </c>
      <c r="K13" s="20">
        <f>VLOOKUP($I13,OC_DB!$C$5:$Q$3042,13,0)</f>
        <v>60.3</v>
      </c>
      <c r="L13" s="20">
        <f>VLOOKUP($I13,OC_DB!$C$5:$Q$3042,12,0)</f>
        <v>14.53</v>
      </c>
      <c r="M13" s="20">
        <f>VLOOKUP($I13,OC_DB!$C$5:$Q$3042,11,0)</f>
        <v>5494</v>
      </c>
      <c r="N13" s="20">
        <f>VLOOKUP($I13,OC_DB!$C$5:$Q$3042,10,0)</f>
        <v>1787</v>
      </c>
      <c r="O13" s="20">
        <f>VLOOKUP($I13,OC_DB!$C$5:$Q$3042,9,0)</f>
        <v>3497</v>
      </c>
      <c r="P13" s="18" t="str">
        <f t="shared" si="1"/>
        <v>FRESH SHORT</v>
      </c>
      <c r="Q13" s="6"/>
    </row>
    <row r="14" spans="1:17" x14ac:dyDescent="0.25">
      <c r="A14" s="6">
        <v>6</v>
      </c>
      <c r="B14" s="18" t="str">
        <f>IF(AND(D14&gt;0,H14&gt;0),"FRESH LONG",IF(AND(D14&lt;0,H14&lt;0),"LONG UNWIND",IF(AND(D14&gt;0,H14&lt;0),"FRESH SHORT",IF(AND(D14&lt;0,H14&gt;0),"SHORT COVERING","-"))))</f>
        <v>SHORT COVERING</v>
      </c>
      <c r="C14" s="19">
        <f>VLOOKUP($I14,OC_DB!$C$5:$Q$3042,3,0)</f>
        <v>9683</v>
      </c>
      <c r="D14" s="19">
        <f>VLOOKUP($I14,OC_DB!$C$5:$Q$3042,4,0)</f>
        <v>-497</v>
      </c>
      <c r="E14" s="19">
        <f>VLOOKUP($I14,OC_DB!$C$5:$Q$3042,5,0)</f>
        <v>6445</v>
      </c>
      <c r="F14" s="19">
        <f>VLOOKUP($I14,OC_DB!$C$5:$Q$3042,6,0)</f>
        <v>10.16</v>
      </c>
      <c r="G14" s="19">
        <f>VLOOKUP($I14,OC_DB!$C$5:$Q$3042,7,0)</f>
        <v>288</v>
      </c>
      <c r="H14" s="19">
        <f>VLOOKUP($I14,OC_DB!$C$5:$Q$3042,8,0)</f>
        <v>30.850000000000023</v>
      </c>
      <c r="I14" s="14">
        <f>I20-$F$3</f>
        <v>15600</v>
      </c>
      <c r="J14" s="20">
        <f>VLOOKUP($I14,OC_DB!$C$5:$Q$3042,14,0)</f>
        <v>-36.349999999999994</v>
      </c>
      <c r="K14" s="20">
        <f>VLOOKUP($I14,OC_DB!$C$5:$Q$3042,13,0)</f>
        <v>71.2</v>
      </c>
      <c r="L14" s="20">
        <f>VLOOKUP($I14,OC_DB!$C$5:$Q$3042,12,0)</f>
        <v>14.32</v>
      </c>
      <c r="M14" s="20">
        <f>VLOOKUP($I14,OC_DB!$C$5:$Q$3042,11,0)</f>
        <v>28902</v>
      </c>
      <c r="N14" s="20">
        <f>VLOOKUP($I14,OC_DB!$C$5:$Q$3042,10,0)</f>
        <v>2247</v>
      </c>
      <c r="O14" s="20">
        <f>VLOOKUP($I14,OC_DB!$C$5:$Q$3042,9,0)</f>
        <v>16537</v>
      </c>
      <c r="P14" s="18" t="str">
        <f t="shared" si="1"/>
        <v>FRESH SHORT</v>
      </c>
      <c r="Q14" s="6"/>
    </row>
    <row r="15" spans="1:17" x14ac:dyDescent="0.25">
      <c r="A15" s="6">
        <v>7</v>
      </c>
      <c r="B15" s="18" t="str">
        <f t="shared" si="0"/>
        <v>SHORT COVERING</v>
      </c>
      <c r="C15" s="19">
        <f>VLOOKUP($I15,OC_DB!$C$5:$Q$3042,3,0)</f>
        <v>1030</v>
      </c>
      <c r="D15" s="19">
        <f>VLOOKUP($I15,OC_DB!$C$5:$Q$3042,4,0)</f>
        <v>-104</v>
      </c>
      <c r="E15" s="19">
        <f>VLOOKUP($I15,OC_DB!$C$5:$Q$3042,5,0)</f>
        <v>1147</v>
      </c>
      <c r="F15" s="19">
        <f>VLOOKUP($I15,OC_DB!$C$5:$Q$3042,6,0)</f>
        <v>10.78</v>
      </c>
      <c r="G15" s="19">
        <f>VLOOKUP($I15,OC_DB!$C$5:$Q$3042,7,0)</f>
        <v>255.3</v>
      </c>
      <c r="H15" s="19">
        <f>VLOOKUP($I15,OC_DB!$C$5:$Q$3042,8,0)</f>
        <v>32.050000000000011</v>
      </c>
      <c r="I15" s="14">
        <f>I21-$F$3</f>
        <v>15650</v>
      </c>
      <c r="J15" s="20">
        <f>VLOOKUP($I15,OC_DB!$C$5:$Q$3042,14,0)</f>
        <v>-40.5</v>
      </c>
      <c r="K15" s="20">
        <f>VLOOKUP($I15,OC_DB!$C$5:$Q$3042,13,0)</f>
        <v>84.5</v>
      </c>
      <c r="L15" s="20">
        <f>VLOOKUP($I15,OC_DB!$C$5:$Q$3042,12,0)</f>
        <v>14.17</v>
      </c>
      <c r="M15" s="20">
        <f>VLOOKUP($I15,OC_DB!$C$5:$Q$3042,11,0)</f>
        <v>9364</v>
      </c>
      <c r="N15" s="20">
        <f>VLOOKUP($I15,OC_DB!$C$5:$Q$3042,10,0)</f>
        <v>796</v>
      </c>
      <c r="O15" s="20">
        <f>VLOOKUP($I15,OC_DB!$C$5:$Q$3042,9,0)</f>
        <v>2575</v>
      </c>
      <c r="P15" s="18" t="str">
        <f t="shared" si="1"/>
        <v>FRESH SHORT</v>
      </c>
      <c r="Q15" s="6"/>
    </row>
    <row r="16" spans="1:17" x14ac:dyDescent="0.25">
      <c r="A16" s="6">
        <v>8</v>
      </c>
      <c r="B16" s="18" t="str">
        <f t="shared" si="0"/>
        <v>SHORT COVERING</v>
      </c>
      <c r="C16" s="19">
        <f>VLOOKUP($I16,OC_DB!$C$5:$Q$3042,3,0)</f>
        <v>15488</v>
      </c>
      <c r="D16" s="19">
        <f>VLOOKUP($I16,OC_DB!$C$5:$Q$3042,4,0)</f>
        <v>-231</v>
      </c>
      <c r="E16" s="19">
        <f>VLOOKUP($I16,OC_DB!$C$5:$Q$3042,5,0)</f>
        <v>24131</v>
      </c>
      <c r="F16" s="19">
        <f>VLOOKUP($I16,OC_DB!$C$5:$Q$3042,6,0)</f>
        <v>10.69</v>
      </c>
      <c r="G16" s="19">
        <f>VLOOKUP($I16,OC_DB!$C$5:$Q$3042,7,0)</f>
        <v>219</v>
      </c>
      <c r="H16" s="19">
        <f>VLOOKUP($I16,OC_DB!$C$5:$Q$3042,8,0)</f>
        <v>26.349999999999991</v>
      </c>
      <c r="I16" s="14">
        <f>I22-$F$3</f>
        <v>15700</v>
      </c>
      <c r="J16" s="20">
        <f>VLOOKUP($I16,OC_DB!$C$5:$Q$3042,14,0)</f>
        <v>-43.550000000000011</v>
      </c>
      <c r="K16" s="20">
        <f>VLOOKUP($I16,OC_DB!$C$5:$Q$3042,13,0)</f>
        <v>100.35</v>
      </c>
      <c r="L16" s="20">
        <f>VLOOKUP($I16,OC_DB!$C$5:$Q$3042,12,0)</f>
        <v>14.07</v>
      </c>
      <c r="M16" s="20">
        <f>VLOOKUP($I16,OC_DB!$C$5:$Q$3042,11,0)</f>
        <v>52822</v>
      </c>
      <c r="N16" s="20">
        <f>VLOOKUP($I16,OC_DB!$C$5:$Q$3042,10,0)</f>
        <v>2708</v>
      </c>
      <c r="O16" s="20">
        <f>VLOOKUP($I16,OC_DB!$C$5:$Q$3042,9,0)</f>
        <v>22022</v>
      </c>
      <c r="P16" s="18" t="str">
        <f t="shared" si="1"/>
        <v>FRESH SHORT</v>
      </c>
      <c r="Q16" s="6"/>
    </row>
    <row r="17" spans="1:17" x14ac:dyDescent="0.25">
      <c r="A17" s="6">
        <v>9</v>
      </c>
      <c r="B17" s="18" t="str">
        <f t="shared" si="0"/>
        <v>SHORT COVERING</v>
      </c>
      <c r="C17" s="19">
        <f>VLOOKUP($I17,OC_DB!$C$5:$Q$3042,3,0)</f>
        <v>2251</v>
      </c>
      <c r="D17" s="19">
        <f>VLOOKUP($I17,OC_DB!$C$5:$Q$3042,4,0)</f>
        <v>-292</v>
      </c>
      <c r="E17" s="19">
        <f>VLOOKUP($I17,OC_DB!$C$5:$Q$3042,5,0)</f>
        <v>5435</v>
      </c>
      <c r="F17" s="19">
        <f>VLOOKUP($I17,OC_DB!$C$5:$Q$3042,6,0)</f>
        <v>10.81</v>
      </c>
      <c r="G17" s="19">
        <f>VLOOKUP($I17,OC_DB!$C$5:$Q$3042,7,0)</f>
        <v>187.65</v>
      </c>
      <c r="H17" s="19">
        <f>VLOOKUP($I17,OC_DB!$C$5:$Q$3042,8,0)</f>
        <v>23.099999999999991</v>
      </c>
      <c r="I17" s="14">
        <f>I23-$F$3</f>
        <v>15750</v>
      </c>
      <c r="J17" s="20">
        <f>VLOOKUP($I17,OC_DB!$C$5:$Q$3042,14,0)</f>
        <v>-47.000000000000014</v>
      </c>
      <c r="K17" s="20">
        <f>VLOOKUP($I17,OC_DB!$C$5:$Q$3042,13,0)</f>
        <v>118.55</v>
      </c>
      <c r="L17" s="20">
        <f>VLOOKUP($I17,OC_DB!$C$5:$Q$3042,12,0)</f>
        <v>14</v>
      </c>
      <c r="M17" s="20">
        <f>VLOOKUP($I17,OC_DB!$C$5:$Q$3042,11,0)</f>
        <v>9552</v>
      </c>
      <c r="N17" s="20">
        <f>VLOOKUP($I17,OC_DB!$C$5:$Q$3042,10,0)</f>
        <v>1012</v>
      </c>
      <c r="O17" s="20">
        <f>VLOOKUP($I17,OC_DB!$C$5:$Q$3042,9,0)</f>
        <v>3749</v>
      </c>
      <c r="P17" s="18" t="str">
        <f t="shared" si="1"/>
        <v>FRESH SHORT</v>
      </c>
      <c r="Q17" s="6"/>
    </row>
    <row r="18" spans="1:17" x14ac:dyDescent="0.25">
      <c r="A18" s="6">
        <v>10</v>
      </c>
      <c r="B18" s="18" t="str">
        <f t="shared" si="0"/>
        <v>FRESH LONG</v>
      </c>
      <c r="C18" s="19">
        <f>VLOOKUP($I18,OC_DB!$C$5:$Q$3042,3,0)</f>
        <v>17969</v>
      </c>
      <c r="D18" s="19">
        <f>VLOOKUP($I18,OC_DB!$C$5:$Q$3042,4,0)</f>
        <v>3390</v>
      </c>
      <c r="E18" s="19">
        <f>VLOOKUP($I18,OC_DB!$C$5:$Q$3042,5,0)</f>
        <v>53633</v>
      </c>
      <c r="F18" s="19">
        <f>VLOOKUP($I18,OC_DB!$C$5:$Q$3042,6,0)</f>
        <v>10.72</v>
      </c>
      <c r="G18" s="19">
        <f>VLOOKUP($I18,OC_DB!$C$5:$Q$3042,7,0)</f>
        <v>157</v>
      </c>
      <c r="H18" s="19">
        <f>VLOOKUP($I18,OC_DB!$C$5:$Q$3042,8,0)</f>
        <v>18.099999999999991</v>
      </c>
      <c r="I18" s="14">
        <f>I24-$F$3</f>
        <v>15800</v>
      </c>
      <c r="J18" s="20">
        <f>VLOOKUP($I18,OC_DB!$C$5:$Q$3042,14,0)</f>
        <v>-51.950000000000017</v>
      </c>
      <c r="K18" s="20">
        <f>VLOOKUP($I18,OC_DB!$C$5:$Q$3042,13,0)</f>
        <v>137.1</v>
      </c>
      <c r="L18" s="20">
        <f>VLOOKUP($I18,OC_DB!$C$5:$Q$3042,12,0)</f>
        <v>13.76</v>
      </c>
      <c r="M18" s="20">
        <f>VLOOKUP($I18,OC_DB!$C$5:$Q$3042,11,0)</f>
        <v>51812</v>
      </c>
      <c r="N18" s="20">
        <f>VLOOKUP($I18,OC_DB!$C$5:$Q$3042,10,0)</f>
        <v>5998</v>
      </c>
      <c r="O18" s="20">
        <f>VLOOKUP($I18,OC_DB!$C$5:$Q$3042,9,0)</f>
        <v>12721</v>
      </c>
      <c r="P18" s="18" t="str">
        <f t="shared" si="1"/>
        <v>FRESH SHORT</v>
      </c>
      <c r="Q18" s="6"/>
    </row>
    <row r="19" spans="1:17" x14ac:dyDescent="0.25">
      <c r="A19" s="6">
        <v>11</v>
      </c>
      <c r="B19" s="18" t="str">
        <f t="shared" si="0"/>
        <v>FRESH LONG</v>
      </c>
      <c r="C19" s="19">
        <f>VLOOKUP($I19,OC_DB!$C$5:$Q$3042,3,0)</f>
        <v>1516</v>
      </c>
      <c r="D19" s="19">
        <f>VLOOKUP($I19,OC_DB!$C$5:$Q$3042,4,0)</f>
        <v>287</v>
      </c>
      <c r="E19" s="19">
        <f>VLOOKUP($I19,OC_DB!$C$5:$Q$3042,5,0)</f>
        <v>7095</v>
      </c>
      <c r="F19" s="19">
        <f>VLOOKUP($I19,OC_DB!$C$5:$Q$3042,6,0)</f>
        <v>10.63</v>
      </c>
      <c r="G19" s="19">
        <f>VLOOKUP($I19,OC_DB!$C$5:$Q$3042,7,0)</f>
        <v>129.30000000000001</v>
      </c>
      <c r="H19" s="19">
        <f>VLOOKUP($I19,OC_DB!$C$5:$Q$3042,8,0)</f>
        <v>14.650000000000006</v>
      </c>
      <c r="I19" s="14">
        <f>I25-$F$3</f>
        <v>15850</v>
      </c>
      <c r="J19" s="20">
        <f>VLOOKUP($I19,OC_DB!$C$5:$Q$3042,14,0)</f>
        <v>-52.150000000000006</v>
      </c>
      <c r="K19" s="20">
        <f>VLOOKUP($I19,OC_DB!$C$5:$Q$3042,13,0)</f>
        <v>161</v>
      </c>
      <c r="L19" s="20">
        <f>VLOOKUP($I19,OC_DB!$C$5:$Q$3042,12,0)</f>
        <v>13.78</v>
      </c>
      <c r="M19" s="20">
        <f>VLOOKUP($I19,OC_DB!$C$5:$Q$3042,11,0)</f>
        <v>3465</v>
      </c>
      <c r="N19" s="20">
        <f>VLOOKUP($I19,OC_DB!$C$5:$Q$3042,10,0)</f>
        <v>525</v>
      </c>
      <c r="O19" s="20">
        <f>VLOOKUP($I19,OC_DB!$C$5:$Q$3042,9,0)</f>
        <v>766</v>
      </c>
      <c r="P19" s="18" t="str">
        <f t="shared" si="1"/>
        <v>FRESH SHORT</v>
      </c>
      <c r="Q19" s="6"/>
    </row>
    <row r="20" spans="1:17" x14ac:dyDescent="0.25">
      <c r="A20" s="6">
        <v>12</v>
      </c>
      <c r="B20" s="18" t="str">
        <f t="shared" si="0"/>
        <v>SHORT COVERING</v>
      </c>
      <c r="C20" s="19">
        <f>VLOOKUP($I20,OC_DB!$C$5:$Q$3042,3,0)</f>
        <v>1030</v>
      </c>
      <c r="D20" s="19">
        <f>VLOOKUP($I20,OC_DB!$C$5:$Q$3042,4,0)</f>
        <v>-104</v>
      </c>
      <c r="E20" s="19">
        <f>VLOOKUP($I20,OC_DB!$C$5:$Q$3042,5,0)</f>
        <v>1147</v>
      </c>
      <c r="F20" s="19">
        <f>VLOOKUP($I20,OC_DB!$C$5:$Q$3042,6,0)</f>
        <v>10.78</v>
      </c>
      <c r="G20" s="19">
        <f>VLOOKUP($I20,OC_DB!$C$5:$Q$3042,7,0)</f>
        <v>255.3</v>
      </c>
      <c r="H20" s="19">
        <f>VLOOKUP($I20,OC_DB!$C$5:$Q$3042,8,0)</f>
        <v>32.050000000000011</v>
      </c>
      <c r="I20" s="14">
        <f>I21-$F$3</f>
        <v>15650</v>
      </c>
      <c r="J20" s="20">
        <f>VLOOKUP($I20,OC_DB!$C$5:$Q$3042,14,0)</f>
        <v>-40.5</v>
      </c>
      <c r="K20" s="20">
        <f>VLOOKUP($I20,OC_DB!$C$5:$Q$3042,13,0)</f>
        <v>84.5</v>
      </c>
      <c r="L20" s="20">
        <f>VLOOKUP($I20,OC_DB!$C$5:$Q$3042,12,0)</f>
        <v>14.17</v>
      </c>
      <c r="M20" s="20">
        <f>VLOOKUP($I20,OC_DB!$C$5:$Q$3042,11,0)</f>
        <v>9364</v>
      </c>
      <c r="N20" s="20">
        <f>VLOOKUP($I20,OC_DB!$C$5:$Q$3042,10,0)</f>
        <v>796</v>
      </c>
      <c r="O20" s="20">
        <f>VLOOKUP($I20,OC_DB!$C$5:$Q$3042,9,0)</f>
        <v>2575</v>
      </c>
      <c r="P20" s="18" t="str">
        <f t="shared" si="1"/>
        <v>FRESH SHORT</v>
      </c>
      <c r="Q20" s="6"/>
    </row>
    <row r="21" spans="1:17" x14ac:dyDescent="0.25">
      <c r="A21" s="6">
        <v>13</v>
      </c>
      <c r="B21" s="18" t="str">
        <f t="shared" si="0"/>
        <v>SHORT COVERING</v>
      </c>
      <c r="C21" s="19">
        <f>VLOOKUP($I21,OC_DB!$C$5:$Q$3042,3,0)</f>
        <v>15488</v>
      </c>
      <c r="D21" s="19">
        <f>VLOOKUP($I21,OC_DB!$C$5:$Q$3042,4,0)</f>
        <v>-231</v>
      </c>
      <c r="E21" s="19">
        <f>VLOOKUP($I21,OC_DB!$C$5:$Q$3042,5,0)</f>
        <v>24131</v>
      </c>
      <c r="F21" s="19">
        <f>VLOOKUP($I21,OC_DB!$C$5:$Q$3042,6,0)</f>
        <v>10.69</v>
      </c>
      <c r="G21" s="19">
        <f>VLOOKUP($I21,OC_DB!$C$5:$Q$3042,7,0)</f>
        <v>219</v>
      </c>
      <c r="H21" s="19">
        <f>VLOOKUP($I21,OC_DB!$C$5:$Q$3042,8,0)</f>
        <v>26.349999999999991</v>
      </c>
      <c r="I21" s="14">
        <f>I22-$F$3</f>
        <v>15700</v>
      </c>
      <c r="J21" s="20">
        <f>VLOOKUP($I21,OC_DB!$C$5:$Q$3042,14,0)</f>
        <v>-43.550000000000011</v>
      </c>
      <c r="K21" s="20">
        <f>VLOOKUP($I21,OC_DB!$C$5:$Q$3042,13,0)</f>
        <v>100.35</v>
      </c>
      <c r="L21" s="20">
        <f>VLOOKUP($I21,OC_DB!$C$5:$Q$3042,12,0)</f>
        <v>14.07</v>
      </c>
      <c r="M21" s="20">
        <f>VLOOKUP($I21,OC_DB!$C$5:$Q$3042,11,0)</f>
        <v>52822</v>
      </c>
      <c r="N21" s="20">
        <f>VLOOKUP($I21,OC_DB!$C$5:$Q$3042,10,0)</f>
        <v>2708</v>
      </c>
      <c r="O21" s="20">
        <f>VLOOKUP($I21,OC_DB!$C$5:$Q$3042,9,0)</f>
        <v>22022</v>
      </c>
      <c r="P21" s="18" t="str">
        <f t="shared" si="1"/>
        <v>FRESH SHORT</v>
      </c>
      <c r="Q21" s="6"/>
    </row>
    <row r="22" spans="1:17" x14ac:dyDescent="0.25">
      <c r="A22" s="6">
        <v>14</v>
      </c>
      <c r="B22" s="18" t="str">
        <f t="shared" si="0"/>
        <v>SHORT COVERING</v>
      </c>
      <c r="C22" s="19">
        <f>VLOOKUP($I22,OC_DB!$C$5:$Q$3042,3,0)</f>
        <v>2251</v>
      </c>
      <c r="D22" s="19">
        <f>VLOOKUP($I22,OC_DB!$C$5:$Q$3042,4,0)</f>
        <v>-292</v>
      </c>
      <c r="E22" s="19">
        <f>VLOOKUP($I22,OC_DB!$C$5:$Q$3042,5,0)</f>
        <v>5435</v>
      </c>
      <c r="F22" s="19">
        <f>VLOOKUP($I22,OC_DB!$C$5:$Q$3042,6,0)</f>
        <v>10.81</v>
      </c>
      <c r="G22" s="19">
        <f>VLOOKUP($I22,OC_DB!$C$5:$Q$3042,7,0)</f>
        <v>187.65</v>
      </c>
      <c r="H22" s="19">
        <f>VLOOKUP($I22,OC_DB!$C$5:$Q$3042,8,0)</f>
        <v>23.099999999999991</v>
      </c>
      <c r="I22" s="14">
        <f>I23-$F$3</f>
        <v>15750</v>
      </c>
      <c r="J22" s="20">
        <f>VLOOKUP($I22,OC_DB!$C$5:$Q$3042,14,0)</f>
        <v>-47.000000000000014</v>
      </c>
      <c r="K22" s="20">
        <f>VLOOKUP($I22,OC_DB!$C$5:$Q$3042,13,0)</f>
        <v>118.55</v>
      </c>
      <c r="L22" s="20">
        <f>VLOOKUP($I22,OC_DB!$C$5:$Q$3042,12,0)</f>
        <v>14</v>
      </c>
      <c r="M22" s="20">
        <f>VLOOKUP($I22,OC_DB!$C$5:$Q$3042,11,0)</f>
        <v>9552</v>
      </c>
      <c r="N22" s="20">
        <f>VLOOKUP($I22,OC_DB!$C$5:$Q$3042,10,0)</f>
        <v>1012</v>
      </c>
      <c r="O22" s="20">
        <f>VLOOKUP($I22,OC_DB!$C$5:$Q$3042,9,0)</f>
        <v>3749</v>
      </c>
      <c r="P22" s="18" t="str">
        <f t="shared" si="1"/>
        <v>FRESH SHORT</v>
      </c>
      <c r="Q22" s="6"/>
    </row>
    <row r="23" spans="1:17" x14ac:dyDescent="0.25">
      <c r="A23" s="6">
        <v>15</v>
      </c>
      <c r="B23" s="18" t="str">
        <f t="shared" si="0"/>
        <v>FRESH LONG</v>
      </c>
      <c r="C23" s="19">
        <f>VLOOKUP($I23,OC_DB!$C$5:$Q$3042,3,0)</f>
        <v>17969</v>
      </c>
      <c r="D23" s="19">
        <f>VLOOKUP($I23,OC_DB!$C$5:$Q$3042,4,0)</f>
        <v>3390</v>
      </c>
      <c r="E23" s="19">
        <f>VLOOKUP($I23,OC_DB!$C$5:$Q$3042,5,0)</f>
        <v>53633</v>
      </c>
      <c r="F23" s="19">
        <f>VLOOKUP($I23,OC_DB!$C$5:$Q$3042,6,0)</f>
        <v>10.72</v>
      </c>
      <c r="G23" s="19">
        <f>VLOOKUP($I23,OC_DB!$C$5:$Q$3042,7,0)</f>
        <v>157</v>
      </c>
      <c r="H23" s="19">
        <f>VLOOKUP($I23,OC_DB!$C$5:$Q$3042,8,0)</f>
        <v>18.099999999999991</v>
      </c>
      <c r="I23" s="15">
        <f>ROUND(I6/F3,0)*F3</f>
        <v>15800</v>
      </c>
      <c r="J23" s="20">
        <f>VLOOKUP($I23,OC_DB!$C$5:$Q$3042,14,0)</f>
        <v>-51.950000000000017</v>
      </c>
      <c r="K23" s="20">
        <f>VLOOKUP($I23,OC_DB!$C$5:$Q$3042,13,0)</f>
        <v>137.1</v>
      </c>
      <c r="L23" s="20">
        <f>VLOOKUP($I23,OC_DB!$C$5:$Q$3042,12,0)</f>
        <v>13.76</v>
      </c>
      <c r="M23" s="20">
        <f>VLOOKUP($I23,OC_DB!$C$5:$Q$3042,11,0)</f>
        <v>51812</v>
      </c>
      <c r="N23" s="20">
        <f>VLOOKUP($I23,OC_DB!$C$5:$Q$3042,10,0)</f>
        <v>5998</v>
      </c>
      <c r="O23" s="20">
        <f>VLOOKUP($I23,OC_DB!$C$5:$Q$3042,9,0)</f>
        <v>12721</v>
      </c>
      <c r="P23" s="18" t="str">
        <f t="shared" si="1"/>
        <v>FRESH SHORT</v>
      </c>
      <c r="Q23" s="6"/>
    </row>
    <row r="24" spans="1:17" x14ac:dyDescent="0.25">
      <c r="A24" s="6">
        <v>16</v>
      </c>
      <c r="B24" s="18" t="str">
        <f t="shared" si="0"/>
        <v>FRESH LONG</v>
      </c>
      <c r="C24" s="20">
        <f>VLOOKUP($I24,OC_DB!$C$5:$Q$3042,3,0)</f>
        <v>1516</v>
      </c>
      <c r="D24" s="20">
        <f>VLOOKUP($I24,OC_DB!$C$5:$Q$3042,4,0)</f>
        <v>287</v>
      </c>
      <c r="E24" s="20">
        <f>VLOOKUP($I24,OC_DB!$C$5:$Q$3042,5,0)</f>
        <v>7095</v>
      </c>
      <c r="F24" s="20">
        <f>VLOOKUP($I24,OC_DB!$C$5:$Q$3042,6,0)</f>
        <v>10.63</v>
      </c>
      <c r="G24" s="20">
        <f>VLOOKUP($I24,OC_DB!$C$5:$Q$3042,7,0)</f>
        <v>129.30000000000001</v>
      </c>
      <c r="H24" s="20">
        <f>VLOOKUP($I24,OC_DB!$C$5:$Q$3042,8,0)</f>
        <v>14.650000000000006</v>
      </c>
      <c r="I24" s="14">
        <f>I23+$F$3</f>
        <v>15850</v>
      </c>
      <c r="J24" s="19">
        <f>VLOOKUP($I24,OC_DB!$C$5:$Q$3042,14,0)</f>
        <v>-52.150000000000006</v>
      </c>
      <c r="K24" s="19">
        <f>VLOOKUP($I24,OC_DB!$C$5:$Q$3042,13,0)</f>
        <v>161</v>
      </c>
      <c r="L24" s="19">
        <f>VLOOKUP($I24,OC_DB!$C$5:$Q$3042,12,0)</f>
        <v>13.78</v>
      </c>
      <c r="M24" s="19">
        <f>VLOOKUP($I24,OC_DB!$C$5:$Q$3042,11,0)</f>
        <v>3465</v>
      </c>
      <c r="N24" s="19">
        <f>VLOOKUP($I24,OC_DB!$C$5:$Q$3042,10,0)</f>
        <v>525</v>
      </c>
      <c r="O24" s="19">
        <f>VLOOKUP($I24,OC_DB!$C$5:$Q$3042,9,0)</f>
        <v>766</v>
      </c>
      <c r="P24" s="18" t="str">
        <f t="shared" si="1"/>
        <v>FRESH SHORT</v>
      </c>
      <c r="Q24" s="6"/>
    </row>
    <row r="25" spans="1:17" x14ac:dyDescent="0.25">
      <c r="A25" s="6">
        <v>17</v>
      </c>
      <c r="B25" s="18" t="str">
        <f t="shared" si="0"/>
        <v>FRESH LONG</v>
      </c>
      <c r="C25" s="20">
        <f>VLOOKUP($I25,OC_DB!$C$5:$Q$3042,3,0)</f>
        <v>14536</v>
      </c>
      <c r="D25" s="20">
        <f>VLOOKUP($I25,OC_DB!$C$5:$Q$3042,4,0)</f>
        <v>1143</v>
      </c>
      <c r="E25" s="20">
        <f>VLOOKUP($I25,OC_DB!$C$5:$Q$3042,5,0)</f>
        <v>35835</v>
      </c>
      <c r="F25" s="20">
        <f>VLOOKUP($I25,OC_DB!$C$5:$Q$3042,6,0)</f>
        <v>10.6</v>
      </c>
      <c r="G25" s="20">
        <f>VLOOKUP($I25,OC_DB!$C$5:$Q$3042,7,0)</f>
        <v>105.4</v>
      </c>
      <c r="H25" s="20">
        <f>VLOOKUP($I25,OC_DB!$C$5:$Q$3042,8,0)</f>
        <v>11.050000000000011</v>
      </c>
      <c r="I25" s="14">
        <f>I24+$F$3</f>
        <v>15900</v>
      </c>
      <c r="J25" s="19">
        <f>VLOOKUP($I25,OC_DB!$C$5:$Q$3042,14,0)</f>
        <v>-57.400000000000006</v>
      </c>
      <c r="K25" s="19">
        <f>VLOOKUP($I25,OC_DB!$C$5:$Q$3042,13,0)</f>
        <v>185.85</v>
      </c>
      <c r="L25" s="19">
        <f>VLOOKUP($I25,OC_DB!$C$5:$Q$3042,12,0)</f>
        <v>13.67</v>
      </c>
      <c r="M25" s="19">
        <f>VLOOKUP($I25,OC_DB!$C$5:$Q$3042,11,0)</f>
        <v>12263</v>
      </c>
      <c r="N25" s="19">
        <f>VLOOKUP($I25,OC_DB!$C$5:$Q$3042,10,0)</f>
        <v>1107</v>
      </c>
      <c r="O25" s="19">
        <f>VLOOKUP($I25,OC_DB!$C$5:$Q$3042,9,0)</f>
        <v>3184</v>
      </c>
      <c r="P25" s="18" t="str">
        <f t="shared" si="1"/>
        <v>FRESH SHORT</v>
      </c>
      <c r="Q25" s="6"/>
    </row>
    <row r="26" spans="1:17" x14ac:dyDescent="0.25">
      <c r="A26" s="6">
        <v>18</v>
      </c>
      <c r="B26" s="18" t="str">
        <f t="shared" si="0"/>
        <v>FRESH LONG</v>
      </c>
      <c r="C26" s="20">
        <f>VLOOKUP($I26,OC_DB!$C$5:$Q$3042,3,0)</f>
        <v>1792</v>
      </c>
      <c r="D26" s="20">
        <f>VLOOKUP($I26,OC_DB!$C$5:$Q$3042,4,0)</f>
        <v>624</v>
      </c>
      <c r="E26" s="20">
        <f>VLOOKUP($I26,OC_DB!$C$5:$Q$3042,5,0)</f>
        <v>6856</v>
      </c>
      <c r="F26" s="20">
        <f>VLOOKUP($I26,OC_DB!$C$5:$Q$3042,6,0)</f>
        <v>10.64</v>
      </c>
      <c r="G26" s="20">
        <f>VLOOKUP($I26,OC_DB!$C$5:$Q$3042,7,0)</f>
        <v>85.5</v>
      </c>
      <c r="H26" s="20">
        <f>VLOOKUP($I26,OC_DB!$C$5:$Q$3042,8,0)</f>
        <v>9.7000000000000046</v>
      </c>
      <c r="I26" s="14">
        <f>I25+$F$3</f>
        <v>15950</v>
      </c>
      <c r="J26" s="19">
        <f>VLOOKUP($I26,OC_DB!$C$5:$Q$3042,14,0)</f>
        <v>-60.349999999999966</v>
      </c>
      <c r="K26" s="19">
        <f>VLOOKUP($I26,OC_DB!$C$5:$Q$3042,13,0)</f>
        <v>213.3</v>
      </c>
      <c r="L26" s="19">
        <f>VLOOKUP($I26,OC_DB!$C$5:$Q$3042,12,0)</f>
        <v>13.58</v>
      </c>
      <c r="M26" s="19">
        <f>VLOOKUP($I26,OC_DB!$C$5:$Q$3042,11,0)</f>
        <v>310</v>
      </c>
      <c r="N26" s="19">
        <f>VLOOKUP($I26,OC_DB!$C$5:$Q$3042,10,0)</f>
        <v>54</v>
      </c>
      <c r="O26" s="19">
        <f>VLOOKUP($I26,OC_DB!$C$5:$Q$3042,9,0)</f>
        <v>169</v>
      </c>
      <c r="P26" s="18" t="str">
        <f t="shared" si="1"/>
        <v>FRESH SHORT</v>
      </c>
      <c r="Q26" s="6"/>
    </row>
    <row r="27" spans="1:17" x14ac:dyDescent="0.25">
      <c r="A27" s="6">
        <v>19</v>
      </c>
      <c r="B27" s="18" t="str">
        <f t="shared" si="0"/>
        <v>FRESH LONG</v>
      </c>
      <c r="C27" s="20">
        <f>VLOOKUP($I27,OC_DB!$C$5:$Q$3042,3,0)</f>
        <v>32863</v>
      </c>
      <c r="D27" s="20">
        <f>VLOOKUP($I27,OC_DB!$C$5:$Q$3042,4,0)</f>
        <v>1322</v>
      </c>
      <c r="E27" s="20">
        <f>VLOOKUP($I27,OC_DB!$C$5:$Q$3042,5,0)</f>
        <v>41995</v>
      </c>
      <c r="F27" s="20">
        <f>VLOOKUP($I27,OC_DB!$C$5:$Q$3042,6,0)</f>
        <v>10.55</v>
      </c>
      <c r="G27" s="20">
        <f>VLOOKUP($I27,OC_DB!$C$5:$Q$3042,7,0)</f>
        <v>67</v>
      </c>
      <c r="H27" s="20">
        <f>VLOOKUP($I27,OC_DB!$C$5:$Q$3042,8,0)</f>
        <v>6.2000000000000028</v>
      </c>
      <c r="I27" s="14">
        <f>I26+$F$3</f>
        <v>16000</v>
      </c>
      <c r="J27" s="19">
        <f>VLOOKUP($I27,OC_DB!$C$5:$Q$3042,14,0)</f>
        <v>-61.699999999999989</v>
      </c>
      <c r="K27" s="19">
        <f>VLOOKUP($I27,OC_DB!$C$5:$Q$3042,13,0)</f>
        <v>248.55</v>
      </c>
      <c r="L27" s="19">
        <f>VLOOKUP($I27,OC_DB!$C$5:$Q$3042,12,0)</f>
        <v>13.97</v>
      </c>
      <c r="M27" s="19">
        <f>VLOOKUP($I27,OC_DB!$C$5:$Q$3042,11,0)</f>
        <v>11384</v>
      </c>
      <c r="N27" s="19">
        <f>VLOOKUP($I27,OC_DB!$C$5:$Q$3042,10,0)</f>
        <v>1189</v>
      </c>
      <c r="O27" s="19">
        <f>VLOOKUP($I27,OC_DB!$C$5:$Q$3042,9,0)</f>
        <v>9631</v>
      </c>
      <c r="P27" s="18" t="str">
        <f t="shared" si="1"/>
        <v>FRESH SHORT</v>
      </c>
      <c r="Q27" s="6"/>
    </row>
    <row r="28" spans="1:17" x14ac:dyDescent="0.25">
      <c r="A28" s="6">
        <v>20</v>
      </c>
      <c r="B28" s="18" t="str">
        <f t="shared" si="0"/>
        <v>FRESH LONG</v>
      </c>
      <c r="C28" s="20">
        <f>VLOOKUP($I28,OC_DB!$C$5:$Q$3042,3,0)</f>
        <v>1344</v>
      </c>
      <c r="D28" s="20">
        <f>VLOOKUP($I28,OC_DB!$C$5:$Q$3042,4,0)</f>
        <v>487</v>
      </c>
      <c r="E28" s="20">
        <f>VLOOKUP($I28,OC_DB!$C$5:$Q$3042,5,0)</f>
        <v>4122</v>
      </c>
      <c r="F28" s="20">
        <f>VLOOKUP($I28,OC_DB!$C$5:$Q$3042,6,0)</f>
        <v>10.58</v>
      </c>
      <c r="G28" s="20">
        <f>VLOOKUP($I28,OC_DB!$C$5:$Q$3042,7,0)</f>
        <v>52.65</v>
      </c>
      <c r="H28" s="20">
        <f>VLOOKUP($I28,OC_DB!$C$5:$Q$3042,8,0)</f>
        <v>4.6000000000000014</v>
      </c>
      <c r="I28" s="14">
        <f>I27+$F$3</f>
        <v>16050</v>
      </c>
      <c r="J28" s="19">
        <f>VLOOKUP($I28,OC_DB!$C$5:$Q$3042,14,0)</f>
        <v>-77</v>
      </c>
      <c r="K28" s="19">
        <f>VLOOKUP($I28,OC_DB!$C$5:$Q$3042,13,0)</f>
        <v>289.45</v>
      </c>
      <c r="L28" s="19">
        <f>VLOOKUP($I28,OC_DB!$C$5:$Q$3042,12,0)</f>
        <v>14.7</v>
      </c>
      <c r="M28" s="19">
        <f>VLOOKUP($I28,OC_DB!$C$5:$Q$3042,11,0)</f>
        <v>46</v>
      </c>
      <c r="N28" s="19">
        <f>VLOOKUP($I28,OC_DB!$C$5:$Q$3042,10,0)</f>
        <v>10</v>
      </c>
      <c r="O28" s="19">
        <f>VLOOKUP($I28,OC_DB!$C$5:$Q$3042,9,0)</f>
        <v>38</v>
      </c>
      <c r="P28" s="18" t="str">
        <f t="shared" si="1"/>
        <v>FRESH SHORT</v>
      </c>
      <c r="Q28" s="6"/>
    </row>
    <row r="29" spans="1:17" x14ac:dyDescent="0.25">
      <c r="A29" s="6">
        <v>21</v>
      </c>
      <c r="B29" s="18" t="str">
        <f t="shared" si="0"/>
        <v>FRESH LONG</v>
      </c>
      <c r="C29" s="20">
        <f>VLOOKUP($I29,OC_DB!$C$5:$Q$3042,3,0)</f>
        <v>18818</v>
      </c>
      <c r="D29" s="20">
        <f>VLOOKUP($I29,OC_DB!$C$5:$Q$3042,4,0)</f>
        <v>2850</v>
      </c>
      <c r="E29" s="20">
        <f>VLOOKUP($I29,OC_DB!$C$5:$Q$3042,5,0)</f>
        <v>23428</v>
      </c>
      <c r="F29" s="20">
        <f>VLOOKUP($I29,OC_DB!$C$5:$Q$3042,6,0)</f>
        <v>10.53</v>
      </c>
      <c r="G29" s="20">
        <f>VLOOKUP($I29,OC_DB!$C$5:$Q$3042,7,0)</f>
        <v>40.15</v>
      </c>
      <c r="H29" s="20">
        <f>VLOOKUP($I29,OC_DB!$C$5:$Q$3042,8,0)</f>
        <v>2.6499999999999986</v>
      </c>
      <c r="I29" s="14">
        <f>I28+$F$3</f>
        <v>16100</v>
      </c>
      <c r="J29" s="19">
        <f>VLOOKUP($I29,OC_DB!$C$5:$Q$3042,14,0)</f>
        <v>-67.300000000000011</v>
      </c>
      <c r="K29" s="19">
        <f>VLOOKUP($I29,OC_DB!$C$5:$Q$3042,13,0)</f>
        <v>320.2</v>
      </c>
      <c r="L29" s="19">
        <f>VLOOKUP($I29,OC_DB!$C$5:$Q$3042,12,0)</f>
        <v>14.33</v>
      </c>
      <c r="M29" s="19">
        <f>VLOOKUP($I29,OC_DB!$C$5:$Q$3042,11,0)</f>
        <v>4595</v>
      </c>
      <c r="N29" s="19">
        <f>VLOOKUP($I29,OC_DB!$C$5:$Q$3042,10,0)</f>
        <v>1571</v>
      </c>
      <c r="O29" s="19">
        <f>VLOOKUP($I29,OC_DB!$C$5:$Q$3042,9,0)</f>
        <v>12321</v>
      </c>
      <c r="P29" s="18" t="str">
        <f t="shared" si="1"/>
        <v>FRESH SHORT</v>
      </c>
      <c r="Q29" s="6"/>
    </row>
    <row r="30" spans="1:17" x14ac:dyDescent="0.25">
      <c r="A30" s="6">
        <v>22</v>
      </c>
      <c r="B30" s="18" t="str">
        <f t="shared" si="0"/>
        <v>FRESH LONG</v>
      </c>
      <c r="C30" s="20">
        <f>VLOOKUP($I30,OC_DB!$C$5:$Q$3042,3,0)</f>
        <v>3212</v>
      </c>
      <c r="D30" s="20">
        <f>VLOOKUP($I30,OC_DB!$C$5:$Q$3042,4,0)</f>
        <v>596</v>
      </c>
      <c r="E30" s="20">
        <f>VLOOKUP($I30,OC_DB!$C$5:$Q$3042,5,0)</f>
        <v>7226</v>
      </c>
      <c r="F30" s="20">
        <f>VLOOKUP($I30,OC_DB!$C$5:$Q$3042,6,0)</f>
        <v>10.52</v>
      </c>
      <c r="G30" s="20">
        <f>VLOOKUP($I30,OC_DB!$C$5:$Q$3042,7,0)</f>
        <v>30.3</v>
      </c>
      <c r="H30" s="20">
        <f>VLOOKUP($I30,OC_DB!$C$5:$Q$3042,8,0)</f>
        <v>0.35000000000000142</v>
      </c>
      <c r="I30" s="14">
        <f>I29+$F$3</f>
        <v>16150</v>
      </c>
      <c r="J30" s="19">
        <f>VLOOKUP($I30,OC_DB!$C$5:$Q$3042,14,0)</f>
        <v>-94.650000000000034</v>
      </c>
      <c r="K30" s="19">
        <f>VLOOKUP($I30,OC_DB!$C$5:$Q$3042,13,0)</f>
        <v>357.2</v>
      </c>
      <c r="L30" s="19">
        <f>VLOOKUP($I30,OC_DB!$C$5:$Q$3042,12,0)</f>
        <v>14.36</v>
      </c>
      <c r="M30" s="19">
        <f>VLOOKUP($I30,OC_DB!$C$5:$Q$3042,11,0)</f>
        <v>8</v>
      </c>
      <c r="N30" s="19">
        <f>VLOOKUP($I30,OC_DB!$C$5:$Q$3042,10,0)</f>
        <v>4</v>
      </c>
      <c r="O30" s="19">
        <f>VLOOKUP($I30,OC_DB!$C$5:$Q$3042,9,0)</f>
        <v>8</v>
      </c>
      <c r="P30" s="18" t="str">
        <f t="shared" si="1"/>
        <v>FRESH SHORT</v>
      </c>
      <c r="Q30" s="6"/>
    </row>
    <row r="31" spans="1:17" x14ac:dyDescent="0.25">
      <c r="A31" s="6">
        <v>23</v>
      </c>
      <c r="B31" s="18" t="str">
        <f t="shared" si="0"/>
        <v>FRESH LONG</v>
      </c>
      <c r="C31" s="20">
        <f>VLOOKUP($I31,OC_DB!$C$5:$Q$3042,3,0)</f>
        <v>1792</v>
      </c>
      <c r="D31" s="20">
        <f>VLOOKUP($I31,OC_DB!$C$5:$Q$3042,4,0)</f>
        <v>624</v>
      </c>
      <c r="E31" s="20">
        <f>VLOOKUP($I31,OC_DB!$C$5:$Q$3042,5,0)</f>
        <v>6856</v>
      </c>
      <c r="F31" s="20">
        <f>VLOOKUP($I31,OC_DB!$C$5:$Q$3042,6,0)</f>
        <v>10.64</v>
      </c>
      <c r="G31" s="20">
        <f>VLOOKUP($I31,OC_DB!$C$5:$Q$3042,7,0)</f>
        <v>85.5</v>
      </c>
      <c r="H31" s="20">
        <f>VLOOKUP($I31,OC_DB!$C$5:$Q$3042,8,0)</f>
        <v>9.7000000000000046</v>
      </c>
      <c r="I31" s="14">
        <f>I25+$F$3</f>
        <v>15950</v>
      </c>
      <c r="J31" s="19">
        <f>VLOOKUP($I31,OC_DB!$C$5:$Q$3042,14,0)</f>
        <v>-60.349999999999966</v>
      </c>
      <c r="K31" s="19">
        <f>VLOOKUP($I31,OC_DB!$C$5:$Q$3042,13,0)</f>
        <v>213.3</v>
      </c>
      <c r="L31" s="19">
        <f>VLOOKUP($I31,OC_DB!$C$5:$Q$3042,12,0)</f>
        <v>13.58</v>
      </c>
      <c r="M31" s="19">
        <f>VLOOKUP($I31,OC_DB!$C$5:$Q$3042,11,0)</f>
        <v>310</v>
      </c>
      <c r="N31" s="19">
        <f>VLOOKUP($I31,OC_DB!$C$5:$Q$3042,10,0)</f>
        <v>54</v>
      </c>
      <c r="O31" s="19">
        <f>VLOOKUP($I31,OC_DB!$C$5:$Q$3042,9,0)</f>
        <v>169</v>
      </c>
      <c r="P31" s="18" t="str">
        <f t="shared" si="1"/>
        <v>FRESH SHORT</v>
      </c>
      <c r="Q31" s="6"/>
    </row>
    <row r="32" spans="1:17" x14ac:dyDescent="0.25">
      <c r="A32" s="6">
        <v>24</v>
      </c>
      <c r="B32" s="18" t="str">
        <f t="shared" si="0"/>
        <v>FRESH LONG</v>
      </c>
      <c r="C32" s="20">
        <f>VLOOKUP($I32,OC_DB!$C$5:$Q$3042,3,0)</f>
        <v>32863</v>
      </c>
      <c r="D32" s="20">
        <f>VLOOKUP($I32,OC_DB!$C$5:$Q$3042,4,0)</f>
        <v>1322</v>
      </c>
      <c r="E32" s="20">
        <f>VLOOKUP($I32,OC_DB!$C$5:$Q$3042,5,0)</f>
        <v>41995</v>
      </c>
      <c r="F32" s="20">
        <f>VLOOKUP($I32,OC_DB!$C$5:$Q$3042,6,0)</f>
        <v>10.55</v>
      </c>
      <c r="G32" s="20">
        <f>VLOOKUP($I32,OC_DB!$C$5:$Q$3042,7,0)</f>
        <v>67</v>
      </c>
      <c r="H32" s="20">
        <f>VLOOKUP($I32,OC_DB!$C$5:$Q$3042,8,0)</f>
        <v>6.2000000000000028</v>
      </c>
      <c r="I32" s="14">
        <f>I31+$F$3</f>
        <v>16000</v>
      </c>
      <c r="J32" s="19">
        <f>VLOOKUP($I32,OC_DB!$C$5:$Q$3042,14,0)</f>
        <v>-61.699999999999989</v>
      </c>
      <c r="K32" s="19">
        <f>VLOOKUP($I32,OC_DB!$C$5:$Q$3042,13,0)</f>
        <v>248.55</v>
      </c>
      <c r="L32" s="19">
        <f>VLOOKUP($I32,OC_DB!$C$5:$Q$3042,12,0)</f>
        <v>13.97</v>
      </c>
      <c r="M32" s="19">
        <f>VLOOKUP($I32,OC_DB!$C$5:$Q$3042,11,0)</f>
        <v>11384</v>
      </c>
      <c r="N32" s="19">
        <f>VLOOKUP($I32,OC_DB!$C$5:$Q$3042,10,0)</f>
        <v>1189</v>
      </c>
      <c r="O32" s="19">
        <f>VLOOKUP($I32,OC_DB!$C$5:$Q$3042,9,0)</f>
        <v>9631</v>
      </c>
      <c r="P32" s="18" t="str">
        <f t="shared" si="1"/>
        <v>FRESH SHORT</v>
      </c>
      <c r="Q32" s="6"/>
    </row>
    <row r="33" spans="1:17" x14ac:dyDescent="0.25">
      <c r="A33" s="6">
        <v>25</v>
      </c>
      <c r="B33" s="18" t="str">
        <f t="shared" si="0"/>
        <v>FRESH LONG</v>
      </c>
      <c r="C33" s="20">
        <f>VLOOKUP($I33,OC_DB!$C$5:$Q$3042,3,0)</f>
        <v>1344</v>
      </c>
      <c r="D33" s="20">
        <f>VLOOKUP($I33,OC_DB!$C$5:$Q$3042,4,0)</f>
        <v>487</v>
      </c>
      <c r="E33" s="20">
        <f>VLOOKUP($I33,OC_DB!$C$5:$Q$3042,5,0)</f>
        <v>4122</v>
      </c>
      <c r="F33" s="20">
        <f>VLOOKUP($I33,OC_DB!$C$5:$Q$3042,6,0)</f>
        <v>10.58</v>
      </c>
      <c r="G33" s="20">
        <f>VLOOKUP($I33,OC_DB!$C$5:$Q$3042,7,0)</f>
        <v>52.65</v>
      </c>
      <c r="H33" s="20">
        <f>VLOOKUP($I33,OC_DB!$C$5:$Q$3042,8,0)</f>
        <v>4.6000000000000014</v>
      </c>
      <c r="I33" s="14">
        <f>I32+$F$3</f>
        <v>16050</v>
      </c>
      <c r="J33" s="19">
        <f>VLOOKUP($I33,OC_DB!$C$5:$Q$3042,14,0)</f>
        <v>-77</v>
      </c>
      <c r="K33" s="19">
        <f>VLOOKUP($I33,OC_DB!$C$5:$Q$3042,13,0)</f>
        <v>289.45</v>
      </c>
      <c r="L33" s="19">
        <f>VLOOKUP($I33,OC_DB!$C$5:$Q$3042,12,0)</f>
        <v>14.7</v>
      </c>
      <c r="M33" s="19">
        <f>VLOOKUP($I33,OC_DB!$C$5:$Q$3042,11,0)</f>
        <v>46</v>
      </c>
      <c r="N33" s="19">
        <f>VLOOKUP($I33,OC_DB!$C$5:$Q$3042,10,0)</f>
        <v>10</v>
      </c>
      <c r="O33" s="19">
        <f>VLOOKUP($I33,OC_DB!$C$5:$Q$3042,9,0)</f>
        <v>38</v>
      </c>
      <c r="P33" s="18" t="str">
        <f t="shared" si="1"/>
        <v>FRESH SHORT</v>
      </c>
      <c r="Q33" s="6"/>
    </row>
    <row r="34" spans="1:17" x14ac:dyDescent="0.25">
      <c r="A34" s="6">
        <v>26</v>
      </c>
      <c r="B34" s="18" t="str">
        <f t="shared" si="0"/>
        <v>FRESH LONG</v>
      </c>
      <c r="C34" s="20">
        <f>VLOOKUP($I34,OC_DB!$C$5:$Q$3042,3,0)</f>
        <v>18818</v>
      </c>
      <c r="D34" s="20">
        <f>VLOOKUP($I34,OC_DB!$C$5:$Q$3042,4,0)</f>
        <v>2850</v>
      </c>
      <c r="E34" s="20">
        <f>VLOOKUP($I34,OC_DB!$C$5:$Q$3042,5,0)</f>
        <v>23428</v>
      </c>
      <c r="F34" s="20">
        <f>VLOOKUP($I34,OC_DB!$C$5:$Q$3042,6,0)</f>
        <v>10.53</v>
      </c>
      <c r="G34" s="20">
        <f>VLOOKUP($I34,OC_DB!$C$5:$Q$3042,7,0)</f>
        <v>40.15</v>
      </c>
      <c r="H34" s="20">
        <f>VLOOKUP($I34,OC_DB!$C$5:$Q$3042,8,0)</f>
        <v>2.6499999999999986</v>
      </c>
      <c r="I34" s="14">
        <f>I33+$F$3</f>
        <v>16100</v>
      </c>
      <c r="J34" s="19">
        <f>VLOOKUP($I34,OC_DB!$C$5:$Q$3042,14,0)</f>
        <v>-67.300000000000011</v>
      </c>
      <c r="K34" s="19">
        <f>VLOOKUP($I34,OC_DB!$C$5:$Q$3042,13,0)</f>
        <v>320.2</v>
      </c>
      <c r="L34" s="19">
        <f>VLOOKUP($I34,OC_DB!$C$5:$Q$3042,12,0)</f>
        <v>14.33</v>
      </c>
      <c r="M34" s="19">
        <f>VLOOKUP($I34,OC_DB!$C$5:$Q$3042,11,0)</f>
        <v>4595</v>
      </c>
      <c r="N34" s="19">
        <f>VLOOKUP($I34,OC_DB!$C$5:$Q$3042,10,0)</f>
        <v>1571</v>
      </c>
      <c r="O34" s="19">
        <f>VLOOKUP($I34,OC_DB!$C$5:$Q$3042,9,0)</f>
        <v>12321</v>
      </c>
      <c r="P34" s="18" t="str">
        <f t="shared" si="1"/>
        <v>FRESH SHORT</v>
      </c>
      <c r="Q34" s="6"/>
    </row>
    <row r="35" spans="1:17" x14ac:dyDescent="0.25">
      <c r="A35" s="6">
        <v>27</v>
      </c>
      <c r="B35" s="18" t="str">
        <f t="shared" si="0"/>
        <v>FRESH LONG</v>
      </c>
      <c r="C35" s="20">
        <f>VLOOKUP($I35,OC_DB!$C$5:$Q$3042,3,0)</f>
        <v>3212</v>
      </c>
      <c r="D35" s="20">
        <f>VLOOKUP($I35,OC_DB!$C$5:$Q$3042,4,0)</f>
        <v>596</v>
      </c>
      <c r="E35" s="20">
        <f>VLOOKUP($I35,OC_DB!$C$5:$Q$3042,5,0)</f>
        <v>7226</v>
      </c>
      <c r="F35" s="20">
        <f>VLOOKUP($I35,OC_DB!$C$5:$Q$3042,6,0)</f>
        <v>10.52</v>
      </c>
      <c r="G35" s="20">
        <f>VLOOKUP($I35,OC_DB!$C$5:$Q$3042,7,0)</f>
        <v>30.3</v>
      </c>
      <c r="H35" s="20">
        <f>VLOOKUP($I35,OC_DB!$C$5:$Q$3042,8,0)</f>
        <v>0.35000000000000142</v>
      </c>
      <c r="I35" s="14">
        <f>I34+$F$3</f>
        <v>16150</v>
      </c>
      <c r="J35" s="19">
        <f>VLOOKUP($I35,OC_DB!$C$5:$Q$3042,14,0)</f>
        <v>-94.650000000000034</v>
      </c>
      <c r="K35" s="19">
        <f>VLOOKUP($I35,OC_DB!$C$5:$Q$3042,13,0)</f>
        <v>357.2</v>
      </c>
      <c r="L35" s="19">
        <f>VLOOKUP($I35,OC_DB!$C$5:$Q$3042,12,0)</f>
        <v>14.36</v>
      </c>
      <c r="M35" s="19">
        <f>VLOOKUP($I35,OC_DB!$C$5:$Q$3042,11,0)</f>
        <v>8</v>
      </c>
      <c r="N35" s="19">
        <f>VLOOKUP($I35,OC_DB!$C$5:$Q$3042,10,0)</f>
        <v>4</v>
      </c>
      <c r="O35" s="19">
        <f>VLOOKUP($I35,OC_DB!$C$5:$Q$3042,9,0)</f>
        <v>8</v>
      </c>
      <c r="P35" s="18" t="str">
        <f t="shared" si="1"/>
        <v>FRESH SHORT</v>
      </c>
      <c r="Q35" s="6"/>
    </row>
    <row r="36" spans="1:17" x14ac:dyDescent="0.25">
      <c r="A36" s="6">
        <v>28</v>
      </c>
      <c r="B36" s="18" t="str">
        <f t="shared" si="0"/>
        <v>FRESH LONG</v>
      </c>
      <c r="C36" s="20">
        <f>VLOOKUP($I36,OC_DB!$C$5:$Q$3042,3,0)</f>
        <v>16354</v>
      </c>
      <c r="D36" s="20">
        <f>VLOOKUP($I36,OC_DB!$C$5:$Q$3042,4,0)</f>
        <v>2340</v>
      </c>
      <c r="E36" s="20">
        <f>VLOOKUP($I36,OC_DB!$C$5:$Q$3042,5,0)</f>
        <v>27971</v>
      </c>
      <c r="F36" s="20">
        <f>VLOOKUP($I36,OC_DB!$C$5:$Q$3042,6,0)</f>
        <v>10.65</v>
      </c>
      <c r="G36" s="20">
        <f>VLOOKUP($I36,OC_DB!$C$5:$Q$3042,7,0)</f>
        <v>23.4</v>
      </c>
      <c r="H36" s="20">
        <f>VLOOKUP($I36,OC_DB!$C$5:$Q$3042,8,0)</f>
        <v>0.69999999999999929</v>
      </c>
      <c r="I36" s="14">
        <f>I35+$F$3</f>
        <v>16200</v>
      </c>
      <c r="J36" s="19">
        <f>VLOOKUP($I36,OC_DB!$C$5:$Q$3042,14,0)</f>
        <v>-67.649999999999977</v>
      </c>
      <c r="K36" s="19">
        <f>VLOOKUP($I36,OC_DB!$C$5:$Q$3042,13,0)</f>
        <v>405</v>
      </c>
      <c r="L36" s="19">
        <f>VLOOKUP($I36,OC_DB!$C$5:$Q$3042,12,0)</f>
        <v>15.39</v>
      </c>
      <c r="M36" s="19">
        <f>VLOOKUP($I36,OC_DB!$C$5:$Q$3042,11,0)</f>
        <v>5492</v>
      </c>
      <c r="N36" s="19">
        <f>VLOOKUP($I36,OC_DB!$C$5:$Q$3042,10,0)</f>
        <v>3864</v>
      </c>
      <c r="O36" s="19">
        <f>VLOOKUP($I36,OC_DB!$C$5:$Q$3042,9,0)</f>
        <v>5051</v>
      </c>
      <c r="P36" s="18" t="str">
        <f t="shared" si="1"/>
        <v>FRESH SHORT</v>
      </c>
      <c r="Q36" s="6"/>
    </row>
    <row r="37" spans="1:17" x14ac:dyDescent="0.25">
      <c r="A37" s="6">
        <v>29</v>
      </c>
      <c r="B37" s="18" t="str">
        <f t="shared" si="0"/>
        <v>FRESH SHORT</v>
      </c>
      <c r="C37" s="20">
        <f>VLOOKUP($I37,OC_DB!$C$5:$Q$3042,3,0)</f>
        <v>2452</v>
      </c>
      <c r="D37" s="20">
        <f>VLOOKUP($I37,OC_DB!$C$5:$Q$3042,4,0)</f>
        <v>1478</v>
      </c>
      <c r="E37" s="20">
        <f>VLOOKUP($I37,OC_DB!$C$5:$Q$3042,5,0)</f>
        <v>5067</v>
      </c>
      <c r="F37" s="20">
        <f>VLOOKUP($I37,OC_DB!$C$5:$Q$3042,6,0)</f>
        <v>10.66</v>
      </c>
      <c r="G37" s="20">
        <f>VLOOKUP($I37,OC_DB!$C$5:$Q$3042,7,0)</f>
        <v>17.3</v>
      </c>
      <c r="H37" s="20">
        <f>VLOOKUP($I37,OC_DB!$C$5:$Q$3042,8,0)</f>
        <v>-0.25</v>
      </c>
      <c r="I37" s="14">
        <f>I36+$F$3</f>
        <v>16250</v>
      </c>
      <c r="J37" s="19">
        <f>VLOOKUP($I37,OC_DB!$C$5:$Q$3042,14,0)</f>
        <v>-68.949999999999989</v>
      </c>
      <c r="K37" s="19">
        <f>VLOOKUP($I37,OC_DB!$C$5:$Q$3042,13,0)</f>
        <v>456.05</v>
      </c>
      <c r="L37" s="19">
        <f>VLOOKUP($I37,OC_DB!$C$5:$Q$3042,12,0)</f>
        <v>16.739999999999998</v>
      </c>
      <c r="M37" s="19">
        <f>VLOOKUP($I37,OC_DB!$C$5:$Q$3042,11,0)</f>
        <v>29</v>
      </c>
      <c r="N37" s="19">
        <f>VLOOKUP($I37,OC_DB!$C$5:$Q$3042,10,0)</f>
        <v>2</v>
      </c>
      <c r="O37" s="19">
        <f>VLOOKUP($I37,OC_DB!$C$5:$Q$3042,9,0)</f>
        <v>41</v>
      </c>
      <c r="P37" s="18" t="str">
        <f t="shared" si="1"/>
        <v>FRESH SHORT</v>
      </c>
      <c r="Q37" s="6"/>
    </row>
    <row r="38" spans="1:17" x14ac:dyDescent="0.25">
      <c r="A38" s="6">
        <v>30</v>
      </c>
      <c r="B38" s="18" t="str">
        <f t="shared" si="0"/>
        <v>FRESH LONG</v>
      </c>
      <c r="C38" s="20">
        <f>VLOOKUP($I38,OC_DB!$C$5:$Q$3042,3,0)</f>
        <v>9318</v>
      </c>
      <c r="D38" s="20">
        <f>VLOOKUP($I38,OC_DB!$C$5:$Q$3042,4,0)</f>
        <v>1997</v>
      </c>
      <c r="E38" s="20">
        <f>VLOOKUP($I38,OC_DB!$C$5:$Q$3042,5,0)</f>
        <v>19485</v>
      </c>
      <c r="F38" s="20">
        <f>VLOOKUP($I38,OC_DB!$C$5:$Q$3042,6,0)</f>
        <v>10.89</v>
      </c>
      <c r="G38" s="20">
        <f>VLOOKUP($I38,OC_DB!$C$5:$Q$3042,7,0)</f>
        <v>13.6</v>
      </c>
      <c r="H38" s="20">
        <f>VLOOKUP($I38,OC_DB!$C$5:$Q$3042,8,0)</f>
        <v>0.4000000000000003</v>
      </c>
      <c r="I38" s="14">
        <f>I37+$F$3</f>
        <v>16300</v>
      </c>
      <c r="J38" s="19">
        <f>VLOOKUP($I38,OC_DB!$C$5:$Q$3042,14,0)</f>
        <v>-71.549999999999955</v>
      </c>
      <c r="K38" s="19">
        <f>VLOOKUP($I38,OC_DB!$C$5:$Q$3042,13,0)</f>
        <v>490.6</v>
      </c>
      <c r="L38" s="19">
        <f>VLOOKUP($I38,OC_DB!$C$5:$Q$3042,12,0)</f>
        <v>16.079999999999998</v>
      </c>
      <c r="M38" s="19">
        <f>VLOOKUP($I38,OC_DB!$C$5:$Q$3042,11,0)</f>
        <v>214</v>
      </c>
      <c r="N38" s="19">
        <f>VLOOKUP($I38,OC_DB!$C$5:$Q$3042,10,0)</f>
        <v>54</v>
      </c>
      <c r="O38" s="19">
        <f>VLOOKUP($I38,OC_DB!$C$5:$Q$3042,9,0)</f>
        <v>245</v>
      </c>
      <c r="P38" s="18" t="str">
        <f t="shared" si="1"/>
        <v>FRESH SHORT</v>
      </c>
      <c r="Q38" s="6"/>
    </row>
    <row r="39" spans="1:17" x14ac:dyDescent="0.25">
      <c r="A39" s="6"/>
      <c r="B39" s="17" t="s">
        <v>191</v>
      </c>
      <c r="C39" s="17">
        <f>SUM(C9:C38)</f>
        <v>267253</v>
      </c>
      <c r="D39" s="17">
        <f t="shared" ref="D39:E39" si="2">SUM(D9:D38)</f>
        <v>24406</v>
      </c>
      <c r="E39" s="17">
        <f t="shared" si="2"/>
        <v>452661</v>
      </c>
      <c r="F39" s="17"/>
      <c r="G39" s="17"/>
      <c r="H39" s="17"/>
      <c r="I39" s="17"/>
      <c r="J39" s="17"/>
      <c r="K39" s="17"/>
      <c r="L39" s="17"/>
      <c r="M39" s="17">
        <f t="shared" ref="M39:N39" si="3">SUM(M9:M38)</f>
        <v>421168</v>
      </c>
      <c r="N39" s="17">
        <f t="shared" si="3"/>
        <v>44827</v>
      </c>
      <c r="O39" s="17">
        <f t="shared" ref="O39" si="4">SUM(O9:O38)</f>
        <v>216705</v>
      </c>
      <c r="P39" s="17"/>
      <c r="Q39" s="6"/>
    </row>
    <row r="40" spans="1:1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</sheetData>
  <mergeCells count="9">
    <mergeCell ref="B7:H7"/>
    <mergeCell ref="J7:P7"/>
    <mergeCell ref="H4:H5"/>
    <mergeCell ref="J4:J5"/>
    <mergeCell ref="B1:Q1"/>
    <mergeCell ref="L4:M4"/>
    <mergeCell ref="L3:M3"/>
    <mergeCell ref="O3:P3"/>
    <mergeCell ref="O4:P4"/>
  </mergeCells>
  <conditionalFormatting sqref="B9:B38">
    <cfRule type="cellIs" dxfId="26" priority="7" operator="equal">
      <formula>"FRESH LONG"</formula>
    </cfRule>
    <cfRule type="cellIs" dxfId="25" priority="8" operator="equal">
      <formula>"SHORT COVERING"</formula>
    </cfRule>
    <cfRule type="cellIs" dxfId="24" priority="18" operator="equal">
      <formula>"FRESH SHORT"</formula>
    </cfRule>
  </conditionalFormatting>
  <conditionalFormatting sqref="P9:P38">
    <cfRule type="cellIs" dxfId="23" priority="2" operator="equal">
      <formula>"FRESH LONG"</formula>
    </cfRule>
    <cfRule type="cellIs" dxfId="22" priority="3" operator="equal">
      <formula>"LONG UNWIND"</formula>
    </cfRule>
    <cfRule type="cellIs" dxfId="21" priority="16" operator="equal">
      <formula>"SHORT COVERING"</formula>
    </cfRule>
    <cfRule type="cellIs" dxfId="20" priority="17" operator="equal">
      <formula>"FRESH SHORT"</formula>
    </cfRule>
  </conditionalFormatting>
  <conditionalFormatting sqref="O4">
    <cfRule type="cellIs" dxfId="19" priority="11" operator="equal">
      <formula>"BULLIS"</formula>
    </cfRule>
    <cfRule type="cellIs" dxfId="18" priority="12" operator="equal">
      <formula>"BEARISH"</formula>
    </cfRule>
  </conditionalFormatting>
  <conditionalFormatting sqref="L4">
    <cfRule type="cellIs" dxfId="17" priority="9" operator="equal">
      <formula>"BULLIS"</formula>
    </cfRule>
    <cfRule type="cellIs" dxfId="16" priority="10" operator="equal">
      <formula>"BEARISH"</formula>
    </cfRule>
  </conditionalFormatting>
  <conditionalFormatting sqref="B14:B38">
    <cfRule type="cellIs" dxfId="15" priority="4" operator="equal">
      <formula>"LONG UNWIND"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40B1B62-19BB-4901-925A-09F2DE187A5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D9:D38 H9:H38 J9:J38 N9:N38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correct Symbol" error="Please Select from drop down" xr:uid="{92C392FF-DAEA-4145-846B-B516AD537CC7}">
          <x14:formula1>
            <xm:f>STOCKLIST!$A$2:$A$2000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Q137"/>
  <sheetViews>
    <sheetView workbookViewId="0">
      <selection activeCell="C6" sqref="C6"/>
    </sheetView>
  </sheetViews>
  <sheetFormatPr defaultRowHeight="15" x14ac:dyDescent="0.25"/>
  <cols>
    <col min="1" max="2" width="9.140625" style="10"/>
    <col min="3" max="3" width="19.140625" style="10" bestFit="1" customWidth="1"/>
    <col min="4" max="4" width="19.42578125" style="10" bestFit="1" customWidth="1"/>
    <col min="5" max="5" width="24.140625" style="10" bestFit="1" customWidth="1"/>
    <col min="6" max="6" width="32.7109375" style="10" bestFit="1" customWidth="1"/>
    <col min="7" max="7" width="30.140625" style="10" bestFit="1" customWidth="1"/>
    <col min="8" max="8" width="27.7109375" style="10" bestFit="1" customWidth="1"/>
    <col min="9" max="9" width="20" style="10" bestFit="1" customWidth="1"/>
    <col min="10" max="10" width="18.7109375" style="10" bestFit="1" customWidth="1"/>
    <col min="11" max="11" width="24.140625" style="10" bestFit="1" customWidth="1"/>
    <col min="12" max="12" width="32.7109375" style="10" bestFit="1" customWidth="1"/>
    <col min="13" max="13" width="30.140625" style="10" bestFit="1" customWidth="1"/>
    <col min="14" max="14" width="27.7109375" style="10" bestFit="1" customWidth="1"/>
    <col min="15" max="15" width="20" style="10" bestFit="1" customWidth="1"/>
    <col min="16" max="16" width="18.7109375" style="10" bestFit="1" customWidth="1"/>
    <col min="17" max="17" width="27.42578125" style="10" bestFit="1" customWidth="1"/>
    <col min="18" max="16384" width="9.140625" style="10"/>
  </cols>
  <sheetData>
    <row r="1" spans="3:17" x14ac:dyDescent="0.25">
      <c r="C1" s="10" t="s">
        <v>179</v>
      </c>
      <c r="D1" s="10" t="s">
        <v>174</v>
      </c>
      <c r="E1" s="10" t="s">
        <v>197</v>
      </c>
      <c r="F1" s="8" t="s">
        <v>196</v>
      </c>
      <c r="G1" s="10" t="s">
        <v>195</v>
      </c>
      <c r="H1" s="10" t="s">
        <v>214</v>
      </c>
    </row>
    <row r="2" spans="3:17" x14ac:dyDescent="0.25">
      <c r="C2" s="10">
        <f>Q6</f>
        <v>15799.35</v>
      </c>
      <c r="D2" s="10">
        <f>C8-C7</f>
        <v>100</v>
      </c>
      <c r="E2" s="10" t="str">
        <f>'OPTION CHAIN'!B3</f>
        <v>NIFTY 50</v>
      </c>
      <c r="F2" s="8" t="str">
        <f>IF(OR(G$2="BANKNIFTY",G$2="NIFTY"),"indices","equities")</f>
        <v>indices</v>
      </c>
      <c r="G2" s="10" t="str">
        <f>IF(E2="NIFTY BANK","BANKNIFTY",IF(E2="NIFTY 50","NIFTY",E2))</f>
        <v>NIFTY</v>
      </c>
      <c r="H2" s="35" t="s">
        <v>215</v>
      </c>
    </row>
    <row r="3" spans="3:17" x14ac:dyDescent="0.25">
      <c r="F3" s="34" t="str">
        <f>IF(F2="equities","EQUITY","INDICES")</f>
        <v>INDICES</v>
      </c>
    </row>
    <row r="4" spans="3:17" x14ac:dyDescent="0.25">
      <c r="C4" s="10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10">
        <v>13</v>
      </c>
      <c r="P4" s="10">
        <v>14</v>
      </c>
      <c r="Q4" s="10">
        <v>15</v>
      </c>
    </row>
    <row r="5" spans="3:17" x14ac:dyDescent="0.25">
      <c r="C5" s="11" t="s">
        <v>169</v>
      </c>
      <c r="D5" s="11" t="s">
        <v>170</v>
      </c>
      <c r="E5" s="11" t="s">
        <v>201</v>
      </c>
      <c r="F5" s="11" t="s">
        <v>202</v>
      </c>
      <c r="G5" s="11" t="s">
        <v>203</v>
      </c>
      <c r="H5" s="11" t="s">
        <v>204</v>
      </c>
      <c r="I5" s="11" t="s">
        <v>205</v>
      </c>
      <c r="J5" s="11" t="s">
        <v>206</v>
      </c>
      <c r="K5" s="11" t="s">
        <v>207</v>
      </c>
      <c r="L5" s="11" t="s">
        <v>208</v>
      </c>
      <c r="M5" s="11" t="s">
        <v>209</v>
      </c>
      <c r="N5" s="11" t="s">
        <v>210</v>
      </c>
      <c r="O5" s="11" t="s">
        <v>211</v>
      </c>
      <c r="P5" s="11" t="s">
        <v>212</v>
      </c>
      <c r="Q5" s="11" t="s">
        <v>213</v>
      </c>
    </row>
    <row r="6" spans="3:17" x14ac:dyDescent="0.25">
      <c r="C6" s="11">
        <v>6000</v>
      </c>
      <c r="D6" s="11" t="s">
        <v>215</v>
      </c>
      <c r="E6" s="11"/>
      <c r="F6" s="11"/>
      <c r="G6" s="11"/>
      <c r="H6" s="11"/>
      <c r="I6" s="11"/>
      <c r="J6" s="11"/>
      <c r="K6" s="11">
        <v>129</v>
      </c>
      <c r="L6" s="11">
        <v>20</v>
      </c>
      <c r="M6" s="11">
        <v>66</v>
      </c>
      <c r="N6" s="11">
        <v>169.12</v>
      </c>
      <c r="O6" s="11">
        <v>1</v>
      </c>
      <c r="P6" s="11">
        <v>0.45</v>
      </c>
      <c r="Q6" s="11">
        <v>15799.35</v>
      </c>
    </row>
    <row r="7" spans="3:17" x14ac:dyDescent="0.25">
      <c r="C7" s="10">
        <v>8100</v>
      </c>
      <c r="D7" s="10" t="s">
        <v>215</v>
      </c>
      <c r="K7" s="10">
        <v>0</v>
      </c>
      <c r="L7" s="10">
        <v>0</v>
      </c>
      <c r="M7" s="10">
        <v>0</v>
      </c>
      <c r="N7" s="10">
        <v>0</v>
      </c>
      <c r="O7" s="10">
        <v>3.85</v>
      </c>
      <c r="P7" s="10">
        <v>0.35000000000000009</v>
      </c>
      <c r="Q7" s="10">
        <v>15799.35</v>
      </c>
    </row>
    <row r="8" spans="3:17" x14ac:dyDescent="0.25">
      <c r="C8" s="10">
        <v>8200</v>
      </c>
      <c r="D8" s="10" t="s">
        <v>215</v>
      </c>
      <c r="K8" s="10">
        <v>8</v>
      </c>
      <c r="L8" s="10">
        <v>0</v>
      </c>
      <c r="M8" s="10">
        <v>0</v>
      </c>
      <c r="N8" s="10">
        <v>0</v>
      </c>
      <c r="O8" s="10">
        <v>3.1</v>
      </c>
      <c r="P8" s="10">
        <v>0</v>
      </c>
      <c r="Q8" s="10">
        <v>15799.35</v>
      </c>
    </row>
    <row r="9" spans="3:17" x14ac:dyDescent="0.25">
      <c r="C9" s="10">
        <v>8300</v>
      </c>
      <c r="D9" s="10" t="s">
        <v>215</v>
      </c>
      <c r="K9" s="10">
        <v>1</v>
      </c>
      <c r="L9" s="10">
        <v>0</v>
      </c>
      <c r="M9" s="10">
        <v>0</v>
      </c>
      <c r="N9" s="10">
        <v>0</v>
      </c>
      <c r="O9" s="10">
        <v>3.05</v>
      </c>
      <c r="P9" s="10">
        <v>0</v>
      </c>
      <c r="Q9" s="10">
        <v>15799.35</v>
      </c>
    </row>
    <row r="10" spans="3:17" x14ac:dyDescent="0.25">
      <c r="C10" s="10">
        <v>8400</v>
      </c>
      <c r="D10" s="10" t="s">
        <v>215</v>
      </c>
      <c r="K10" s="10">
        <v>49</v>
      </c>
      <c r="L10" s="10">
        <v>0</v>
      </c>
      <c r="M10" s="10">
        <v>0</v>
      </c>
      <c r="N10" s="10">
        <v>0</v>
      </c>
      <c r="O10" s="10">
        <v>0.05</v>
      </c>
      <c r="P10" s="10">
        <v>0</v>
      </c>
      <c r="Q10" s="10">
        <v>15799.35</v>
      </c>
    </row>
    <row r="11" spans="3:17" x14ac:dyDescent="0.25">
      <c r="C11" s="10">
        <v>8500</v>
      </c>
      <c r="D11" s="10" t="s">
        <v>215</v>
      </c>
      <c r="K11" s="10">
        <v>21</v>
      </c>
      <c r="L11" s="10">
        <v>0</v>
      </c>
      <c r="M11" s="10">
        <v>0</v>
      </c>
      <c r="N11" s="10">
        <v>0</v>
      </c>
      <c r="O11" s="10">
        <v>3.85</v>
      </c>
      <c r="P11" s="10">
        <v>0</v>
      </c>
      <c r="Q11" s="10">
        <v>15799.35</v>
      </c>
    </row>
    <row r="12" spans="3:17" x14ac:dyDescent="0.25">
      <c r="C12" s="10">
        <v>8600</v>
      </c>
      <c r="D12" s="10" t="s">
        <v>215</v>
      </c>
      <c r="K12" s="10">
        <v>28</v>
      </c>
      <c r="L12" s="10">
        <v>0</v>
      </c>
      <c r="M12" s="10">
        <v>0</v>
      </c>
      <c r="N12" s="10">
        <v>0</v>
      </c>
      <c r="O12" s="10">
        <v>5.65</v>
      </c>
      <c r="P12" s="10">
        <v>0</v>
      </c>
      <c r="Q12" s="10">
        <v>15799.35</v>
      </c>
    </row>
    <row r="13" spans="3:17" x14ac:dyDescent="0.25">
      <c r="C13" s="10">
        <v>8700</v>
      </c>
      <c r="D13" s="10" t="s">
        <v>215</v>
      </c>
      <c r="K13" s="10">
        <v>24</v>
      </c>
      <c r="L13" s="10">
        <v>0</v>
      </c>
      <c r="M13" s="10">
        <v>0</v>
      </c>
      <c r="N13" s="10">
        <v>0</v>
      </c>
      <c r="O13" s="10">
        <v>162</v>
      </c>
      <c r="P13" s="10">
        <v>0</v>
      </c>
      <c r="Q13" s="10">
        <v>15799.35</v>
      </c>
    </row>
    <row r="14" spans="3:17" x14ac:dyDescent="0.25">
      <c r="C14" s="10">
        <v>8800</v>
      </c>
      <c r="D14" s="10" t="s">
        <v>215</v>
      </c>
      <c r="K14" s="10">
        <v>55</v>
      </c>
      <c r="L14" s="10">
        <v>0</v>
      </c>
      <c r="M14" s="10">
        <v>0</v>
      </c>
      <c r="N14" s="10">
        <v>0</v>
      </c>
      <c r="O14" s="10">
        <v>2</v>
      </c>
      <c r="P14" s="10">
        <v>0</v>
      </c>
      <c r="Q14" s="10">
        <v>15799.35</v>
      </c>
    </row>
    <row r="15" spans="3:17" x14ac:dyDescent="0.25">
      <c r="C15" s="10">
        <v>9000</v>
      </c>
      <c r="D15" s="10" t="s">
        <v>215</v>
      </c>
      <c r="K15" s="10">
        <v>55</v>
      </c>
      <c r="L15" s="10">
        <v>0</v>
      </c>
      <c r="M15" s="10">
        <v>0</v>
      </c>
      <c r="N15" s="10">
        <v>0</v>
      </c>
      <c r="O15" s="10">
        <v>2.5</v>
      </c>
      <c r="P15" s="10">
        <v>0</v>
      </c>
      <c r="Q15" s="10">
        <v>15799.35</v>
      </c>
    </row>
    <row r="16" spans="3:17" x14ac:dyDescent="0.25">
      <c r="C16" s="10">
        <v>9100</v>
      </c>
      <c r="D16" s="10" t="s">
        <v>215</v>
      </c>
      <c r="K16" s="10">
        <v>181</v>
      </c>
      <c r="L16" s="10">
        <v>0</v>
      </c>
      <c r="M16" s="10">
        <v>0</v>
      </c>
      <c r="N16" s="10">
        <v>0</v>
      </c>
      <c r="O16" s="10">
        <v>156</v>
      </c>
      <c r="P16" s="10">
        <v>0</v>
      </c>
      <c r="Q16" s="10">
        <v>15799.35</v>
      </c>
    </row>
    <row r="17" spans="3:17" x14ac:dyDescent="0.25">
      <c r="C17" s="10">
        <v>9200</v>
      </c>
      <c r="D17" s="10" t="s">
        <v>215</v>
      </c>
      <c r="K17" s="10">
        <v>72</v>
      </c>
      <c r="L17" s="10">
        <v>0</v>
      </c>
      <c r="M17" s="10">
        <v>0</v>
      </c>
      <c r="N17" s="10">
        <v>0</v>
      </c>
      <c r="O17" s="10">
        <v>226</v>
      </c>
      <c r="P17" s="10">
        <v>0</v>
      </c>
      <c r="Q17" s="10">
        <v>15799.35</v>
      </c>
    </row>
    <row r="18" spans="3:17" x14ac:dyDescent="0.25">
      <c r="C18" s="10">
        <v>9500</v>
      </c>
      <c r="D18" s="10" t="s">
        <v>215</v>
      </c>
      <c r="K18" s="10">
        <v>22</v>
      </c>
      <c r="L18" s="10">
        <v>0</v>
      </c>
      <c r="M18" s="10">
        <v>0</v>
      </c>
      <c r="N18" s="10">
        <v>0</v>
      </c>
      <c r="O18" s="10">
        <v>1.4</v>
      </c>
      <c r="P18" s="10">
        <v>0</v>
      </c>
      <c r="Q18" s="10">
        <v>15799.35</v>
      </c>
    </row>
    <row r="19" spans="3:17" x14ac:dyDescent="0.25">
      <c r="C19" s="10">
        <v>9700</v>
      </c>
      <c r="D19" s="10" t="s">
        <v>215</v>
      </c>
      <c r="K19" s="10">
        <v>44</v>
      </c>
      <c r="L19" s="10">
        <v>0</v>
      </c>
      <c r="M19" s="10">
        <v>0</v>
      </c>
      <c r="N19" s="10">
        <v>0</v>
      </c>
      <c r="O19" s="10">
        <v>82</v>
      </c>
      <c r="P19" s="10">
        <v>0</v>
      </c>
      <c r="Q19" s="10">
        <v>15799.35</v>
      </c>
    </row>
    <row r="20" spans="3:17" x14ac:dyDescent="0.25">
      <c r="C20" s="10">
        <v>10000</v>
      </c>
      <c r="D20" s="10" t="s">
        <v>215</v>
      </c>
      <c r="E20" s="10">
        <v>6508</v>
      </c>
      <c r="F20" s="10">
        <v>-10</v>
      </c>
      <c r="G20" s="10">
        <v>11</v>
      </c>
      <c r="H20" s="10">
        <v>0</v>
      </c>
      <c r="I20" s="10">
        <v>5799</v>
      </c>
      <c r="J20" s="10">
        <v>72.649999999999636</v>
      </c>
      <c r="K20" s="10">
        <v>2758</v>
      </c>
      <c r="L20" s="10">
        <v>128</v>
      </c>
      <c r="M20" s="10">
        <v>386</v>
      </c>
      <c r="N20" s="10">
        <v>85.39</v>
      </c>
      <c r="O20" s="10">
        <v>1.25</v>
      </c>
      <c r="P20" s="10">
        <v>-0.35000000000000009</v>
      </c>
      <c r="Q20" s="10">
        <v>15799.35</v>
      </c>
    </row>
    <row r="21" spans="3:17" x14ac:dyDescent="0.25">
      <c r="C21" s="10">
        <v>10100</v>
      </c>
      <c r="D21" s="10" t="s">
        <v>215</v>
      </c>
      <c r="E21" s="10">
        <v>0</v>
      </c>
      <c r="F21" s="10">
        <v>0</v>
      </c>
      <c r="G21" s="10">
        <v>0</v>
      </c>
      <c r="H21" s="10">
        <v>0</v>
      </c>
      <c r="I21" s="10">
        <v>3946</v>
      </c>
      <c r="J21" s="10">
        <v>-0.4499999999998181</v>
      </c>
      <c r="K21" s="10">
        <v>6</v>
      </c>
      <c r="L21" s="10">
        <v>0</v>
      </c>
      <c r="M21" s="10">
        <v>0</v>
      </c>
      <c r="N21" s="10">
        <v>0</v>
      </c>
      <c r="O21" s="10">
        <v>3</v>
      </c>
      <c r="P21" s="10">
        <v>0</v>
      </c>
      <c r="Q21" s="10">
        <v>15799.35</v>
      </c>
    </row>
    <row r="22" spans="3:17" x14ac:dyDescent="0.25">
      <c r="C22" s="10">
        <v>10200</v>
      </c>
      <c r="D22" s="10" t="s">
        <v>215</v>
      </c>
      <c r="K22" s="10">
        <v>1065</v>
      </c>
      <c r="L22" s="10">
        <v>0</v>
      </c>
      <c r="M22" s="10">
        <v>0</v>
      </c>
      <c r="N22" s="10">
        <v>0</v>
      </c>
      <c r="O22" s="10">
        <v>171.6</v>
      </c>
      <c r="P22" s="10">
        <v>0</v>
      </c>
      <c r="Q22" s="10">
        <v>15799.35</v>
      </c>
    </row>
    <row r="23" spans="3:17" x14ac:dyDescent="0.25">
      <c r="C23" s="10">
        <v>10300</v>
      </c>
      <c r="D23" s="10" t="s">
        <v>215</v>
      </c>
      <c r="E23" s="10">
        <v>2</v>
      </c>
      <c r="F23" s="10">
        <v>0</v>
      </c>
      <c r="G23" s="10">
        <v>0</v>
      </c>
      <c r="H23" s="10">
        <v>0</v>
      </c>
      <c r="I23" s="10">
        <v>3758</v>
      </c>
      <c r="J23" s="10">
        <v>0</v>
      </c>
      <c r="K23" s="10">
        <v>106</v>
      </c>
      <c r="L23" s="10">
        <v>0</v>
      </c>
      <c r="M23" s="10">
        <v>0</v>
      </c>
      <c r="N23" s="10">
        <v>0</v>
      </c>
      <c r="O23" s="10">
        <v>3</v>
      </c>
      <c r="P23" s="10">
        <v>0</v>
      </c>
      <c r="Q23" s="10">
        <v>15799.35</v>
      </c>
    </row>
    <row r="24" spans="3:17" x14ac:dyDescent="0.25">
      <c r="C24" s="10">
        <v>10400</v>
      </c>
      <c r="D24" s="10" t="s">
        <v>215</v>
      </c>
      <c r="E24" s="10">
        <v>5</v>
      </c>
      <c r="F24" s="10">
        <v>0</v>
      </c>
      <c r="G24" s="10">
        <v>0</v>
      </c>
      <c r="H24" s="10">
        <v>0</v>
      </c>
      <c r="I24" s="10">
        <v>4539</v>
      </c>
      <c r="J24" s="10">
        <v>0</v>
      </c>
      <c r="K24" s="10">
        <v>63</v>
      </c>
      <c r="L24" s="10">
        <v>0</v>
      </c>
      <c r="M24" s="10">
        <v>20</v>
      </c>
      <c r="N24" s="10">
        <v>75.069999999999993</v>
      </c>
      <c r="O24" s="10">
        <v>0.75</v>
      </c>
      <c r="P24" s="10">
        <v>-2.2999999999999998</v>
      </c>
      <c r="Q24" s="10">
        <v>15799.35</v>
      </c>
    </row>
    <row r="25" spans="3:17" x14ac:dyDescent="0.25">
      <c r="C25" s="10">
        <v>10500</v>
      </c>
      <c r="D25" s="10" t="s">
        <v>215</v>
      </c>
      <c r="E25" s="10">
        <v>73</v>
      </c>
      <c r="F25" s="10">
        <v>-4</v>
      </c>
      <c r="G25" s="10">
        <v>4</v>
      </c>
      <c r="H25" s="10">
        <v>0</v>
      </c>
      <c r="I25" s="10">
        <v>5307.3</v>
      </c>
      <c r="J25" s="10">
        <v>21.300000000000185</v>
      </c>
      <c r="K25" s="10">
        <v>9164</v>
      </c>
      <c r="L25" s="10">
        <v>0</v>
      </c>
      <c r="M25" s="10">
        <v>0</v>
      </c>
      <c r="N25" s="10">
        <v>0</v>
      </c>
      <c r="O25" s="10">
        <v>2</v>
      </c>
      <c r="P25" s="10">
        <v>0</v>
      </c>
      <c r="Q25" s="10">
        <v>15799.35</v>
      </c>
    </row>
    <row r="26" spans="3:17" x14ac:dyDescent="0.25">
      <c r="C26" s="10">
        <v>10600</v>
      </c>
      <c r="D26" s="10" t="s">
        <v>215</v>
      </c>
      <c r="E26" s="10">
        <v>659</v>
      </c>
      <c r="F26" s="10">
        <v>0</v>
      </c>
      <c r="G26" s="10">
        <v>0</v>
      </c>
      <c r="H26" s="10">
        <v>0</v>
      </c>
      <c r="I26" s="10">
        <v>5170</v>
      </c>
      <c r="J26" s="10">
        <v>0</v>
      </c>
      <c r="K26" s="10">
        <v>89</v>
      </c>
      <c r="L26" s="10">
        <v>0</v>
      </c>
      <c r="M26" s="10">
        <v>0</v>
      </c>
      <c r="N26" s="10">
        <v>0</v>
      </c>
      <c r="O26" s="10">
        <v>3.05</v>
      </c>
      <c r="P26" s="10">
        <v>0</v>
      </c>
      <c r="Q26" s="10">
        <v>15799.35</v>
      </c>
    </row>
    <row r="27" spans="3:17" x14ac:dyDescent="0.25">
      <c r="C27" s="10">
        <v>10700</v>
      </c>
      <c r="D27" s="10" t="s">
        <v>215</v>
      </c>
      <c r="E27" s="10">
        <v>943</v>
      </c>
      <c r="F27" s="10">
        <v>0</v>
      </c>
      <c r="G27" s="10">
        <v>0</v>
      </c>
      <c r="H27" s="10">
        <v>0</v>
      </c>
      <c r="I27" s="10">
        <v>5055</v>
      </c>
      <c r="J27" s="10">
        <v>0</v>
      </c>
      <c r="K27" s="10">
        <v>198</v>
      </c>
      <c r="L27" s="10">
        <v>0</v>
      </c>
      <c r="M27" s="10">
        <v>0</v>
      </c>
      <c r="N27" s="10">
        <v>0</v>
      </c>
      <c r="O27" s="10">
        <v>1.35</v>
      </c>
      <c r="P27" s="10">
        <v>0</v>
      </c>
      <c r="Q27" s="10">
        <v>15799.35</v>
      </c>
    </row>
    <row r="28" spans="3:17" x14ac:dyDescent="0.25">
      <c r="C28" s="10">
        <v>10800</v>
      </c>
      <c r="D28" s="10" t="s">
        <v>215</v>
      </c>
      <c r="E28" s="10">
        <v>705</v>
      </c>
      <c r="F28" s="10">
        <v>0</v>
      </c>
      <c r="G28" s="10">
        <v>0</v>
      </c>
      <c r="H28" s="10">
        <v>0</v>
      </c>
      <c r="I28" s="10">
        <v>4750</v>
      </c>
      <c r="J28" s="10">
        <v>0</v>
      </c>
      <c r="K28" s="10">
        <v>76</v>
      </c>
      <c r="L28" s="10">
        <v>0</v>
      </c>
      <c r="M28" s="10">
        <v>0</v>
      </c>
      <c r="N28" s="10">
        <v>0</v>
      </c>
      <c r="O28" s="10">
        <v>1.05</v>
      </c>
      <c r="P28" s="10">
        <v>0</v>
      </c>
      <c r="Q28" s="10">
        <v>15799.35</v>
      </c>
    </row>
    <row r="29" spans="3:17" x14ac:dyDescent="0.25">
      <c r="C29" s="10">
        <v>10900</v>
      </c>
      <c r="D29" s="10" t="s">
        <v>215</v>
      </c>
      <c r="E29" s="10">
        <v>9</v>
      </c>
      <c r="F29" s="10">
        <v>0</v>
      </c>
      <c r="G29" s="10">
        <v>0</v>
      </c>
      <c r="H29" s="10">
        <v>0</v>
      </c>
      <c r="I29" s="10">
        <v>3770</v>
      </c>
      <c r="J29" s="10">
        <v>0</v>
      </c>
      <c r="K29" s="10">
        <v>101</v>
      </c>
      <c r="L29" s="10">
        <v>0</v>
      </c>
      <c r="M29" s="10">
        <v>0</v>
      </c>
      <c r="N29" s="10">
        <v>0</v>
      </c>
      <c r="O29" s="10">
        <v>1.85</v>
      </c>
      <c r="P29" s="10">
        <v>0</v>
      </c>
      <c r="Q29" s="10">
        <v>15799.35</v>
      </c>
    </row>
    <row r="30" spans="3:17" x14ac:dyDescent="0.25">
      <c r="C30" s="10">
        <v>11000</v>
      </c>
      <c r="D30" s="10" t="s">
        <v>215</v>
      </c>
      <c r="E30" s="10">
        <v>379</v>
      </c>
      <c r="F30" s="10">
        <v>10</v>
      </c>
      <c r="G30" s="10">
        <v>15</v>
      </c>
      <c r="H30" s="10">
        <v>0</v>
      </c>
      <c r="I30" s="10">
        <v>4831.45</v>
      </c>
      <c r="J30" s="10">
        <v>69.949999999999818</v>
      </c>
      <c r="K30" s="10">
        <v>1723</v>
      </c>
      <c r="L30" s="10">
        <v>-45</v>
      </c>
      <c r="M30" s="10">
        <v>135</v>
      </c>
      <c r="N30" s="10">
        <v>69.17</v>
      </c>
      <c r="O30" s="10">
        <v>1.3</v>
      </c>
      <c r="P30" s="10">
        <v>-0.5</v>
      </c>
      <c r="Q30" s="10">
        <v>15799.35</v>
      </c>
    </row>
    <row r="31" spans="3:17" x14ac:dyDescent="0.25">
      <c r="C31" s="10">
        <v>11100</v>
      </c>
      <c r="D31" s="10" t="s">
        <v>215</v>
      </c>
      <c r="K31" s="10">
        <v>12</v>
      </c>
      <c r="L31" s="10">
        <v>0</v>
      </c>
      <c r="M31" s="10">
        <v>0</v>
      </c>
      <c r="N31" s="10">
        <v>0</v>
      </c>
      <c r="O31" s="10">
        <v>3.05</v>
      </c>
      <c r="P31" s="10">
        <v>0</v>
      </c>
      <c r="Q31" s="10">
        <v>15799.35</v>
      </c>
    </row>
    <row r="32" spans="3:17" x14ac:dyDescent="0.25">
      <c r="C32" s="10">
        <v>11200</v>
      </c>
      <c r="D32" s="10" t="s">
        <v>215</v>
      </c>
      <c r="E32" s="10">
        <v>398</v>
      </c>
      <c r="F32" s="10">
        <v>0</v>
      </c>
      <c r="G32" s="10">
        <v>0</v>
      </c>
      <c r="H32" s="10">
        <v>0</v>
      </c>
      <c r="I32" s="10">
        <v>1175</v>
      </c>
      <c r="J32" s="10">
        <v>0</v>
      </c>
      <c r="K32" s="10">
        <v>254</v>
      </c>
      <c r="L32" s="10">
        <v>0</v>
      </c>
      <c r="M32" s="10">
        <v>0</v>
      </c>
      <c r="N32" s="10">
        <v>0</v>
      </c>
      <c r="O32" s="10">
        <v>3.05</v>
      </c>
      <c r="P32" s="10">
        <v>0</v>
      </c>
      <c r="Q32" s="10">
        <v>15799.35</v>
      </c>
    </row>
    <row r="33" spans="3:17" x14ac:dyDescent="0.25">
      <c r="C33" s="10">
        <v>11300</v>
      </c>
      <c r="D33" s="10" t="s">
        <v>215</v>
      </c>
      <c r="E33" s="10">
        <v>1</v>
      </c>
      <c r="F33" s="10">
        <v>0</v>
      </c>
      <c r="G33" s="10">
        <v>0</v>
      </c>
      <c r="H33" s="10">
        <v>0</v>
      </c>
      <c r="I33" s="10">
        <v>4340</v>
      </c>
      <c r="J33" s="10">
        <v>0</v>
      </c>
      <c r="K33" s="10">
        <v>20</v>
      </c>
      <c r="L33" s="10">
        <v>0</v>
      </c>
      <c r="M33" s="10">
        <v>0</v>
      </c>
      <c r="N33" s="10">
        <v>0</v>
      </c>
      <c r="O33" s="10">
        <v>0.05</v>
      </c>
      <c r="P33" s="10">
        <v>0</v>
      </c>
      <c r="Q33" s="10">
        <v>15799.35</v>
      </c>
    </row>
    <row r="34" spans="3:17" x14ac:dyDescent="0.25">
      <c r="C34" s="10">
        <v>11400</v>
      </c>
      <c r="D34" s="10" t="s">
        <v>215</v>
      </c>
      <c r="E34" s="10">
        <v>1</v>
      </c>
      <c r="F34" s="10">
        <v>0</v>
      </c>
      <c r="G34" s="10">
        <v>0</v>
      </c>
      <c r="H34" s="10">
        <v>0</v>
      </c>
      <c r="I34" s="10">
        <v>3900</v>
      </c>
      <c r="J34" s="10">
        <v>0</v>
      </c>
      <c r="K34" s="10">
        <v>748</v>
      </c>
      <c r="L34" s="10">
        <v>0</v>
      </c>
      <c r="M34" s="10">
        <v>0</v>
      </c>
      <c r="N34" s="10">
        <v>0</v>
      </c>
      <c r="O34" s="10">
        <v>2</v>
      </c>
      <c r="P34" s="10">
        <v>0</v>
      </c>
      <c r="Q34" s="10">
        <v>15799.35</v>
      </c>
    </row>
    <row r="35" spans="3:17" x14ac:dyDescent="0.25">
      <c r="C35" s="10">
        <v>11500</v>
      </c>
      <c r="D35" s="10" t="s">
        <v>215</v>
      </c>
      <c r="E35" s="10">
        <v>671</v>
      </c>
      <c r="F35" s="10">
        <v>0</v>
      </c>
      <c r="G35" s="10">
        <v>0</v>
      </c>
      <c r="H35" s="10">
        <v>0</v>
      </c>
      <c r="I35" s="10">
        <v>4210</v>
      </c>
      <c r="J35" s="10">
        <v>0</v>
      </c>
      <c r="K35" s="10">
        <v>976</v>
      </c>
      <c r="L35" s="10">
        <v>-4</v>
      </c>
      <c r="M35" s="10">
        <v>201</v>
      </c>
      <c r="N35" s="10">
        <v>62.06</v>
      </c>
      <c r="O35" s="10">
        <v>1.45</v>
      </c>
      <c r="P35" s="10">
        <v>-5.0000000000000051E-2</v>
      </c>
      <c r="Q35" s="10">
        <v>15799.35</v>
      </c>
    </row>
    <row r="36" spans="3:17" x14ac:dyDescent="0.25">
      <c r="C36" s="10">
        <v>11600</v>
      </c>
      <c r="D36" s="10" t="s">
        <v>215</v>
      </c>
      <c r="E36" s="10">
        <v>30</v>
      </c>
      <c r="F36" s="10">
        <v>0</v>
      </c>
      <c r="G36" s="10">
        <v>0</v>
      </c>
      <c r="H36" s="10">
        <v>0</v>
      </c>
      <c r="I36" s="10">
        <v>4035</v>
      </c>
      <c r="J36" s="10">
        <v>0</v>
      </c>
      <c r="K36" s="10">
        <v>90</v>
      </c>
      <c r="L36" s="10">
        <v>0</v>
      </c>
      <c r="M36" s="10">
        <v>0</v>
      </c>
      <c r="N36" s="10">
        <v>0</v>
      </c>
      <c r="O36" s="10">
        <v>2</v>
      </c>
      <c r="P36" s="10">
        <v>0</v>
      </c>
      <c r="Q36" s="10">
        <v>15799.35</v>
      </c>
    </row>
    <row r="37" spans="3:17" x14ac:dyDescent="0.25">
      <c r="C37" s="10">
        <v>11700</v>
      </c>
      <c r="D37" s="10" t="s">
        <v>215</v>
      </c>
      <c r="E37" s="10">
        <v>687</v>
      </c>
      <c r="F37" s="10">
        <v>0</v>
      </c>
      <c r="G37" s="10">
        <v>1</v>
      </c>
      <c r="H37" s="10">
        <v>0</v>
      </c>
      <c r="I37" s="10">
        <v>4100</v>
      </c>
      <c r="J37" s="10">
        <v>166.65000000000009</v>
      </c>
      <c r="K37" s="10">
        <v>112</v>
      </c>
      <c r="L37" s="10">
        <v>1</v>
      </c>
      <c r="M37" s="10">
        <v>1</v>
      </c>
      <c r="N37" s="10">
        <v>56.05</v>
      </c>
      <c r="O37" s="10">
        <v>0.85</v>
      </c>
      <c r="P37" s="10">
        <v>0.25</v>
      </c>
      <c r="Q37" s="10">
        <v>15799.35</v>
      </c>
    </row>
    <row r="38" spans="3:17" x14ac:dyDescent="0.25">
      <c r="C38" s="10">
        <v>11800</v>
      </c>
      <c r="D38" s="10" t="s">
        <v>215</v>
      </c>
      <c r="E38" s="10">
        <v>38</v>
      </c>
      <c r="F38" s="10">
        <v>0</v>
      </c>
      <c r="G38" s="10">
        <v>0</v>
      </c>
      <c r="H38" s="10">
        <v>0</v>
      </c>
      <c r="I38" s="10">
        <v>3920</v>
      </c>
      <c r="J38" s="10">
        <v>0</v>
      </c>
    </row>
    <row r="39" spans="3:17" x14ac:dyDescent="0.25">
      <c r="C39" s="10">
        <v>11900</v>
      </c>
      <c r="D39" s="10" t="s">
        <v>215</v>
      </c>
      <c r="E39" s="10">
        <v>138</v>
      </c>
      <c r="F39" s="10">
        <v>0</v>
      </c>
      <c r="G39" s="10">
        <v>0</v>
      </c>
      <c r="H39" s="10">
        <v>0</v>
      </c>
      <c r="I39" s="10">
        <v>3112.05</v>
      </c>
      <c r="J39" s="10">
        <v>0</v>
      </c>
      <c r="K39" s="10">
        <v>39</v>
      </c>
      <c r="L39" s="10">
        <v>0</v>
      </c>
      <c r="M39" s="10">
        <v>0</v>
      </c>
      <c r="N39" s="10">
        <v>0</v>
      </c>
      <c r="O39" s="10">
        <v>1</v>
      </c>
      <c r="P39" s="10">
        <v>0</v>
      </c>
      <c r="Q39" s="10">
        <v>15799.35</v>
      </c>
    </row>
    <row r="40" spans="3:17" x14ac:dyDescent="0.25">
      <c r="C40" s="10">
        <v>12000</v>
      </c>
      <c r="D40" s="10" t="s">
        <v>215</v>
      </c>
      <c r="E40" s="10">
        <v>2557</v>
      </c>
      <c r="F40" s="10">
        <v>-6</v>
      </c>
      <c r="G40" s="10">
        <v>6</v>
      </c>
      <c r="H40" s="10">
        <v>0</v>
      </c>
      <c r="I40" s="10">
        <v>3796</v>
      </c>
      <c r="J40" s="10">
        <v>66</v>
      </c>
      <c r="K40" s="10">
        <v>4856</v>
      </c>
      <c r="L40" s="10">
        <v>-204</v>
      </c>
      <c r="M40" s="10">
        <v>751</v>
      </c>
      <c r="N40" s="10">
        <v>54.29</v>
      </c>
      <c r="O40" s="10">
        <v>1.4</v>
      </c>
      <c r="P40" s="10">
        <v>-0.64999999999999991</v>
      </c>
      <c r="Q40" s="10">
        <v>15799.35</v>
      </c>
    </row>
    <row r="41" spans="3:17" x14ac:dyDescent="0.25">
      <c r="C41" s="10">
        <v>12100</v>
      </c>
      <c r="D41" s="10" t="s">
        <v>215</v>
      </c>
      <c r="E41" s="10">
        <v>3</v>
      </c>
      <c r="F41" s="10">
        <v>0</v>
      </c>
      <c r="G41" s="10">
        <v>0</v>
      </c>
      <c r="H41" s="10">
        <v>0</v>
      </c>
      <c r="I41" s="10">
        <v>2185</v>
      </c>
      <c r="J41" s="10">
        <v>0</v>
      </c>
    </row>
    <row r="42" spans="3:17" x14ac:dyDescent="0.25">
      <c r="C42" s="10">
        <v>12200</v>
      </c>
      <c r="D42" s="10" t="s">
        <v>215</v>
      </c>
      <c r="E42" s="10">
        <v>7</v>
      </c>
      <c r="F42" s="10">
        <v>0</v>
      </c>
      <c r="G42" s="10">
        <v>0</v>
      </c>
      <c r="H42" s="10">
        <v>0</v>
      </c>
      <c r="I42" s="10">
        <v>3330</v>
      </c>
      <c r="J42" s="10">
        <v>0</v>
      </c>
    </row>
    <row r="43" spans="3:17" x14ac:dyDescent="0.25">
      <c r="C43" s="10">
        <v>12400</v>
      </c>
      <c r="D43" s="10" t="s">
        <v>215</v>
      </c>
      <c r="K43" s="10">
        <v>126</v>
      </c>
      <c r="L43" s="10">
        <v>-1</v>
      </c>
      <c r="M43" s="10">
        <v>1</v>
      </c>
      <c r="N43" s="10">
        <v>45.57</v>
      </c>
      <c r="O43" s="10">
        <v>0.75</v>
      </c>
      <c r="P43" s="10">
        <v>-3.9</v>
      </c>
      <c r="Q43" s="10">
        <v>15799.35</v>
      </c>
    </row>
    <row r="44" spans="3:17" x14ac:dyDescent="0.25">
      <c r="C44" s="10">
        <v>12500</v>
      </c>
      <c r="D44" s="10" t="s">
        <v>215</v>
      </c>
      <c r="E44" s="10">
        <v>1683</v>
      </c>
      <c r="F44" s="10">
        <v>-21</v>
      </c>
      <c r="G44" s="10">
        <v>28</v>
      </c>
      <c r="H44" s="10">
        <v>0</v>
      </c>
      <c r="I44" s="10">
        <v>3310</v>
      </c>
      <c r="J44" s="10">
        <v>65</v>
      </c>
      <c r="K44" s="10">
        <v>2871</v>
      </c>
      <c r="L44" s="10">
        <v>-73</v>
      </c>
      <c r="M44" s="10">
        <v>111</v>
      </c>
      <c r="N44" s="10">
        <v>47.96</v>
      </c>
      <c r="O44" s="10">
        <v>1.7</v>
      </c>
      <c r="P44" s="10">
        <v>-1.0000000000000002</v>
      </c>
      <c r="Q44" s="10">
        <v>15799.35</v>
      </c>
    </row>
    <row r="45" spans="3:17" x14ac:dyDescent="0.25">
      <c r="C45" s="10">
        <v>12700</v>
      </c>
      <c r="D45" s="10" t="s">
        <v>215</v>
      </c>
      <c r="K45" s="10">
        <v>404</v>
      </c>
      <c r="L45" s="10">
        <v>-1</v>
      </c>
      <c r="M45" s="10">
        <v>2</v>
      </c>
      <c r="N45" s="10">
        <v>45.85</v>
      </c>
      <c r="O45" s="10">
        <v>2</v>
      </c>
      <c r="P45" s="10">
        <v>-1.0499999999999998</v>
      </c>
      <c r="Q45" s="10">
        <v>15799.35</v>
      </c>
    </row>
    <row r="46" spans="3:17" x14ac:dyDescent="0.25">
      <c r="C46" s="10">
        <v>12800</v>
      </c>
      <c r="D46" s="10" t="s">
        <v>215</v>
      </c>
      <c r="E46" s="10">
        <v>2158</v>
      </c>
      <c r="F46" s="10">
        <v>1</v>
      </c>
      <c r="G46" s="10">
        <v>11</v>
      </c>
      <c r="H46" s="10">
        <v>0</v>
      </c>
      <c r="I46" s="10">
        <v>3015.05</v>
      </c>
      <c r="J46" s="10">
        <v>195.05000000000015</v>
      </c>
      <c r="K46" s="10">
        <v>2054</v>
      </c>
      <c r="L46" s="10">
        <v>-13</v>
      </c>
      <c r="M46" s="10">
        <v>48</v>
      </c>
      <c r="N46" s="10">
        <v>44.38</v>
      </c>
      <c r="O46" s="10">
        <v>2</v>
      </c>
      <c r="P46" s="10">
        <v>-0.89999999999999991</v>
      </c>
      <c r="Q46" s="10">
        <v>15799.35</v>
      </c>
    </row>
    <row r="47" spans="3:17" x14ac:dyDescent="0.25">
      <c r="C47" s="10">
        <v>12850</v>
      </c>
      <c r="D47" s="10" t="s">
        <v>215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15799.35</v>
      </c>
    </row>
    <row r="48" spans="3:17" x14ac:dyDescent="0.25">
      <c r="C48" s="10">
        <v>12900</v>
      </c>
      <c r="D48" s="10" t="s">
        <v>215</v>
      </c>
      <c r="E48" s="10">
        <v>48</v>
      </c>
      <c r="F48" s="10">
        <v>0</v>
      </c>
      <c r="G48" s="10">
        <v>8</v>
      </c>
      <c r="H48" s="10">
        <v>0</v>
      </c>
      <c r="I48" s="10">
        <v>2921</v>
      </c>
      <c r="J48" s="10">
        <v>137.5</v>
      </c>
      <c r="K48" s="10">
        <v>159</v>
      </c>
      <c r="L48" s="10">
        <v>-9</v>
      </c>
      <c r="M48" s="10">
        <v>16</v>
      </c>
      <c r="N48" s="10">
        <v>44.13</v>
      </c>
      <c r="O48" s="10">
        <v>2.5499999999999998</v>
      </c>
      <c r="P48" s="10">
        <v>-0.15000000000000036</v>
      </c>
      <c r="Q48" s="10">
        <v>15799.35</v>
      </c>
    </row>
    <row r="49" spans="3:17" x14ac:dyDescent="0.25">
      <c r="C49" s="10">
        <v>12950</v>
      </c>
      <c r="D49" s="10" t="s">
        <v>215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15799.35</v>
      </c>
    </row>
    <row r="50" spans="3:17" x14ac:dyDescent="0.25">
      <c r="C50" s="10">
        <v>13000</v>
      </c>
      <c r="D50" s="10" t="s">
        <v>215</v>
      </c>
      <c r="E50" s="10">
        <v>8619</v>
      </c>
      <c r="F50" s="10">
        <v>-49</v>
      </c>
      <c r="G50" s="10">
        <v>80</v>
      </c>
      <c r="H50" s="10">
        <v>0</v>
      </c>
      <c r="I50" s="10">
        <v>2807.35</v>
      </c>
      <c r="J50" s="10">
        <v>69.299999999999727</v>
      </c>
      <c r="K50" s="10">
        <v>20735</v>
      </c>
      <c r="L50" s="10">
        <v>-39</v>
      </c>
      <c r="M50" s="10">
        <v>2638</v>
      </c>
      <c r="N50" s="10">
        <v>42.84</v>
      </c>
      <c r="O50" s="10">
        <v>2.65</v>
      </c>
      <c r="P50" s="10">
        <v>-1.25</v>
      </c>
      <c r="Q50" s="10">
        <v>15799.35</v>
      </c>
    </row>
    <row r="51" spans="3:17" x14ac:dyDescent="0.25">
      <c r="C51" s="10">
        <v>13050</v>
      </c>
      <c r="D51" s="10" t="s">
        <v>215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75</v>
      </c>
      <c r="L51" s="10">
        <v>0</v>
      </c>
      <c r="M51" s="10">
        <v>0</v>
      </c>
      <c r="N51" s="10">
        <v>0</v>
      </c>
      <c r="O51" s="10">
        <v>1.75</v>
      </c>
      <c r="P51" s="10">
        <v>0</v>
      </c>
      <c r="Q51" s="10">
        <v>15799.35</v>
      </c>
    </row>
    <row r="52" spans="3:17" x14ac:dyDescent="0.25">
      <c r="C52" s="10">
        <v>13100</v>
      </c>
      <c r="D52" s="10" t="s">
        <v>215</v>
      </c>
      <c r="E52" s="10">
        <v>25</v>
      </c>
      <c r="F52" s="10">
        <v>0</v>
      </c>
      <c r="G52" s="10">
        <v>0</v>
      </c>
      <c r="H52" s="10">
        <v>0</v>
      </c>
      <c r="I52" s="10">
        <v>2474.35</v>
      </c>
      <c r="J52" s="10">
        <v>0</v>
      </c>
      <c r="K52" s="10">
        <v>2306</v>
      </c>
      <c r="L52" s="10">
        <v>32</v>
      </c>
      <c r="M52" s="10">
        <v>60</v>
      </c>
      <c r="N52" s="10">
        <v>42.39</v>
      </c>
      <c r="O52" s="10">
        <v>3.25</v>
      </c>
      <c r="P52" s="10">
        <v>-0.75</v>
      </c>
      <c r="Q52" s="10">
        <v>15799.35</v>
      </c>
    </row>
    <row r="53" spans="3:17" x14ac:dyDescent="0.25">
      <c r="C53" s="10">
        <v>13150</v>
      </c>
      <c r="D53" s="10" t="s">
        <v>215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31</v>
      </c>
      <c r="L53" s="10">
        <v>0</v>
      </c>
      <c r="M53" s="10">
        <v>0</v>
      </c>
      <c r="N53" s="10">
        <v>0</v>
      </c>
      <c r="O53" s="10">
        <v>3.65</v>
      </c>
      <c r="P53" s="10">
        <v>0</v>
      </c>
      <c r="Q53" s="10">
        <v>15799.35</v>
      </c>
    </row>
    <row r="54" spans="3:17" x14ac:dyDescent="0.25">
      <c r="C54" s="10">
        <v>13200</v>
      </c>
      <c r="D54" s="10" t="s">
        <v>215</v>
      </c>
      <c r="E54" s="10">
        <v>81</v>
      </c>
      <c r="F54" s="10">
        <v>0</v>
      </c>
      <c r="G54" s="10">
        <v>0</v>
      </c>
      <c r="H54" s="10">
        <v>0</v>
      </c>
      <c r="I54" s="10">
        <v>2456</v>
      </c>
      <c r="J54" s="10">
        <v>0</v>
      </c>
      <c r="K54" s="10">
        <v>836</v>
      </c>
      <c r="L54" s="10">
        <v>-45</v>
      </c>
      <c r="M54" s="10">
        <v>113</v>
      </c>
      <c r="N54" s="10">
        <v>39.880000000000003</v>
      </c>
      <c r="O54" s="10">
        <v>2.65</v>
      </c>
      <c r="P54" s="10">
        <v>-1.35</v>
      </c>
      <c r="Q54" s="10">
        <v>15799.35</v>
      </c>
    </row>
    <row r="55" spans="3:17" x14ac:dyDescent="0.25">
      <c r="C55" s="10">
        <v>13250</v>
      </c>
      <c r="D55" s="10" t="s">
        <v>215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33</v>
      </c>
      <c r="L55" s="10">
        <v>0</v>
      </c>
      <c r="M55" s="10">
        <v>1</v>
      </c>
      <c r="N55" s="10">
        <v>38.1</v>
      </c>
      <c r="O55" s="10">
        <v>2.1</v>
      </c>
      <c r="P55" s="10">
        <v>-3.2499999999999996</v>
      </c>
      <c r="Q55" s="10">
        <v>15799.35</v>
      </c>
    </row>
    <row r="56" spans="3:17" x14ac:dyDescent="0.25">
      <c r="C56" s="10">
        <v>13300</v>
      </c>
      <c r="D56" s="10" t="s">
        <v>215</v>
      </c>
      <c r="E56" s="10">
        <v>128</v>
      </c>
      <c r="F56" s="10">
        <v>0</v>
      </c>
      <c r="G56" s="10">
        <v>0</v>
      </c>
      <c r="H56" s="10">
        <v>0</v>
      </c>
      <c r="I56" s="10">
        <v>2433.6999999999998</v>
      </c>
      <c r="J56" s="10">
        <v>0</v>
      </c>
      <c r="K56" s="10">
        <v>1960</v>
      </c>
      <c r="L56" s="10">
        <v>0</v>
      </c>
      <c r="M56" s="10">
        <v>26</v>
      </c>
      <c r="N56" s="10">
        <v>38.33</v>
      </c>
      <c r="O56" s="10">
        <v>2.6</v>
      </c>
      <c r="P56" s="10">
        <v>-1.4499999999999995</v>
      </c>
      <c r="Q56" s="10">
        <v>15799.35</v>
      </c>
    </row>
    <row r="57" spans="3:17" x14ac:dyDescent="0.25">
      <c r="C57" s="10">
        <v>13350</v>
      </c>
      <c r="D57" s="10" t="s">
        <v>215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13</v>
      </c>
      <c r="L57" s="10">
        <v>-2</v>
      </c>
      <c r="M57" s="10">
        <v>4</v>
      </c>
      <c r="N57" s="10">
        <v>36.57</v>
      </c>
      <c r="O57" s="10">
        <v>2.0499999999999998</v>
      </c>
      <c r="P57" s="10">
        <v>-0.10000000000000007</v>
      </c>
      <c r="Q57" s="10">
        <v>15799.35</v>
      </c>
    </row>
    <row r="58" spans="3:17" x14ac:dyDescent="0.25">
      <c r="C58" s="10">
        <v>13400</v>
      </c>
      <c r="D58" s="10" t="s">
        <v>215</v>
      </c>
      <c r="E58" s="10">
        <v>6</v>
      </c>
      <c r="F58" s="10">
        <v>0</v>
      </c>
      <c r="G58" s="10">
        <v>0</v>
      </c>
      <c r="H58" s="10">
        <v>0</v>
      </c>
      <c r="I58" s="10">
        <v>2110.9499999999998</v>
      </c>
      <c r="J58" s="10">
        <v>0</v>
      </c>
      <c r="K58" s="10">
        <v>2098</v>
      </c>
      <c r="L58" s="10">
        <v>-81</v>
      </c>
      <c r="M58" s="10">
        <v>130</v>
      </c>
      <c r="N58" s="10">
        <v>37.28</v>
      </c>
      <c r="O58" s="10">
        <v>2.85</v>
      </c>
      <c r="P58" s="10">
        <v>-1.3000000000000005</v>
      </c>
      <c r="Q58" s="10">
        <v>15799.35</v>
      </c>
    </row>
    <row r="59" spans="3:17" x14ac:dyDescent="0.25">
      <c r="C59" s="10">
        <v>13450</v>
      </c>
      <c r="D59" s="10" t="s">
        <v>215</v>
      </c>
      <c r="E59" s="10">
        <v>1</v>
      </c>
      <c r="F59" s="10">
        <v>0</v>
      </c>
      <c r="G59" s="10">
        <v>0</v>
      </c>
      <c r="H59" s="10">
        <v>0</v>
      </c>
      <c r="I59" s="10">
        <v>2090</v>
      </c>
      <c r="J59" s="10">
        <v>0</v>
      </c>
      <c r="K59" s="10">
        <v>4</v>
      </c>
      <c r="L59" s="10">
        <v>0</v>
      </c>
      <c r="M59" s="10">
        <v>0</v>
      </c>
      <c r="N59" s="10">
        <v>0</v>
      </c>
      <c r="O59" s="10">
        <v>3.2</v>
      </c>
      <c r="P59" s="10">
        <v>0</v>
      </c>
      <c r="Q59" s="10">
        <v>15799.35</v>
      </c>
    </row>
    <row r="60" spans="3:17" x14ac:dyDescent="0.25">
      <c r="C60" s="10">
        <v>13500</v>
      </c>
      <c r="D60" s="10" t="s">
        <v>215</v>
      </c>
      <c r="E60" s="10">
        <v>4314</v>
      </c>
      <c r="F60" s="10">
        <v>8</v>
      </c>
      <c r="G60" s="10">
        <v>35</v>
      </c>
      <c r="H60" s="10">
        <v>0</v>
      </c>
      <c r="I60" s="10">
        <v>2302</v>
      </c>
      <c r="J60" s="10">
        <v>57</v>
      </c>
      <c r="K60" s="10">
        <v>25211</v>
      </c>
      <c r="L60" s="10">
        <v>-449</v>
      </c>
      <c r="M60" s="10">
        <v>1486</v>
      </c>
      <c r="N60" s="10">
        <v>36.049999999999997</v>
      </c>
      <c r="O60" s="10">
        <v>3</v>
      </c>
      <c r="P60" s="10">
        <v>-1.25</v>
      </c>
      <c r="Q60" s="10">
        <v>15799.35</v>
      </c>
    </row>
    <row r="61" spans="3:17" x14ac:dyDescent="0.25">
      <c r="C61" s="10">
        <v>13550</v>
      </c>
      <c r="D61" s="10" t="s">
        <v>215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22</v>
      </c>
      <c r="L61" s="10">
        <v>-4</v>
      </c>
      <c r="M61" s="10">
        <v>11</v>
      </c>
      <c r="N61" s="10">
        <v>35.31</v>
      </c>
      <c r="O61" s="10">
        <v>3</v>
      </c>
      <c r="P61" s="10">
        <v>-1</v>
      </c>
      <c r="Q61" s="10">
        <v>15799.35</v>
      </c>
    </row>
    <row r="62" spans="3:17" x14ac:dyDescent="0.25">
      <c r="C62" s="10">
        <v>13600</v>
      </c>
      <c r="D62" s="10" t="s">
        <v>215</v>
      </c>
      <c r="E62" s="10">
        <v>42</v>
      </c>
      <c r="F62" s="10">
        <v>-2</v>
      </c>
      <c r="G62" s="10">
        <v>2</v>
      </c>
      <c r="H62" s="10">
        <v>0</v>
      </c>
      <c r="I62" s="10">
        <v>2235</v>
      </c>
      <c r="J62" s="10">
        <v>210.29999999999995</v>
      </c>
      <c r="K62" s="10">
        <v>1726</v>
      </c>
      <c r="L62" s="10">
        <v>-272</v>
      </c>
      <c r="M62" s="10">
        <v>346</v>
      </c>
      <c r="N62" s="10">
        <v>34.58</v>
      </c>
      <c r="O62" s="10">
        <v>3</v>
      </c>
      <c r="P62" s="10">
        <v>-1</v>
      </c>
      <c r="Q62" s="10">
        <v>15799.35</v>
      </c>
    </row>
    <row r="63" spans="3:17" x14ac:dyDescent="0.25">
      <c r="C63" s="10">
        <v>13650</v>
      </c>
      <c r="D63" s="10" t="s">
        <v>215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5</v>
      </c>
      <c r="L63" s="10">
        <v>0</v>
      </c>
      <c r="M63" s="10">
        <v>0</v>
      </c>
      <c r="N63" s="10">
        <v>0</v>
      </c>
      <c r="O63" s="10">
        <v>4.0999999999999996</v>
      </c>
      <c r="P63" s="10">
        <v>0</v>
      </c>
      <c r="Q63" s="10">
        <v>15799.35</v>
      </c>
    </row>
    <row r="64" spans="3:17" x14ac:dyDescent="0.25">
      <c r="C64" s="10">
        <v>13700</v>
      </c>
      <c r="D64" s="10" t="s">
        <v>215</v>
      </c>
      <c r="E64" s="10">
        <v>37</v>
      </c>
      <c r="F64" s="10">
        <v>0</v>
      </c>
      <c r="G64" s="10">
        <v>0</v>
      </c>
      <c r="H64" s="10">
        <v>0</v>
      </c>
      <c r="I64" s="10">
        <v>2043.45</v>
      </c>
      <c r="J64" s="10">
        <v>0</v>
      </c>
      <c r="K64" s="10">
        <v>1918</v>
      </c>
      <c r="L64" s="10">
        <v>-371</v>
      </c>
      <c r="M64" s="10">
        <v>734</v>
      </c>
      <c r="N64" s="10">
        <v>32.97</v>
      </c>
      <c r="O64" s="10">
        <v>2.9</v>
      </c>
      <c r="P64" s="10">
        <v>-1.0500000000000005</v>
      </c>
      <c r="Q64" s="10">
        <v>15799.35</v>
      </c>
    </row>
    <row r="65" spans="3:17" x14ac:dyDescent="0.25">
      <c r="C65" s="10">
        <v>13750</v>
      </c>
      <c r="D65" s="10" t="s">
        <v>215</v>
      </c>
      <c r="E65" s="10">
        <v>1</v>
      </c>
      <c r="F65" s="10">
        <v>0</v>
      </c>
      <c r="G65" s="10">
        <v>0</v>
      </c>
      <c r="H65" s="10">
        <v>0</v>
      </c>
      <c r="I65" s="10">
        <v>1642</v>
      </c>
      <c r="J65" s="10">
        <v>0</v>
      </c>
      <c r="K65" s="10">
        <v>47</v>
      </c>
      <c r="L65" s="10">
        <v>2</v>
      </c>
      <c r="M65" s="10">
        <v>3</v>
      </c>
      <c r="N65" s="10">
        <v>31.73</v>
      </c>
      <c r="O65" s="10">
        <v>2.5499999999999998</v>
      </c>
      <c r="P65" s="10">
        <v>-2.2999999999999998</v>
      </c>
      <c r="Q65" s="10">
        <v>15799.35</v>
      </c>
    </row>
    <row r="66" spans="3:17" x14ac:dyDescent="0.25">
      <c r="C66" s="10">
        <v>13800</v>
      </c>
      <c r="D66" s="10" t="s">
        <v>215</v>
      </c>
      <c r="E66" s="10">
        <v>238</v>
      </c>
      <c r="F66" s="10">
        <v>0</v>
      </c>
      <c r="G66" s="10">
        <v>0</v>
      </c>
      <c r="H66" s="10">
        <v>0</v>
      </c>
      <c r="I66" s="10">
        <v>1939.75</v>
      </c>
      <c r="J66" s="10">
        <v>0</v>
      </c>
      <c r="K66" s="10">
        <v>3032</v>
      </c>
      <c r="L66" s="10">
        <v>-358</v>
      </c>
      <c r="M66" s="10">
        <v>598</v>
      </c>
      <c r="N66" s="10">
        <v>31.66</v>
      </c>
      <c r="O66" s="10">
        <v>3</v>
      </c>
      <c r="P66" s="10">
        <v>-1.0499999999999998</v>
      </c>
      <c r="Q66" s="10">
        <v>15799.35</v>
      </c>
    </row>
    <row r="67" spans="3:17" x14ac:dyDescent="0.25">
      <c r="C67" s="10">
        <v>13850</v>
      </c>
      <c r="D67" s="10" t="s">
        <v>215</v>
      </c>
      <c r="E67" s="10">
        <v>5</v>
      </c>
      <c r="F67" s="10">
        <v>0</v>
      </c>
      <c r="G67" s="10">
        <v>0</v>
      </c>
      <c r="H67" s="10">
        <v>0</v>
      </c>
      <c r="I67" s="10">
        <v>1752.25</v>
      </c>
      <c r="J67" s="10">
        <v>0</v>
      </c>
      <c r="K67" s="10">
        <v>140</v>
      </c>
      <c r="L67" s="10">
        <v>0</v>
      </c>
      <c r="M67" s="10">
        <v>0</v>
      </c>
      <c r="N67" s="10">
        <v>0</v>
      </c>
      <c r="O67" s="10">
        <v>4.25</v>
      </c>
      <c r="P67" s="10">
        <v>0</v>
      </c>
      <c r="Q67" s="10">
        <v>15799.35</v>
      </c>
    </row>
    <row r="68" spans="3:17" x14ac:dyDescent="0.25">
      <c r="C68" s="10">
        <v>13900</v>
      </c>
      <c r="D68" s="10" t="s">
        <v>215</v>
      </c>
      <c r="E68" s="10">
        <v>53</v>
      </c>
      <c r="F68" s="10">
        <v>0</v>
      </c>
      <c r="G68" s="10">
        <v>0</v>
      </c>
      <c r="H68" s="10">
        <v>0</v>
      </c>
      <c r="I68" s="10">
        <v>1843.4</v>
      </c>
      <c r="J68" s="10">
        <v>0</v>
      </c>
      <c r="K68" s="10">
        <v>4358</v>
      </c>
      <c r="L68" s="10">
        <v>-48</v>
      </c>
      <c r="M68" s="10">
        <v>296</v>
      </c>
      <c r="N68" s="10">
        <v>30.2</v>
      </c>
      <c r="O68" s="10">
        <v>3</v>
      </c>
      <c r="P68" s="10">
        <v>-0.79999999999999982</v>
      </c>
      <c r="Q68" s="10">
        <v>15799.35</v>
      </c>
    </row>
    <row r="69" spans="3:17" x14ac:dyDescent="0.25">
      <c r="C69" s="10">
        <v>13950</v>
      </c>
      <c r="D69" s="10" t="s">
        <v>215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250</v>
      </c>
      <c r="L69" s="10">
        <v>-1</v>
      </c>
      <c r="M69" s="10">
        <v>5</v>
      </c>
      <c r="N69" s="10">
        <v>29.6</v>
      </c>
      <c r="O69" s="10">
        <v>3.1</v>
      </c>
      <c r="P69" s="10">
        <v>-0.69999999999999973</v>
      </c>
      <c r="Q69" s="10">
        <v>15799.35</v>
      </c>
    </row>
    <row r="70" spans="3:17" x14ac:dyDescent="0.25">
      <c r="C70" s="10">
        <v>14000</v>
      </c>
      <c r="D70" s="10" t="s">
        <v>215</v>
      </c>
      <c r="E70" s="10">
        <v>4668</v>
      </c>
      <c r="F70" s="10">
        <v>-70</v>
      </c>
      <c r="G70" s="10">
        <v>174</v>
      </c>
      <c r="H70" s="10">
        <v>0</v>
      </c>
      <c r="I70" s="10">
        <v>1817.7</v>
      </c>
      <c r="J70" s="10">
        <v>72.549999999999955</v>
      </c>
      <c r="K70" s="10">
        <v>24465</v>
      </c>
      <c r="L70" s="10">
        <v>-668</v>
      </c>
      <c r="M70" s="10">
        <v>3114</v>
      </c>
      <c r="N70" s="10">
        <v>28.99</v>
      </c>
      <c r="O70" s="10">
        <v>3.2</v>
      </c>
      <c r="P70" s="10">
        <v>-1.2999999999999998</v>
      </c>
      <c r="Q70" s="10">
        <v>15799.35</v>
      </c>
    </row>
    <row r="71" spans="3:17" x14ac:dyDescent="0.25">
      <c r="C71" s="10">
        <v>14050</v>
      </c>
      <c r="D71" s="10" t="s">
        <v>215</v>
      </c>
      <c r="E71" s="10">
        <v>1</v>
      </c>
      <c r="F71" s="10">
        <v>0</v>
      </c>
      <c r="G71" s="10">
        <v>2</v>
      </c>
      <c r="H71" s="10">
        <v>0</v>
      </c>
      <c r="I71" s="10">
        <v>1780.7</v>
      </c>
      <c r="J71" s="10">
        <v>853.7</v>
      </c>
      <c r="K71" s="10">
        <v>185</v>
      </c>
      <c r="L71" s="10">
        <v>-2</v>
      </c>
      <c r="M71" s="10">
        <v>7</v>
      </c>
      <c r="N71" s="10">
        <v>29.84</v>
      </c>
      <c r="O71" s="10">
        <v>4.75</v>
      </c>
      <c r="P71" s="10">
        <v>9.9999999999999645E-2</v>
      </c>
      <c r="Q71" s="10">
        <v>15799.35</v>
      </c>
    </row>
    <row r="72" spans="3:17" x14ac:dyDescent="0.25">
      <c r="C72" s="10">
        <v>14100</v>
      </c>
      <c r="D72" s="10" t="s">
        <v>215</v>
      </c>
      <c r="E72" s="10">
        <v>59</v>
      </c>
      <c r="F72" s="10">
        <v>-8</v>
      </c>
      <c r="G72" s="10">
        <v>9</v>
      </c>
      <c r="H72" s="10">
        <v>0</v>
      </c>
      <c r="I72" s="10">
        <v>1700</v>
      </c>
      <c r="J72" s="10">
        <v>55</v>
      </c>
      <c r="K72" s="10">
        <v>4378</v>
      </c>
      <c r="L72" s="10">
        <v>5</v>
      </c>
      <c r="M72" s="10">
        <v>197</v>
      </c>
      <c r="N72" s="10">
        <v>27.92</v>
      </c>
      <c r="O72" s="10">
        <v>3.55</v>
      </c>
      <c r="P72" s="10">
        <v>-1.0499999999999998</v>
      </c>
      <c r="Q72" s="10">
        <v>15799.35</v>
      </c>
    </row>
    <row r="73" spans="3:17" x14ac:dyDescent="0.25">
      <c r="C73" s="10">
        <v>14150</v>
      </c>
      <c r="D73" s="10" t="s">
        <v>215</v>
      </c>
      <c r="E73" s="10">
        <v>3</v>
      </c>
      <c r="F73" s="10">
        <v>0</v>
      </c>
      <c r="G73" s="10">
        <v>0</v>
      </c>
      <c r="H73" s="10">
        <v>0</v>
      </c>
      <c r="I73" s="10">
        <v>779.9</v>
      </c>
      <c r="J73" s="10">
        <v>0</v>
      </c>
      <c r="K73" s="10">
        <v>24</v>
      </c>
      <c r="L73" s="10">
        <v>1</v>
      </c>
      <c r="M73" s="10">
        <v>1</v>
      </c>
      <c r="N73" s="10">
        <v>27.87</v>
      </c>
      <c r="O73" s="10">
        <v>4.25</v>
      </c>
      <c r="P73" s="10">
        <v>-0.70000000000000018</v>
      </c>
      <c r="Q73" s="10">
        <v>15799.35</v>
      </c>
    </row>
    <row r="74" spans="3:17" x14ac:dyDescent="0.25">
      <c r="C74" s="10">
        <v>14200</v>
      </c>
      <c r="D74" s="10" t="s">
        <v>215</v>
      </c>
      <c r="E74" s="10">
        <v>124</v>
      </c>
      <c r="F74" s="10">
        <v>-1</v>
      </c>
      <c r="G74" s="10">
        <v>5</v>
      </c>
      <c r="H74" s="10">
        <v>0</v>
      </c>
      <c r="I74" s="10">
        <v>1615.85</v>
      </c>
      <c r="J74" s="10">
        <v>97.75</v>
      </c>
      <c r="K74" s="10">
        <v>4080</v>
      </c>
      <c r="L74" s="10">
        <v>-137</v>
      </c>
      <c r="M74" s="10">
        <v>785</v>
      </c>
      <c r="N74" s="10">
        <v>26.5</v>
      </c>
      <c r="O74" s="10">
        <v>3.6</v>
      </c>
      <c r="P74" s="10">
        <v>-1.0500000000000005</v>
      </c>
      <c r="Q74" s="10">
        <v>15799.35</v>
      </c>
    </row>
    <row r="75" spans="3:17" x14ac:dyDescent="0.25">
      <c r="C75" s="10">
        <v>14250</v>
      </c>
      <c r="D75" s="10" t="s">
        <v>215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115</v>
      </c>
      <c r="L75" s="10">
        <v>-1</v>
      </c>
      <c r="M75" s="10">
        <v>11</v>
      </c>
      <c r="N75" s="10">
        <v>25.86</v>
      </c>
      <c r="O75" s="10">
        <v>3.7</v>
      </c>
      <c r="P75" s="10">
        <v>-1.1499999999999997</v>
      </c>
      <c r="Q75" s="10">
        <v>15799.35</v>
      </c>
    </row>
    <row r="76" spans="3:17" x14ac:dyDescent="0.25">
      <c r="C76" s="10">
        <v>14300</v>
      </c>
      <c r="D76" s="10" t="s">
        <v>215</v>
      </c>
      <c r="E76" s="10">
        <v>490</v>
      </c>
      <c r="F76" s="10">
        <v>0</v>
      </c>
      <c r="G76" s="10">
        <v>7</v>
      </c>
      <c r="H76" s="10">
        <v>0</v>
      </c>
      <c r="I76" s="10">
        <v>1498.25</v>
      </c>
      <c r="J76" s="10">
        <v>50.25</v>
      </c>
      <c r="K76" s="10">
        <v>3344</v>
      </c>
      <c r="L76" s="10">
        <v>-54</v>
      </c>
      <c r="M76" s="10">
        <v>754</v>
      </c>
      <c r="N76" s="10">
        <v>25.22</v>
      </c>
      <c r="O76" s="10">
        <v>3.8</v>
      </c>
      <c r="P76" s="10">
        <v>-1.1500000000000004</v>
      </c>
      <c r="Q76" s="10">
        <v>15799.35</v>
      </c>
    </row>
    <row r="77" spans="3:17" x14ac:dyDescent="0.25">
      <c r="C77" s="10">
        <v>14350</v>
      </c>
      <c r="D77" s="10" t="s">
        <v>215</v>
      </c>
      <c r="E77" s="10">
        <v>5</v>
      </c>
      <c r="F77" s="10">
        <v>-4</v>
      </c>
      <c r="G77" s="10">
        <v>4</v>
      </c>
      <c r="H77" s="10">
        <v>0</v>
      </c>
      <c r="I77" s="10">
        <v>1465</v>
      </c>
      <c r="J77" s="10">
        <v>460</v>
      </c>
      <c r="K77" s="10">
        <v>189</v>
      </c>
      <c r="L77" s="10">
        <v>7</v>
      </c>
      <c r="M77" s="10">
        <v>67</v>
      </c>
      <c r="N77" s="10">
        <v>24.61</v>
      </c>
      <c r="O77" s="10">
        <v>3.95</v>
      </c>
      <c r="P77" s="10">
        <v>-1.1499999999999997</v>
      </c>
      <c r="Q77" s="10">
        <v>15799.35</v>
      </c>
    </row>
    <row r="78" spans="3:17" x14ac:dyDescent="0.25">
      <c r="C78" s="10">
        <v>14400</v>
      </c>
      <c r="D78" s="10" t="s">
        <v>215</v>
      </c>
      <c r="E78" s="10">
        <v>785</v>
      </c>
      <c r="F78" s="10">
        <v>-5</v>
      </c>
      <c r="G78" s="10">
        <v>12</v>
      </c>
      <c r="H78" s="10">
        <v>0</v>
      </c>
      <c r="I78" s="10">
        <v>1410</v>
      </c>
      <c r="J78" s="10">
        <v>59.5</v>
      </c>
      <c r="K78" s="10">
        <v>5879</v>
      </c>
      <c r="L78" s="10">
        <v>55</v>
      </c>
      <c r="M78" s="10">
        <v>1708</v>
      </c>
      <c r="N78" s="10">
        <v>23.83</v>
      </c>
      <c r="O78" s="10">
        <v>3.9</v>
      </c>
      <c r="P78" s="10">
        <v>-1.8000000000000005</v>
      </c>
      <c r="Q78" s="10">
        <v>15799.35</v>
      </c>
    </row>
    <row r="79" spans="3:17" x14ac:dyDescent="0.25">
      <c r="C79" s="10">
        <v>14450</v>
      </c>
      <c r="D79" s="10" t="s">
        <v>215</v>
      </c>
      <c r="E79" s="10">
        <v>394</v>
      </c>
      <c r="F79" s="10">
        <v>0</v>
      </c>
      <c r="G79" s="10">
        <v>0</v>
      </c>
      <c r="H79" s="10">
        <v>0</v>
      </c>
      <c r="I79" s="10">
        <v>1156</v>
      </c>
      <c r="J79" s="10">
        <v>0</v>
      </c>
      <c r="K79" s="10">
        <v>181</v>
      </c>
      <c r="L79" s="10">
        <v>1</v>
      </c>
      <c r="M79" s="10">
        <v>49</v>
      </c>
      <c r="N79" s="10">
        <v>23.69</v>
      </c>
      <c r="O79" s="10">
        <v>4.6500000000000004</v>
      </c>
      <c r="P79" s="10">
        <v>-1.1499999999999997</v>
      </c>
      <c r="Q79" s="10">
        <v>15799.35</v>
      </c>
    </row>
    <row r="80" spans="3:17" x14ac:dyDescent="0.25">
      <c r="C80" s="10">
        <v>14500</v>
      </c>
      <c r="D80" s="10" t="s">
        <v>215</v>
      </c>
      <c r="E80" s="10">
        <v>3611</v>
      </c>
      <c r="F80" s="10">
        <v>-10</v>
      </c>
      <c r="G80" s="10">
        <v>226</v>
      </c>
      <c r="H80" s="10">
        <v>0</v>
      </c>
      <c r="I80" s="10">
        <v>1318.45</v>
      </c>
      <c r="J80" s="10">
        <v>66.950000000000045</v>
      </c>
      <c r="K80" s="10">
        <v>27885</v>
      </c>
      <c r="L80" s="10">
        <v>-215</v>
      </c>
      <c r="M80" s="10">
        <v>6604</v>
      </c>
      <c r="N80" s="10">
        <v>23.29</v>
      </c>
      <c r="O80" s="10">
        <v>5.15</v>
      </c>
      <c r="P80" s="10">
        <v>-1.6499999999999997</v>
      </c>
      <c r="Q80" s="10">
        <v>15799.35</v>
      </c>
    </row>
    <row r="81" spans="3:17" x14ac:dyDescent="0.25">
      <c r="C81" s="10">
        <v>14550</v>
      </c>
      <c r="D81" s="10" t="s">
        <v>215</v>
      </c>
      <c r="E81" s="10">
        <v>78</v>
      </c>
      <c r="F81" s="10">
        <v>0</v>
      </c>
      <c r="G81" s="10">
        <v>0</v>
      </c>
      <c r="H81" s="10">
        <v>0</v>
      </c>
      <c r="I81" s="10">
        <v>1117.05</v>
      </c>
      <c r="J81" s="10">
        <v>0</v>
      </c>
      <c r="K81" s="10">
        <v>192</v>
      </c>
      <c r="L81" s="10">
        <v>2</v>
      </c>
      <c r="M81" s="10">
        <v>101</v>
      </c>
      <c r="N81" s="10">
        <v>22.24</v>
      </c>
      <c r="O81" s="10">
        <v>4.75</v>
      </c>
      <c r="P81" s="10">
        <v>-1.95</v>
      </c>
      <c r="Q81" s="10">
        <v>15799.35</v>
      </c>
    </row>
    <row r="82" spans="3:17" x14ac:dyDescent="0.25">
      <c r="C82" s="10">
        <v>14600</v>
      </c>
      <c r="D82" s="10" t="s">
        <v>215</v>
      </c>
      <c r="E82" s="10">
        <v>523</v>
      </c>
      <c r="F82" s="10">
        <v>-50</v>
      </c>
      <c r="G82" s="10">
        <v>60</v>
      </c>
      <c r="H82" s="10">
        <v>0</v>
      </c>
      <c r="I82" s="10">
        <v>1214.5</v>
      </c>
      <c r="J82" s="10">
        <v>65.349999999999909</v>
      </c>
      <c r="K82" s="10">
        <v>7374</v>
      </c>
      <c r="L82" s="10">
        <v>-446</v>
      </c>
      <c r="M82" s="10">
        <v>2841</v>
      </c>
      <c r="N82" s="10">
        <v>21.69</v>
      </c>
      <c r="O82" s="10">
        <v>5.05</v>
      </c>
      <c r="P82" s="10">
        <v>-2.75</v>
      </c>
      <c r="Q82" s="10">
        <v>15799.35</v>
      </c>
    </row>
    <row r="83" spans="3:17" x14ac:dyDescent="0.25">
      <c r="C83" s="10">
        <v>14650</v>
      </c>
      <c r="D83" s="10" t="s">
        <v>215</v>
      </c>
      <c r="E83" s="10">
        <v>58</v>
      </c>
      <c r="F83" s="10">
        <v>0</v>
      </c>
      <c r="G83" s="10">
        <v>0</v>
      </c>
      <c r="H83" s="10">
        <v>0</v>
      </c>
      <c r="I83" s="10">
        <v>1070</v>
      </c>
      <c r="J83" s="10">
        <v>0</v>
      </c>
      <c r="K83" s="10">
        <v>341</v>
      </c>
      <c r="L83" s="10">
        <v>-27</v>
      </c>
      <c r="M83" s="10">
        <v>500</v>
      </c>
      <c r="N83" s="10">
        <v>21.33</v>
      </c>
      <c r="O83" s="10">
        <v>5.7</v>
      </c>
      <c r="P83" s="10">
        <v>-2.8500000000000005</v>
      </c>
      <c r="Q83" s="10">
        <v>15799.35</v>
      </c>
    </row>
    <row r="84" spans="3:17" x14ac:dyDescent="0.25">
      <c r="C84" s="10">
        <v>14700</v>
      </c>
      <c r="D84" s="10" t="s">
        <v>215</v>
      </c>
      <c r="E84" s="10">
        <v>857</v>
      </c>
      <c r="F84" s="10">
        <v>15</v>
      </c>
      <c r="G84" s="10">
        <v>69</v>
      </c>
      <c r="H84" s="10">
        <v>0</v>
      </c>
      <c r="I84" s="10">
        <v>1126.8</v>
      </c>
      <c r="J84" s="10">
        <v>70.75</v>
      </c>
      <c r="K84" s="10">
        <v>11099</v>
      </c>
      <c r="L84" s="10">
        <v>-469</v>
      </c>
      <c r="M84" s="10">
        <v>5360</v>
      </c>
      <c r="N84" s="10">
        <v>20.95</v>
      </c>
      <c r="O84" s="10">
        <v>6.4</v>
      </c>
      <c r="P84" s="10">
        <v>-2.9499999999999993</v>
      </c>
      <c r="Q84" s="10">
        <v>15799.35</v>
      </c>
    </row>
    <row r="85" spans="3:17" x14ac:dyDescent="0.25">
      <c r="C85" s="10">
        <v>14750</v>
      </c>
      <c r="D85" s="10" t="s">
        <v>215</v>
      </c>
      <c r="E85" s="10">
        <v>57</v>
      </c>
      <c r="F85" s="10">
        <v>-1</v>
      </c>
      <c r="G85" s="10">
        <v>2</v>
      </c>
      <c r="H85" s="10">
        <v>0</v>
      </c>
      <c r="I85" s="10">
        <v>1073.3</v>
      </c>
      <c r="J85" s="10">
        <v>63.299999999999955</v>
      </c>
      <c r="K85" s="10">
        <v>422</v>
      </c>
      <c r="L85" s="10">
        <v>47</v>
      </c>
      <c r="M85" s="10">
        <v>1022</v>
      </c>
      <c r="N85" s="10">
        <v>20.440000000000001</v>
      </c>
      <c r="O85" s="10">
        <v>6.95</v>
      </c>
      <c r="P85" s="10">
        <v>-3.6000000000000005</v>
      </c>
      <c r="Q85" s="10">
        <v>15799.35</v>
      </c>
    </row>
    <row r="86" spans="3:17" x14ac:dyDescent="0.25">
      <c r="C86" s="10">
        <v>14800</v>
      </c>
      <c r="D86" s="10" t="s">
        <v>215</v>
      </c>
      <c r="E86" s="10">
        <v>957</v>
      </c>
      <c r="F86" s="10">
        <v>-9</v>
      </c>
      <c r="G86" s="10">
        <v>50</v>
      </c>
      <c r="H86" s="10">
        <v>0</v>
      </c>
      <c r="I86" s="10">
        <v>1020.15</v>
      </c>
      <c r="J86" s="10">
        <v>62.899999999999977</v>
      </c>
      <c r="K86" s="10">
        <v>8531</v>
      </c>
      <c r="L86" s="10">
        <v>-432</v>
      </c>
      <c r="M86" s="10">
        <v>8177</v>
      </c>
      <c r="N86" s="10">
        <v>20.04</v>
      </c>
      <c r="O86" s="10">
        <v>7.8</v>
      </c>
      <c r="P86" s="10">
        <v>-4.0000000000000009</v>
      </c>
      <c r="Q86" s="10">
        <v>15799.35</v>
      </c>
    </row>
    <row r="87" spans="3:17" x14ac:dyDescent="0.25">
      <c r="C87" s="10">
        <v>14850</v>
      </c>
      <c r="D87" s="10" t="s">
        <v>215</v>
      </c>
      <c r="E87" s="10">
        <v>54</v>
      </c>
      <c r="F87" s="10">
        <v>0</v>
      </c>
      <c r="G87" s="10">
        <v>0</v>
      </c>
      <c r="H87" s="10">
        <v>0</v>
      </c>
      <c r="I87" s="10">
        <v>894.9</v>
      </c>
      <c r="J87" s="10">
        <v>0</v>
      </c>
      <c r="K87" s="10">
        <v>644</v>
      </c>
      <c r="L87" s="10">
        <v>34</v>
      </c>
      <c r="M87" s="10">
        <v>1036</v>
      </c>
      <c r="N87" s="10">
        <v>19.649999999999999</v>
      </c>
      <c r="O87" s="10">
        <v>8.8000000000000007</v>
      </c>
      <c r="P87" s="10">
        <v>-4.8999999999999986</v>
      </c>
      <c r="Q87" s="10">
        <v>15799.35</v>
      </c>
    </row>
    <row r="88" spans="3:17" x14ac:dyDescent="0.25">
      <c r="C88" s="10">
        <v>14900</v>
      </c>
      <c r="D88" s="10" t="s">
        <v>215</v>
      </c>
      <c r="E88" s="10">
        <v>594</v>
      </c>
      <c r="F88" s="10">
        <v>-2</v>
      </c>
      <c r="G88" s="10">
        <v>27</v>
      </c>
      <c r="H88" s="10">
        <v>0</v>
      </c>
      <c r="I88" s="10">
        <v>921.95</v>
      </c>
      <c r="J88" s="10">
        <v>61.150000000000091</v>
      </c>
      <c r="K88" s="10">
        <v>7193</v>
      </c>
      <c r="L88" s="10">
        <v>320</v>
      </c>
      <c r="M88" s="10">
        <v>8773</v>
      </c>
      <c r="N88" s="10">
        <v>19.23</v>
      </c>
      <c r="O88" s="10">
        <v>9.85</v>
      </c>
      <c r="P88" s="10">
        <v>-5.5</v>
      </c>
      <c r="Q88" s="10">
        <v>15799.35</v>
      </c>
    </row>
    <row r="89" spans="3:17" x14ac:dyDescent="0.25">
      <c r="C89" s="10">
        <v>14950</v>
      </c>
      <c r="D89" s="10" t="s">
        <v>215</v>
      </c>
      <c r="E89" s="10">
        <v>122</v>
      </c>
      <c r="F89" s="10">
        <v>-2</v>
      </c>
      <c r="G89" s="10">
        <v>2</v>
      </c>
      <c r="H89" s="10">
        <v>0</v>
      </c>
      <c r="I89" s="10">
        <v>883.25</v>
      </c>
      <c r="J89" s="10">
        <v>83.25</v>
      </c>
      <c r="K89" s="10">
        <v>646</v>
      </c>
      <c r="L89" s="10">
        <v>-22</v>
      </c>
      <c r="M89" s="10">
        <v>1195</v>
      </c>
      <c r="N89" s="10">
        <v>18.88</v>
      </c>
      <c r="O89" s="10">
        <v>11.25</v>
      </c>
      <c r="P89" s="10">
        <v>-6.1000000000000014</v>
      </c>
      <c r="Q89" s="10">
        <v>15799.35</v>
      </c>
    </row>
    <row r="90" spans="3:17" x14ac:dyDescent="0.25">
      <c r="C90" s="10">
        <v>15000</v>
      </c>
      <c r="D90" s="10" t="s">
        <v>215</v>
      </c>
      <c r="E90" s="10">
        <v>7647</v>
      </c>
      <c r="F90" s="10">
        <v>-15</v>
      </c>
      <c r="G90" s="10">
        <v>639</v>
      </c>
      <c r="H90" s="10">
        <v>0</v>
      </c>
      <c r="I90" s="10">
        <v>831</v>
      </c>
      <c r="J90" s="10">
        <v>62.75</v>
      </c>
      <c r="K90" s="10">
        <v>40215</v>
      </c>
      <c r="L90" s="10">
        <v>-189</v>
      </c>
      <c r="M90" s="10">
        <v>31046</v>
      </c>
      <c r="N90" s="10">
        <v>18.62</v>
      </c>
      <c r="O90" s="10">
        <v>13.2</v>
      </c>
      <c r="P90" s="10">
        <v>-6.9000000000000021</v>
      </c>
      <c r="Q90" s="10">
        <v>15799.35</v>
      </c>
    </row>
    <row r="91" spans="3:17" x14ac:dyDescent="0.25">
      <c r="C91" s="10">
        <v>15050</v>
      </c>
      <c r="D91" s="10" t="s">
        <v>215</v>
      </c>
      <c r="E91" s="10">
        <v>95</v>
      </c>
      <c r="F91" s="10">
        <v>-2</v>
      </c>
      <c r="G91" s="10">
        <v>7</v>
      </c>
      <c r="H91" s="10">
        <v>0</v>
      </c>
      <c r="I91" s="10">
        <v>773.05</v>
      </c>
      <c r="J91" s="10">
        <v>62.599999999999909</v>
      </c>
      <c r="K91" s="10">
        <v>930</v>
      </c>
      <c r="L91" s="10">
        <v>-40</v>
      </c>
      <c r="M91" s="10">
        <v>1422</v>
      </c>
      <c r="N91" s="10">
        <v>18.13</v>
      </c>
      <c r="O91" s="10">
        <v>14.6</v>
      </c>
      <c r="P91" s="10">
        <v>-7.85</v>
      </c>
      <c r="Q91" s="10">
        <v>15799.35</v>
      </c>
    </row>
    <row r="92" spans="3:17" x14ac:dyDescent="0.25">
      <c r="C92" s="10">
        <v>15100</v>
      </c>
      <c r="D92" s="10" t="s">
        <v>215</v>
      </c>
      <c r="E92" s="10">
        <v>1377</v>
      </c>
      <c r="F92" s="10">
        <v>-10</v>
      </c>
      <c r="G92" s="10">
        <v>88</v>
      </c>
      <c r="H92" s="10">
        <v>0</v>
      </c>
      <c r="I92" s="10">
        <v>731.9</v>
      </c>
      <c r="J92" s="10">
        <v>60.850000000000023</v>
      </c>
      <c r="K92" s="10">
        <v>15188</v>
      </c>
      <c r="L92" s="10">
        <v>116</v>
      </c>
      <c r="M92" s="10">
        <v>12054</v>
      </c>
      <c r="N92" s="10">
        <v>17.61</v>
      </c>
      <c r="O92" s="10">
        <v>16.100000000000001</v>
      </c>
      <c r="P92" s="10">
        <v>-9.3499999999999979</v>
      </c>
      <c r="Q92" s="10">
        <v>15799.35</v>
      </c>
    </row>
    <row r="93" spans="3:17" x14ac:dyDescent="0.25">
      <c r="C93" s="10">
        <v>15150</v>
      </c>
      <c r="D93" s="10" t="s">
        <v>215</v>
      </c>
      <c r="E93" s="10">
        <v>161</v>
      </c>
      <c r="F93" s="10">
        <v>-1</v>
      </c>
      <c r="G93" s="10">
        <v>5</v>
      </c>
      <c r="H93" s="10">
        <v>0</v>
      </c>
      <c r="I93" s="10">
        <v>679.1</v>
      </c>
      <c r="J93" s="10">
        <v>40.5</v>
      </c>
      <c r="K93" s="10">
        <v>873</v>
      </c>
      <c r="L93" s="10">
        <v>214</v>
      </c>
      <c r="M93" s="10">
        <v>2142</v>
      </c>
      <c r="N93" s="10">
        <v>17.170000000000002</v>
      </c>
      <c r="O93" s="10">
        <v>18.149999999999999</v>
      </c>
      <c r="P93" s="10">
        <v>-10.3</v>
      </c>
      <c r="Q93" s="10">
        <v>15799.35</v>
      </c>
    </row>
    <row r="94" spans="3:17" x14ac:dyDescent="0.25">
      <c r="C94" s="10">
        <v>15200</v>
      </c>
      <c r="D94" s="10" t="s">
        <v>215</v>
      </c>
      <c r="E94" s="10">
        <v>4010</v>
      </c>
      <c r="F94" s="10">
        <v>-41</v>
      </c>
      <c r="G94" s="10">
        <v>516</v>
      </c>
      <c r="H94" s="10">
        <v>0</v>
      </c>
      <c r="I94" s="10">
        <v>639.29999999999995</v>
      </c>
      <c r="J94" s="10">
        <v>60</v>
      </c>
      <c r="K94" s="10">
        <v>16134</v>
      </c>
      <c r="L94" s="10">
        <v>515</v>
      </c>
      <c r="M94" s="10">
        <v>21684</v>
      </c>
      <c r="N94" s="10">
        <v>16.829999999999998</v>
      </c>
      <c r="O94" s="10">
        <v>21</v>
      </c>
      <c r="P94" s="10">
        <v>-12.65</v>
      </c>
      <c r="Q94" s="10">
        <v>15799.35</v>
      </c>
    </row>
    <row r="95" spans="3:17" x14ac:dyDescent="0.25">
      <c r="C95" s="10">
        <v>15250</v>
      </c>
      <c r="D95" s="10" t="s">
        <v>215</v>
      </c>
      <c r="E95" s="10">
        <v>990</v>
      </c>
      <c r="F95" s="10">
        <v>0</v>
      </c>
      <c r="G95" s="10">
        <v>75</v>
      </c>
      <c r="H95" s="10">
        <v>0</v>
      </c>
      <c r="I95" s="10">
        <v>588.04999999999995</v>
      </c>
      <c r="J95" s="10">
        <v>53.049999999999955</v>
      </c>
      <c r="K95" s="10">
        <v>1350</v>
      </c>
      <c r="L95" s="10">
        <v>-516</v>
      </c>
      <c r="M95" s="10">
        <v>3182</v>
      </c>
      <c r="N95" s="10">
        <v>16.329999999999998</v>
      </c>
      <c r="O95" s="10">
        <v>23.45</v>
      </c>
      <c r="P95" s="10">
        <v>-14.900000000000002</v>
      </c>
      <c r="Q95" s="10">
        <v>15799.35</v>
      </c>
    </row>
    <row r="96" spans="3:17" x14ac:dyDescent="0.25">
      <c r="C96" s="10">
        <v>15300</v>
      </c>
      <c r="D96" s="10" t="s">
        <v>215</v>
      </c>
      <c r="E96" s="10">
        <v>7939</v>
      </c>
      <c r="F96" s="10">
        <v>-368</v>
      </c>
      <c r="G96" s="10">
        <v>1204</v>
      </c>
      <c r="H96" s="10">
        <v>0</v>
      </c>
      <c r="I96" s="10">
        <v>546.15</v>
      </c>
      <c r="J96" s="10">
        <v>50.099999999999966</v>
      </c>
      <c r="K96" s="10">
        <v>17530</v>
      </c>
      <c r="L96" s="10">
        <v>1083</v>
      </c>
      <c r="M96" s="10">
        <v>27319</v>
      </c>
      <c r="N96" s="10">
        <v>15.98</v>
      </c>
      <c r="O96" s="10">
        <v>27.2</v>
      </c>
      <c r="P96" s="10">
        <v>-17.55</v>
      </c>
      <c r="Q96" s="10">
        <v>15799.35</v>
      </c>
    </row>
    <row r="97" spans="3:17" x14ac:dyDescent="0.25">
      <c r="C97" s="10">
        <v>15350</v>
      </c>
      <c r="D97" s="10" t="s">
        <v>215</v>
      </c>
      <c r="E97" s="10">
        <v>397</v>
      </c>
      <c r="F97" s="10">
        <v>-2</v>
      </c>
      <c r="G97" s="10">
        <v>33</v>
      </c>
      <c r="H97" s="10">
        <v>0</v>
      </c>
      <c r="I97" s="10">
        <v>501</v>
      </c>
      <c r="J97" s="10">
        <v>53.199999999999989</v>
      </c>
      <c r="K97" s="10">
        <v>1465</v>
      </c>
      <c r="L97" s="10">
        <v>151</v>
      </c>
      <c r="M97" s="10">
        <v>3562</v>
      </c>
      <c r="N97" s="10">
        <v>15.62</v>
      </c>
      <c r="O97" s="10">
        <v>31.45</v>
      </c>
      <c r="P97" s="10">
        <v>-19.7</v>
      </c>
      <c r="Q97" s="10">
        <v>15799.35</v>
      </c>
    </row>
    <row r="98" spans="3:17" x14ac:dyDescent="0.25">
      <c r="C98" s="10">
        <v>15400</v>
      </c>
      <c r="D98" s="10" t="s">
        <v>215</v>
      </c>
      <c r="E98" s="10">
        <v>7188</v>
      </c>
      <c r="F98" s="10">
        <v>414</v>
      </c>
      <c r="G98" s="10">
        <v>2257</v>
      </c>
      <c r="H98" s="10">
        <v>5.79</v>
      </c>
      <c r="I98" s="10">
        <v>454.3</v>
      </c>
      <c r="J98" s="10">
        <v>47.150000000000034</v>
      </c>
      <c r="K98" s="10">
        <v>19702</v>
      </c>
      <c r="L98" s="10">
        <v>1390</v>
      </c>
      <c r="M98" s="10">
        <v>24062</v>
      </c>
      <c r="N98" s="10">
        <v>15.26</v>
      </c>
      <c r="O98" s="10">
        <v>36.5</v>
      </c>
      <c r="P98" s="10">
        <v>-23</v>
      </c>
      <c r="Q98" s="10">
        <v>15799.35</v>
      </c>
    </row>
    <row r="99" spans="3:17" x14ac:dyDescent="0.25">
      <c r="C99" s="10">
        <v>15450</v>
      </c>
      <c r="D99" s="10" t="s">
        <v>215</v>
      </c>
      <c r="E99" s="10">
        <v>817</v>
      </c>
      <c r="F99" s="10">
        <v>22</v>
      </c>
      <c r="G99" s="10">
        <v>138</v>
      </c>
      <c r="H99" s="10">
        <v>8.8800000000000008</v>
      </c>
      <c r="I99" s="10">
        <v>411.15</v>
      </c>
      <c r="J99" s="10">
        <v>46</v>
      </c>
      <c r="K99" s="10">
        <v>1935</v>
      </c>
      <c r="L99" s="10">
        <v>113</v>
      </c>
      <c r="M99" s="10">
        <v>4278</v>
      </c>
      <c r="N99" s="10">
        <v>14.98</v>
      </c>
      <c r="O99" s="10">
        <v>42.95</v>
      </c>
      <c r="P99" s="10">
        <v>-25.450000000000003</v>
      </c>
      <c r="Q99" s="10">
        <v>15799.35</v>
      </c>
    </row>
    <row r="100" spans="3:17" x14ac:dyDescent="0.25">
      <c r="C100" s="10">
        <v>15500</v>
      </c>
      <c r="D100" s="10" t="s">
        <v>215</v>
      </c>
      <c r="E100" s="10">
        <v>13121</v>
      </c>
      <c r="F100" s="10">
        <v>-338</v>
      </c>
      <c r="G100" s="10">
        <v>4970</v>
      </c>
      <c r="H100" s="10">
        <v>9.83</v>
      </c>
      <c r="I100" s="10">
        <v>369.95</v>
      </c>
      <c r="J100" s="10">
        <v>42.699999999999989</v>
      </c>
      <c r="K100" s="10">
        <v>37048</v>
      </c>
      <c r="L100" s="10">
        <v>6378</v>
      </c>
      <c r="M100" s="10">
        <v>50156</v>
      </c>
      <c r="N100" s="10">
        <v>14.7</v>
      </c>
      <c r="O100" s="10">
        <v>50.45</v>
      </c>
      <c r="P100" s="10">
        <v>-28.75</v>
      </c>
      <c r="Q100" s="10">
        <v>15799.35</v>
      </c>
    </row>
    <row r="101" spans="3:17" x14ac:dyDescent="0.25">
      <c r="C101" s="10">
        <v>15550</v>
      </c>
      <c r="D101" s="10" t="s">
        <v>215</v>
      </c>
      <c r="E101" s="10">
        <v>821</v>
      </c>
      <c r="F101" s="10">
        <v>-9</v>
      </c>
      <c r="G101" s="10">
        <v>324</v>
      </c>
      <c r="H101" s="10">
        <v>10.19</v>
      </c>
      <c r="I101" s="10">
        <v>329.15</v>
      </c>
      <c r="J101" s="10">
        <v>40.549999999999955</v>
      </c>
      <c r="K101" s="10">
        <v>3497</v>
      </c>
      <c r="L101" s="10">
        <v>1787</v>
      </c>
      <c r="M101" s="10">
        <v>5494</v>
      </c>
      <c r="N101" s="10">
        <v>14.53</v>
      </c>
      <c r="O101" s="10">
        <v>60.3</v>
      </c>
      <c r="P101" s="10">
        <v>-33</v>
      </c>
      <c r="Q101" s="10">
        <v>15799.35</v>
      </c>
    </row>
    <row r="102" spans="3:17" x14ac:dyDescent="0.25">
      <c r="C102" s="10">
        <v>15600</v>
      </c>
      <c r="D102" s="10" t="s">
        <v>215</v>
      </c>
      <c r="E102" s="10">
        <v>9683</v>
      </c>
      <c r="F102" s="10">
        <v>-497</v>
      </c>
      <c r="G102" s="10">
        <v>6445</v>
      </c>
      <c r="H102" s="10">
        <v>10.16</v>
      </c>
      <c r="I102" s="10">
        <v>288</v>
      </c>
      <c r="J102" s="10">
        <v>30.850000000000023</v>
      </c>
      <c r="K102" s="10">
        <v>16537</v>
      </c>
      <c r="L102" s="10">
        <v>2247</v>
      </c>
      <c r="M102" s="10">
        <v>28902</v>
      </c>
      <c r="N102" s="10">
        <v>14.32</v>
      </c>
      <c r="O102" s="10">
        <v>71.2</v>
      </c>
      <c r="P102" s="10">
        <v>-36.349999999999994</v>
      </c>
      <c r="Q102" s="10">
        <v>15799.35</v>
      </c>
    </row>
    <row r="103" spans="3:17" x14ac:dyDescent="0.25">
      <c r="C103" s="10">
        <v>15650</v>
      </c>
      <c r="D103" s="10" t="s">
        <v>215</v>
      </c>
      <c r="E103" s="10">
        <v>1030</v>
      </c>
      <c r="F103" s="10">
        <v>-104</v>
      </c>
      <c r="G103" s="10">
        <v>1147</v>
      </c>
      <c r="H103" s="10">
        <v>10.78</v>
      </c>
      <c r="I103" s="10">
        <v>255.3</v>
      </c>
      <c r="J103" s="10">
        <v>32.050000000000011</v>
      </c>
      <c r="K103" s="10">
        <v>2575</v>
      </c>
      <c r="L103" s="10">
        <v>796</v>
      </c>
      <c r="M103" s="10">
        <v>9364</v>
      </c>
      <c r="N103" s="10">
        <v>14.17</v>
      </c>
      <c r="O103" s="10">
        <v>84.5</v>
      </c>
      <c r="P103" s="10">
        <v>-40.5</v>
      </c>
      <c r="Q103" s="10">
        <v>15799.35</v>
      </c>
    </row>
    <row r="104" spans="3:17" x14ac:dyDescent="0.25">
      <c r="C104" s="10">
        <v>15700</v>
      </c>
      <c r="D104" s="10" t="s">
        <v>215</v>
      </c>
      <c r="E104" s="10">
        <v>15488</v>
      </c>
      <c r="F104" s="10">
        <v>-231</v>
      </c>
      <c r="G104" s="10">
        <v>24131</v>
      </c>
      <c r="H104" s="10">
        <v>10.69</v>
      </c>
      <c r="I104" s="10">
        <v>219</v>
      </c>
      <c r="J104" s="10">
        <v>26.349999999999991</v>
      </c>
      <c r="K104" s="10">
        <v>22022</v>
      </c>
      <c r="L104" s="10">
        <v>2708</v>
      </c>
      <c r="M104" s="10">
        <v>52822</v>
      </c>
      <c r="N104" s="10">
        <v>14.07</v>
      </c>
      <c r="O104" s="10">
        <v>100.35</v>
      </c>
      <c r="P104" s="10">
        <v>-43.550000000000011</v>
      </c>
      <c r="Q104" s="10">
        <v>15799.35</v>
      </c>
    </row>
    <row r="105" spans="3:17" x14ac:dyDescent="0.25">
      <c r="C105" s="10">
        <v>15750</v>
      </c>
      <c r="D105" s="10" t="s">
        <v>215</v>
      </c>
      <c r="E105" s="10">
        <v>2251</v>
      </c>
      <c r="F105" s="10">
        <v>-292</v>
      </c>
      <c r="G105" s="10">
        <v>5435</v>
      </c>
      <c r="H105" s="10">
        <v>10.81</v>
      </c>
      <c r="I105" s="10">
        <v>187.65</v>
      </c>
      <c r="J105" s="10">
        <v>23.099999999999991</v>
      </c>
      <c r="K105" s="10">
        <v>3749</v>
      </c>
      <c r="L105" s="10">
        <v>1012</v>
      </c>
      <c r="M105" s="10">
        <v>9552</v>
      </c>
      <c r="N105" s="10">
        <v>14</v>
      </c>
      <c r="O105" s="10">
        <v>118.55</v>
      </c>
      <c r="P105" s="10">
        <v>-47.000000000000014</v>
      </c>
      <c r="Q105" s="10">
        <v>15799.35</v>
      </c>
    </row>
    <row r="106" spans="3:17" x14ac:dyDescent="0.25">
      <c r="C106" s="10">
        <v>15800</v>
      </c>
      <c r="D106" s="10" t="s">
        <v>215</v>
      </c>
      <c r="E106" s="10">
        <v>17969</v>
      </c>
      <c r="F106" s="10">
        <v>3390</v>
      </c>
      <c r="G106" s="10">
        <v>53633</v>
      </c>
      <c r="H106" s="10">
        <v>10.72</v>
      </c>
      <c r="I106" s="10">
        <v>157</v>
      </c>
      <c r="J106" s="10">
        <v>18.099999999999991</v>
      </c>
      <c r="K106" s="10">
        <v>12721</v>
      </c>
      <c r="L106" s="10">
        <v>5998</v>
      </c>
      <c r="M106" s="10">
        <v>51812</v>
      </c>
      <c r="N106" s="10">
        <v>13.76</v>
      </c>
      <c r="O106" s="10">
        <v>137.1</v>
      </c>
      <c r="P106" s="10">
        <v>-51.950000000000017</v>
      </c>
      <c r="Q106" s="10">
        <v>15799.35</v>
      </c>
    </row>
    <row r="107" spans="3:17" x14ac:dyDescent="0.25">
      <c r="C107" s="10">
        <v>15850</v>
      </c>
      <c r="D107" s="10" t="s">
        <v>215</v>
      </c>
      <c r="E107" s="10">
        <v>1516</v>
      </c>
      <c r="F107" s="10">
        <v>287</v>
      </c>
      <c r="G107" s="10">
        <v>7095</v>
      </c>
      <c r="H107" s="10">
        <v>10.63</v>
      </c>
      <c r="I107" s="10">
        <v>129.30000000000001</v>
      </c>
      <c r="J107" s="10">
        <v>14.650000000000006</v>
      </c>
      <c r="K107" s="10">
        <v>766</v>
      </c>
      <c r="L107" s="10">
        <v>525</v>
      </c>
      <c r="M107" s="10">
        <v>3465</v>
      </c>
      <c r="N107" s="10">
        <v>13.78</v>
      </c>
      <c r="O107" s="10">
        <v>161</v>
      </c>
      <c r="P107" s="10">
        <v>-52.150000000000006</v>
      </c>
      <c r="Q107" s="10">
        <v>15799.35</v>
      </c>
    </row>
    <row r="108" spans="3:17" x14ac:dyDescent="0.25">
      <c r="C108" s="10">
        <v>15900</v>
      </c>
      <c r="D108" s="10" t="s">
        <v>215</v>
      </c>
      <c r="E108" s="10">
        <v>14536</v>
      </c>
      <c r="F108" s="10">
        <v>1143</v>
      </c>
      <c r="G108" s="10">
        <v>35835</v>
      </c>
      <c r="H108" s="10">
        <v>10.6</v>
      </c>
      <c r="I108" s="10">
        <v>105.4</v>
      </c>
      <c r="J108" s="10">
        <v>11.050000000000011</v>
      </c>
      <c r="K108" s="10">
        <v>3184</v>
      </c>
      <c r="L108" s="10">
        <v>1107</v>
      </c>
      <c r="M108" s="10">
        <v>12263</v>
      </c>
      <c r="N108" s="10">
        <v>13.67</v>
      </c>
      <c r="O108" s="10">
        <v>185.85</v>
      </c>
      <c r="P108" s="10">
        <v>-57.400000000000006</v>
      </c>
      <c r="Q108" s="10">
        <v>15799.35</v>
      </c>
    </row>
    <row r="109" spans="3:17" x14ac:dyDescent="0.25">
      <c r="C109" s="10">
        <v>15950</v>
      </c>
      <c r="D109" s="10" t="s">
        <v>215</v>
      </c>
      <c r="E109" s="10">
        <v>1792</v>
      </c>
      <c r="F109" s="10">
        <v>624</v>
      </c>
      <c r="G109" s="10">
        <v>6856</v>
      </c>
      <c r="H109" s="10">
        <v>10.64</v>
      </c>
      <c r="I109" s="10">
        <v>85.5</v>
      </c>
      <c r="J109" s="10">
        <v>9.7000000000000046</v>
      </c>
      <c r="K109" s="10">
        <v>169</v>
      </c>
      <c r="L109" s="10">
        <v>54</v>
      </c>
      <c r="M109" s="10">
        <v>310</v>
      </c>
      <c r="N109" s="10">
        <v>13.58</v>
      </c>
      <c r="O109" s="10">
        <v>213.3</v>
      </c>
      <c r="P109" s="10">
        <v>-60.349999999999966</v>
      </c>
      <c r="Q109" s="10">
        <v>15799.35</v>
      </c>
    </row>
    <row r="110" spans="3:17" x14ac:dyDescent="0.25">
      <c r="C110" s="10">
        <v>16000</v>
      </c>
      <c r="D110" s="10" t="s">
        <v>215</v>
      </c>
      <c r="E110" s="10">
        <v>32863</v>
      </c>
      <c r="F110" s="10">
        <v>1322</v>
      </c>
      <c r="G110" s="10">
        <v>41995</v>
      </c>
      <c r="H110" s="10">
        <v>10.55</v>
      </c>
      <c r="I110" s="10">
        <v>67</v>
      </c>
      <c r="J110" s="10">
        <v>6.2000000000000028</v>
      </c>
      <c r="K110" s="10">
        <v>9631</v>
      </c>
      <c r="L110" s="10">
        <v>1189</v>
      </c>
      <c r="M110" s="10">
        <v>11384</v>
      </c>
      <c r="N110" s="10">
        <v>13.97</v>
      </c>
      <c r="O110" s="10">
        <v>248.55</v>
      </c>
      <c r="P110" s="10">
        <v>-61.699999999999989</v>
      </c>
      <c r="Q110" s="10">
        <v>15799.35</v>
      </c>
    </row>
    <row r="111" spans="3:17" x14ac:dyDescent="0.25">
      <c r="C111" s="10">
        <v>16050</v>
      </c>
      <c r="D111" s="10" t="s">
        <v>215</v>
      </c>
      <c r="E111" s="10">
        <v>1344</v>
      </c>
      <c r="F111" s="10">
        <v>487</v>
      </c>
      <c r="G111" s="10">
        <v>4122</v>
      </c>
      <c r="H111" s="10">
        <v>10.58</v>
      </c>
      <c r="I111" s="10">
        <v>52.65</v>
      </c>
      <c r="J111" s="10">
        <v>4.6000000000000014</v>
      </c>
      <c r="K111" s="10">
        <v>38</v>
      </c>
      <c r="L111" s="10">
        <v>10</v>
      </c>
      <c r="M111" s="10">
        <v>46</v>
      </c>
      <c r="N111" s="10">
        <v>14.7</v>
      </c>
      <c r="O111" s="10">
        <v>289.45</v>
      </c>
      <c r="P111" s="10">
        <v>-77</v>
      </c>
      <c r="Q111" s="10">
        <v>15799.35</v>
      </c>
    </row>
    <row r="112" spans="3:17" x14ac:dyDescent="0.25">
      <c r="C112" s="10">
        <v>16100</v>
      </c>
      <c r="D112" s="10" t="s">
        <v>215</v>
      </c>
      <c r="E112" s="10">
        <v>18818</v>
      </c>
      <c r="F112" s="10">
        <v>2850</v>
      </c>
      <c r="G112" s="10">
        <v>23428</v>
      </c>
      <c r="H112" s="10">
        <v>10.53</v>
      </c>
      <c r="I112" s="10">
        <v>40.15</v>
      </c>
      <c r="J112" s="10">
        <v>2.6499999999999986</v>
      </c>
      <c r="K112" s="10">
        <v>12321</v>
      </c>
      <c r="L112" s="10">
        <v>1571</v>
      </c>
      <c r="M112" s="10">
        <v>4595</v>
      </c>
      <c r="N112" s="10">
        <v>14.33</v>
      </c>
      <c r="O112" s="10">
        <v>320.2</v>
      </c>
      <c r="P112" s="10">
        <v>-67.300000000000011</v>
      </c>
      <c r="Q112" s="10">
        <v>15799.35</v>
      </c>
    </row>
    <row r="113" spans="3:17" x14ac:dyDescent="0.25">
      <c r="C113" s="10">
        <v>16150</v>
      </c>
      <c r="D113" s="10" t="s">
        <v>215</v>
      </c>
      <c r="E113" s="10">
        <v>3212</v>
      </c>
      <c r="F113" s="10">
        <v>596</v>
      </c>
      <c r="G113" s="10">
        <v>7226</v>
      </c>
      <c r="H113" s="10">
        <v>10.52</v>
      </c>
      <c r="I113" s="10">
        <v>30.3</v>
      </c>
      <c r="J113" s="10">
        <v>0.35000000000000142</v>
      </c>
      <c r="K113" s="10">
        <v>8</v>
      </c>
      <c r="L113" s="10">
        <v>4</v>
      </c>
      <c r="M113" s="10">
        <v>8</v>
      </c>
      <c r="N113" s="10">
        <v>14.36</v>
      </c>
      <c r="O113" s="10">
        <v>357.2</v>
      </c>
      <c r="P113" s="10">
        <v>-94.650000000000034</v>
      </c>
      <c r="Q113" s="10">
        <v>15799.35</v>
      </c>
    </row>
    <row r="114" spans="3:17" x14ac:dyDescent="0.25">
      <c r="C114" s="10">
        <v>16200</v>
      </c>
      <c r="D114" s="10" t="s">
        <v>215</v>
      </c>
      <c r="E114" s="10">
        <v>16354</v>
      </c>
      <c r="F114" s="10">
        <v>2340</v>
      </c>
      <c r="G114" s="10">
        <v>27971</v>
      </c>
      <c r="H114" s="10">
        <v>10.65</v>
      </c>
      <c r="I114" s="10">
        <v>23.4</v>
      </c>
      <c r="J114" s="10">
        <v>0.69999999999999929</v>
      </c>
      <c r="K114" s="10">
        <v>5051</v>
      </c>
      <c r="L114" s="10">
        <v>3864</v>
      </c>
      <c r="M114" s="10">
        <v>5492</v>
      </c>
      <c r="N114" s="10">
        <v>15.39</v>
      </c>
      <c r="O114" s="10">
        <v>405</v>
      </c>
      <c r="P114" s="10">
        <v>-67.649999999999977</v>
      </c>
      <c r="Q114" s="10">
        <v>15799.35</v>
      </c>
    </row>
    <row r="115" spans="3:17" x14ac:dyDescent="0.25">
      <c r="C115" s="10">
        <v>16250</v>
      </c>
      <c r="D115" s="10" t="s">
        <v>215</v>
      </c>
      <c r="E115" s="10">
        <v>2452</v>
      </c>
      <c r="F115" s="10">
        <v>1478</v>
      </c>
      <c r="G115" s="10">
        <v>5067</v>
      </c>
      <c r="H115" s="10">
        <v>10.66</v>
      </c>
      <c r="I115" s="10">
        <v>17.3</v>
      </c>
      <c r="J115" s="10">
        <v>-0.25</v>
      </c>
      <c r="K115" s="10">
        <v>41</v>
      </c>
      <c r="L115" s="10">
        <v>2</v>
      </c>
      <c r="M115" s="10">
        <v>29</v>
      </c>
      <c r="N115" s="10">
        <v>16.739999999999998</v>
      </c>
      <c r="O115" s="10">
        <v>456.05</v>
      </c>
      <c r="P115" s="10">
        <v>-68.949999999999989</v>
      </c>
      <c r="Q115" s="10">
        <v>15799.35</v>
      </c>
    </row>
    <row r="116" spans="3:17" x14ac:dyDescent="0.25">
      <c r="C116" s="10">
        <v>16300</v>
      </c>
      <c r="D116" s="10" t="s">
        <v>215</v>
      </c>
      <c r="E116" s="10">
        <v>9318</v>
      </c>
      <c r="F116" s="10">
        <v>1997</v>
      </c>
      <c r="G116" s="10">
        <v>19485</v>
      </c>
      <c r="H116" s="10">
        <v>10.89</v>
      </c>
      <c r="I116" s="10">
        <v>13.6</v>
      </c>
      <c r="J116" s="10">
        <v>0.4000000000000003</v>
      </c>
      <c r="K116" s="10">
        <v>245</v>
      </c>
      <c r="L116" s="10">
        <v>54</v>
      </c>
      <c r="M116" s="10">
        <v>214</v>
      </c>
      <c r="N116" s="10">
        <v>16.079999999999998</v>
      </c>
      <c r="O116" s="10">
        <v>490.6</v>
      </c>
      <c r="P116" s="10">
        <v>-71.549999999999955</v>
      </c>
      <c r="Q116" s="10">
        <v>15799.35</v>
      </c>
    </row>
    <row r="117" spans="3:17" x14ac:dyDescent="0.25">
      <c r="C117" s="10">
        <v>16350</v>
      </c>
      <c r="D117" s="10" t="s">
        <v>215</v>
      </c>
      <c r="E117" s="10">
        <v>1035</v>
      </c>
      <c r="F117" s="10">
        <v>-84</v>
      </c>
      <c r="G117" s="10">
        <v>1788</v>
      </c>
      <c r="H117" s="10">
        <v>10.89</v>
      </c>
      <c r="I117" s="10">
        <v>9.8000000000000007</v>
      </c>
      <c r="J117" s="10">
        <v>-0.29999999999999893</v>
      </c>
      <c r="K117" s="10">
        <v>4</v>
      </c>
      <c r="L117" s="10">
        <v>2</v>
      </c>
      <c r="M117" s="10">
        <v>3</v>
      </c>
      <c r="N117" s="10">
        <v>14.93</v>
      </c>
      <c r="O117" s="10">
        <v>524.20000000000005</v>
      </c>
      <c r="P117" s="10">
        <v>-78.349999999999909</v>
      </c>
      <c r="Q117" s="10">
        <v>15799.35</v>
      </c>
    </row>
    <row r="118" spans="3:17" x14ac:dyDescent="0.25">
      <c r="C118" s="10">
        <v>16400</v>
      </c>
      <c r="D118" s="10" t="s">
        <v>215</v>
      </c>
      <c r="E118" s="10">
        <v>7997</v>
      </c>
      <c r="F118" s="10">
        <v>1707</v>
      </c>
      <c r="G118" s="10">
        <v>12342</v>
      </c>
      <c r="H118" s="10">
        <v>11.2</v>
      </c>
      <c r="I118" s="10">
        <v>7.95</v>
      </c>
      <c r="J118" s="10">
        <v>0.20000000000000015</v>
      </c>
      <c r="K118" s="10">
        <v>129</v>
      </c>
      <c r="L118" s="10">
        <v>26</v>
      </c>
      <c r="M118" s="10">
        <v>72</v>
      </c>
      <c r="N118" s="10">
        <v>16.89</v>
      </c>
      <c r="O118" s="10">
        <v>580.45000000000005</v>
      </c>
      <c r="P118" s="10">
        <v>-69.549999999999955</v>
      </c>
      <c r="Q118" s="10">
        <v>15799.35</v>
      </c>
    </row>
    <row r="119" spans="3:17" x14ac:dyDescent="0.25">
      <c r="C119" s="10">
        <v>16450</v>
      </c>
      <c r="D119" s="10" t="s">
        <v>215</v>
      </c>
      <c r="E119" s="10">
        <v>432</v>
      </c>
      <c r="F119" s="10">
        <v>30</v>
      </c>
      <c r="G119" s="10">
        <v>247</v>
      </c>
      <c r="H119" s="10">
        <v>11.55</v>
      </c>
      <c r="I119" s="10">
        <v>6.6</v>
      </c>
      <c r="J119" s="10">
        <v>4.9999999999999822E-2</v>
      </c>
      <c r="K119" s="10">
        <v>7</v>
      </c>
      <c r="L119" s="10">
        <v>0</v>
      </c>
      <c r="M119" s="10">
        <v>0</v>
      </c>
      <c r="N119" s="10">
        <v>0</v>
      </c>
      <c r="O119" s="10">
        <v>660</v>
      </c>
      <c r="P119" s="10">
        <v>0</v>
      </c>
      <c r="Q119" s="10">
        <v>15799.35</v>
      </c>
    </row>
    <row r="120" spans="3:17" x14ac:dyDescent="0.25">
      <c r="C120" s="10">
        <v>16500</v>
      </c>
      <c r="D120" s="10" t="s">
        <v>215</v>
      </c>
      <c r="E120" s="10">
        <v>18695</v>
      </c>
      <c r="F120" s="10">
        <v>4005</v>
      </c>
      <c r="G120" s="10">
        <v>13530</v>
      </c>
      <c r="H120" s="10">
        <v>12.09</v>
      </c>
      <c r="I120" s="10">
        <v>6</v>
      </c>
      <c r="J120" s="10">
        <v>0.54999999999999982</v>
      </c>
      <c r="K120" s="10">
        <v>5001</v>
      </c>
      <c r="L120" s="10">
        <v>217</v>
      </c>
      <c r="M120" s="10">
        <v>600</v>
      </c>
      <c r="N120" s="10">
        <v>19.329999999999998</v>
      </c>
      <c r="O120" s="10">
        <v>683</v>
      </c>
      <c r="P120" s="10">
        <v>-69.950000000000045</v>
      </c>
      <c r="Q120" s="10">
        <v>15799.35</v>
      </c>
    </row>
    <row r="121" spans="3:17" x14ac:dyDescent="0.25">
      <c r="C121" s="10">
        <v>16550</v>
      </c>
      <c r="D121" s="10" t="s">
        <v>215</v>
      </c>
      <c r="E121" s="10">
        <v>113</v>
      </c>
      <c r="F121" s="10">
        <v>9</v>
      </c>
      <c r="G121" s="10">
        <v>89</v>
      </c>
      <c r="H121" s="10">
        <v>12.54</v>
      </c>
      <c r="I121" s="10">
        <v>5.3</v>
      </c>
      <c r="J121" s="10">
        <v>0.5</v>
      </c>
      <c r="K121" s="10">
        <v>2</v>
      </c>
      <c r="L121" s="10">
        <v>-1</v>
      </c>
      <c r="M121" s="10">
        <v>2</v>
      </c>
      <c r="N121" s="10">
        <v>18.940000000000001</v>
      </c>
      <c r="O121" s="10">
        <v>724.25</v>
      </c>
      <c r="P121" s="10">
        <v>-73</v>
      </c>
      <c r="Q121" s="10">
        <v>15799.35</v>
      </c>
    </row>
    <row r="122" spans="3:17" x14ac:dyDescent="0.25">
      <c r="C122" s="10">
        <v>16600</v>
      </c>
      <c r="D122" s="10" t="s">
        <v>215</v>
      </c>
      <c r="E122" s="10">
        <v>2368</v>
      </c>
      <c r="F122" s="10">
        <v>466</v>
      </c>
      <c r="G122" s="10">
        <v>3853</v>
      </c>
      <c r="H122" s="10">
        <v>12.96</v>
      </c>
      <c r="I122" s="10">
        <v>4.6500000000000004</v>
      </c>
      <c r="J122" s="10">
        <v>0.4000000000000003</v>
      </c>
      <c r="K122" s="10">
        <v>181</v>
      </c>
      <c r="L122" s="10">
        <v>-19</v>
      </c>
      <c r="M122" s="10">
        <v>54</v>
      </c>
      <c r="N122" s="10">
        <v>21.2</v>
      </c>
      <c r="O122" s="10">
        <v>782.05</v>
      </c>
      <c r="P122" s="10">
        <v>-72.950000000000045</v>
      </c>
      <c r="Q122" s="10">
        <v>15799.35</v>
      </c>
    </row>
    <row r="123" spans="3:17" x14ac:dyDescent="0.25">
      <c r="C123" s="10">
        <v>16650</v>
      </c>
      <c r="D123" s="10" t="s">
        <v>215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15799.35</v>
      </c>
    </row>
    <row r="124" spans="3:17" x14ac:dyDescent="0.25">
      <c r="C124" s="10">
        <v>16700</v>
      </c>
      <c r="D124" s="10" t="s">
        <v>215</v>
      </c>
      <c r="E124" s="10">
        <v>1116</v>
      </c>
      <c r="F124" s="10">
        <v>514</v>
      </c>
      <c r="G124" s="10">
        <v>1872</v>
      </c>
      <c r="H124" s="10">
        <v>14.02</v>
      </c>
      <c r="I124" s="10">
        <v>4.05</v>
      </c>
      <c r="J124" s="10">
        <v>0.29999999999999982</v>
      </c>
      <c r="K124" s="10">
        <v>104</v>
      </c>
      <c r="L124" s="10">
        <v>14</v>
      </c>
      <c r="M124" s="10">
        <v>47</v>
      </c>
      <c r="N124" s="10">
        <v>25.36</v>
      </c>
      <c r="O124" s="10">
        <v>896.2</v>
      </c>
      <c r="P124" s="10">
        <v>-51.799999999999955</v>
      </c>
      <c r="Q124" s="10">
        <v>15799.35</v>
      </c>
    </row>
    <row r="125" spans="3:17" x14ac:dyDescent="0.25">
      <c r="C125" s="10">
        <v>16750</v>
      </c>
      <c r="D125" s="10" t="s">
        <v>215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15799.35</v>
      </c>
    </row>
    <row r="126" spans="3:17" x14ac:dyDescent="0.25">
      <c r="C126" s="10">
        <v>16800</v>
      </c>
      <c r="D126" s="10" t="s">
        <v>215</v>
      </c>
      <c r="E126" s="10">
        <v>1601</v>
      </c>
      <c r="F126" s="10">
        <v>134</v>
      </c>
      <c r="G126" s="10">
        <v>1385</v>
      </c>
      <c r="H126" s="10">
        <v>14.98</v>
      </c>
      <c r="I126" s="10">
        <v>3.45</v>
      </c>
      <c r="J126" s="10">
        <v>-0.44999999999999973</v>
      </c>
      <c r="K126" s="10">
        <v>13</v>
      </c>
      <c r="L126" s="10">
        <v>2</v>
      </c>
      <c r="M126" s="10">
        <v>19</v>
      </c>
      <c r="N126" s="10">
        <v>27.18</v>
      </c>
      <c r="O126" s="10">
        <v>995.05</v>
      </c>
      <c r="P126" s="10">
        <v>-62.950000000000045</v>
      </c>
      <c r="Q126" s="10">
        <v>15799.35</v>
      </c>
    </row>
    <row r="127" spans="3:17" x14ac:dyDescent="0.25">
      <c r="C127" s="10">
        <v>16850</v>
      </c>
      <c r="D127" s="10" t="s">
        <v>215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15799.35</v>
      </c>
    </row>
    <row r="128" spans="3:17" x14ac:dyDescent="0.25">
      <c r="C128" s="10">
        <v>16900</v>
      </c>
      <c r="D128" s="10" t="s">
        <v>215</v>
      </c>
      <c r="E128" s="10">
        <v>114</v>
      </c>
      <c r="F128" s="10">
        <v>29</v>
      </c>
      <c r="G128" s="10">
        <v>255</v>
      </c>
      <c r="H128" s="10">
        <v>15.53</v>
      </c>
      <c r="I128" s="10">
        <v>2.5</v>
      </c>
      <c r="J128" s="10">
        <v>-0.70000000000000018</v>
      </c>
      <c r="K128" s="10">
        <v>11</v>
      </c>
      <c r="L128" s="10">
        <v>1</v>
      </c>
      <c r="M128" s="10">
        <v>20</v>
      </c>
      <c r="N128" s="10">
        <v>23.53</v>
      </c>
      <c r="O128" s="10">
        <v>1065.05</v>
      </c>
      <c r="P128" s="10">
        <v>-102.70000000000005</v>
      </c>
      <c r="Q128" s="10">
        <v>15799.35</v>
      </c>
    </row>
    <row r="129" spans="3:17" x14ac:dyDescent="0.25">
      <c r="C129" s="10">
        <v>16950</v>
      </c>
      <c r="D129" s="10" t="s">
        <v>215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15799.35</v>
      </c>
    </row>
    <row r="130" spans="3:17" x14ac:dyDescent="0.25">
      <c r="C130" s="10">
        <v>17000</v>
      </c>
      <c r="D130" s="10" t="s">
        <v>215</v>
      </c>
      <c r="E130" s="10">
        <v>6913</v>
      </c>
      <c r="F130" s="10">
        <v>-6</v>
      </c>
      <c r="G130" s="10">
        <v>2423</v>
      </c>
      <c r="H130" s="10">
        <v>16.93</v>
      </c>
      <c r="I130" s="10">
        <v>2.7</v>
      </c>
      <c r="J130" s="10">
        <v>-9.9999999999999645E-2</v>
      </c>
      <c r="K130" s="10">
        <v>1852</v>
      </c>
      <c r="L130" s="10">
        <v>-39</v>
      </c>
      <c r="M130" s="10">
        <v>219</v>
      </c>
      <c r="N130" s="10">
        <v>29.06</v>
      </c>
      <c r="O130" s="10">
        <v>1183.6500000000001</v>
      </c>
      <c r="P130" s="10">
        <v>-63.649999999999864</v>
      </c>
      <c r="Q130" s="10">
        <v>15799.35</v>
      </c>
    </row>
    <row r="131" spans="3:17" x14ac:dyDescent="0.25">
      <c r="C131" s="10">
        <v>17050</v>
      </c>
      <c r="D131" s="10" t="s">
        <v>215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15799.35</v>
      </c>
    </row>
    <row r="132" spans="3:17" x14ac:dyDescent="0.25">
      <c r="C132" s="10">
        <v>17100</v>
      </c>
      <c r="D132" s="10" t="s">
        <v>215</v>
      </c>
      <c r="E132" s="10">
        <v>21</v>
      </c>
      <c r="F132" s="10">
        <v>4</v>
      </c>
      <c r="G132" s="10">
        <v>19</v>
      </c>
      <c r="H132" s="10">
        <v>17.809999999999999</v>
      </c>
      <c r="I132" s="10">
        <v>2.35</v>
      </c>
      <c r="J132" s="10">
        <v>0.20000000000000015</v>
      </c>
      <c r="K132" s="10">
        <v>1</v>
      </c>
      <c r="L132" s="10">
        <v>1</v>
      </c>
      <c r="M132" s="10">
        <v>10</v>
      </c>
      <c r="N132" s="10">
        <v>24.83</v>
      </c>
      <c r="O132" s="10">
        <v>1257.2</v>
      </c>
      <c r="P132" s="10">
        <v>-113.70000000000005</v>
      </c>
      <c r="Q132" s="10">
        <v>15799.35</v>
      </c>
    </row>
    <row r="133" spans="3:17" x14ac:dyDescent="0.25">
      <c r="C133" s="10">
        <v>17150</v>
      </c>
      <c r="D133" s="10" t="s">
        <v>215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15799.35</v>
      </c>
    </row>
    <row r="134" spans="3:17" x14ac:dyDescent="0.25">
      <c r="C134" s="10">
        <v>17200</v>
      </c>
      <c r="D134" s="10" t="s">
        <v>215</v>
      </c>
      <c r="E134" s="10">
        <v>36</v>
      </c>
      <c r="F134" s="10">
        <v>36</v>
      </c>
      <c r="G134" s="10">
        <v>50</v>
      </c>
      <c r="H134" s="10">
        <v>19.04</v>
      </c>
      <c r="I134" s="10">
        <v>2.4</v>
      </c>
      <c r="J134" s="10">
        <v>-37.85</v>
      </c>
      <c r="K134" s="10">
        <v>2</v>
      </c>
      <c r="L134" s="10">
        <v>2</v>
      </c>
      <c r="M134" s="10">
        <v>10</v>
      </c>
      <c r="N134" s="10">
        <v>24.65</v>
      </c>
      <c r="O134" s="10">
        <v>1351.9</v>
      </c>
      <c r="P134" s="10">
        <v>-162.09999999999991</v>
      </c>
      <c r="Q134" s="10">
        <v>15799.35</v>
      </c>
    </row>
    <row r="135" spans="3:17" x14ac:dyDescent="0.25">
      <c r="C135" s="10">
        <v>17250</v>
      </c>
      <c r="D135" s="10" t="s">
        <v>215</v>
      </c>
      <c r="E135" s="10">
        <v>0</v>
      </c>
      <c r="F135" s="10">
        <v>0</v>
      </c>
      <c r="G135" s="10">
        <v>0</v>
      </c>
      <c r="H135" s="10">
        <v>0</v>
      </c>
      <c r="I135" s="10">
        <v>4.9000000000000004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15799.35</v>
      </c>
    </row>
    <row r="136" spans="3:17" x14ac:dyDescent="0.25">
      <c r="C136" s="10">
        <v>17500</v>
      </c>
      <c r="D136" s="10" t="s">
        <v>215</v>
      </c>
      <c r="E136" s="10">
        <v>1418</v>
      </c>
      <c r="F136" s="10">
        <v>117</v>
      </c>
      <c r="G136" s="10">
        <v>584</v>
      </c>
      <c r="H136" s="10">
        <v>21.78</v>
      </c>
      <c r="I136" s="10">
        <v>1.85</v>
      </c>
      <c r="J136" s="10">
        <v>-0.35000000000000009</v>
      </c>
      <c r="K136" s="10">
        <v>302</v>
      </c>
      <c r="L136" s="10">
        <v>-3</v>
      </c>
      <c r="M136" s="10">
        <v>41</v>
      </c>
      <c r="N136" s="10">
        <v>34.450000000000003</v>
      </c>
      <c r="O136" s="10">
        <v>1668.8</v>
      </c>
      <c r="P136" s="10">
        <v>-73.200000000000045</v>
      </c>
      <c r="Q136" s="10">
        <v>15799.35</v>
      </c>
    </row>
    <row r="137" spans="3:17" x14ac:dyDescent="0.25">
      <c r="C137" s="10">
        <v>18000</v>
      </c>
      <c r="D137" s="10" t="s">
        <v>215</v>
      </c>
      <c r="E137" s="10">
        <v>2340</v>
      </c>
      <c r="F137" s="10">
        <v>353</v>
      </c>
      <c r="G137" s="10">
        <v>1039</v>
      </c>
      <c r="H137" s="10">
        <v>26.49</v>
      </c>
      <c r="I137" s="10">
        <v>1.5</v>
      </c>
      <c r="J137" s="10">
        <v>-0.54999999999999982</v>
      </c>
      <c r="K137" s="10">
        <v>171</v>
      </c>
      <c r="L137" s="10">
        <v>1</v>
      </c>
      <c r="M137" s="10">
        <v>22</v>
      </c>
      <c r="N137" s="10">
        <v>43.56</v>
      </c>
      <c r="O137" s="10">
        <v>2173.4</v>
      </c>
      <c r="P137" s="10">
        <v>-58.599999999999909</v>
      </c>
      <c r="Q137" s="10">
        <v>15799.35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C6" sqref="C6"/>
    </sheetView>
  </sheetViews>
  <sheetFormatPr defaultRowHeight="15" x14ac:dyDescent="0.25"/>
  <cols>
    <col min="1" max="1" width="10.140625" customWidth="1"/>
  </cols>
  <sheetData>
    <row r="1" spans="1:1" x14ac:dyDescent="0.25">
      <c r="A1" t="s">
        <v>200</v>
      </c>
    </row>
    <row r="2" spans="1:1" x14ac:dyDescent="0.25">
      <c r="A2" t="s">
        <v>199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 rightToLeft="false">
      <selection activeCell="C5" sqref="C5"/>
    </sheetView>
  </sheetViews>
  <sheetFormatPr defaultRowHeight="15"/>
  <sheetData>
    <row outlineLevel="0" r="1">
      <c r="A1" s="20" t="inlineStr">
        <is>
          <t>ID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1 3 1 0 f f 5 - 8 7 1 1 - 4 4 2 a - a a 0 f - d 2 e e d 5 a 9 4 2 b c "   x m l n s = " h t t p : / / s c h e m a s . m i c r o s o f t . c o m / D a t a M a s h u p " > A A A A A C 0 M A A B Q S w M E F A A C A A g A s 3 3 N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L N 9 z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f c 1 S 0 Y x L B S k J A A C O M g A A E w A c A E Z v c m 1 1 b G F z L 1 N l Y 3 R p b 2 4 x L m 0 g o h g A K K A U A A A A A A A A A A A A A A A A A A A A A A A A A A A A 7 V r t U + J I E / + + V f 4 P K a 7 2 C k r E B O T t L J 4 t X g I i C C g o o G U 9 F c I g k Z C B J A h o 7 f 3 t N 8 n k Z W Y S 1 N 1 1 v b s 9 9 8 P S 0 z 2 Z 6 e n + d W e 6 o w F k U 4 E a 1 8 W / w v H e p 7 1 P x l T S w Z h r 1 a u 9 Y Z r n C p w K z L 1 P H P r X h S t d B o h z a k A t U Y H y a g 4 0 M 9 o H o 0 Q Z a i a i j W h k a p o L 4 4 / D w / V 6 n d A M o G h j R U r I c H 4 o L Z R D s F w p 5 v b A M K E 8 q y O J D I w v a A b Y F O z t P i f 5 N B + J c z c n Q B o D 3 S j c / B a R Z B k s z A O g y X C s a H e R Q u T u U V m g S Z 5 I l b S 7 l X Q H k A h o B 5 f d O N C O l w U + k b c n r Q y g H y C p Z i L 5 G X x U V F U 6 T C d 4 L t p H O 8 O 1 w b V 6 n M A n + G M O M T J H x 9 w m c x T j i o u F C t D J G o p 5 m E 5 l E 6 k M F 2 2 c 9 M 6 a c U 5 V Z o C r A X k G Y 1 x 5 q s M 5 O M w L C T 5 x d J R N J r J Z r i t N J F 1 x n k I 6 y B D O F F C I 8 O m i W E 5 l q 0 U h X U 2 m K n x J E M r l X K W Y L G Z 4 U R C r f y 4 r a / G s l s p V s / x 1 r n V 6 d J 7 S 5 7 P H 9 v m 2 l + L l / r x Z M 5 b X W j o 9 g l e b b Y 1 v t Z b N 1 P Z u s i 4 N + 5 l 6 7 z G z B X c n p Y f r + v 3 p d m n s b 6 b 8 V r y f D 9 e d d i 1 1 L f C P + U x a U e 5 r 1 + e T Y k s Z 6 M P 8 O L m Y b V e P L U k f j P k Z r J 3 t X 3 T 0 e r F S P t e S 2 v V 9 t n + 9 2 s 4 2 n c E g 3 8 r U D u 9 H p + D k v L J o X K 0 3 g 1 k h c n s b i 8 U x L s a S K S F U Y H j c W K N b R / J b B A H j A e g m A p Q J u Z 4 0 U k E E T b W J R B X Z r q k Y Z t R 6 J M 5 1 F 6 p i m k B P 2 E R p 2 4 L m F H k 8 G o t z 2 k p V 3 f / F j a l L V 5 K 6 A k Z C 1 H W o x 7 z N x M 1 C Q m g a c 2 W o r u a a 4 G + F J R d A h v o Y C 6 O h u s W 5 i P t s n H u K L H Q F 6 g i x F t / Y z k d Q t S h l j N C k T B S g W y O 4 A J r 1 O 5 a 2 J 8 r d 1 C G b c G 1 R q m S Y H R 3 h 3 B o s d P C g w J V R V q F h M + Q p g i 4 W l T 1 y M p n L 1 u 8 W S L q 7 o E U 7 K 5 r Q l N S e j u J j f G V p C l i m Z R l 3 6 8 s F M i 3 o K X i W h l b p N 0 5 8 s m l v D X S 8 e S q T H m P t T Z s u 3 k F H S d 2 0 x h 3 J n H p y 3 h X 7 j / N j f z r v z b b H P Y h M 4 n J Q Q C r A s K g 5 M K X I V 8 v Q j t E T p M F d n m 9 4 l 0 M 7 w O W 6 j n D H h E M I l m N G l 0 M 5 y N e C c Z Q r 8 B 3 m T S 0 H W K 4 D 3 T H p S J L H a B L q 2 D C h 6 2 D y C L S j X Q n h c J r V p I 7 A A s C 3 F g U E w g g 0 I K j 5 P D u d B Q i 9 D B 9 Y J Q g Y D w g e c F w O B p C f A C 7 A H D 5 4 8 W / 4 8 Y 8 F D j s a k i n i z 2 O Q Q B y 1 n S b N w 7 e z B P 5 2 r F 7 x p 6 c Q e H e H Z 6 V 2 k w 4 I F 9 T t j t i i J Q S 8 K w 7 J y h 2 E V T B F S S n c N 7 0 B E 4 x M G H Q o B j W X i A x M 0 S v 5 U f L Z l e 9 2 m 7 D b b 6 z F C b f Z Y b f b O c K r v S N Q 7 i G j d + j S 1 O G I W B 4 6 J C U P D W y H 2 j n R D f I e y w t 4 k Q 7 9 p s e h Z x K p o O W Q I f K m L 2 d w G E g S N O M Z b y Z f 7 U 0 q C u 3 Q D g 3 + g E n o Y 4 e 9 0 t 4 g o + 1 G V v L V y E p S y G I T Y I p H g V q 2 m I H Q Y h K i P X B m E n r h M 4 + 5 3 n Z B 3 L K Q p T R j A v U 5 X s 8 S h t g e q 0 Y s H O d M N J M z w c a 0 t S G 0 Y 0 W f v e i 2 + d p q P g I 6 P s I u g Z 3 O g u y K l 9 N C J D j G W E G T S G S s r M M k M F J O + R P d C o E e n s h t k e 9 R y s Y I r k 7 O d j M 0 k Y z 9 x E t l 2 E A a 9 V M m k R 3 9 D E E E J J m B i G R D h P Q z r 1 3 K f x S C d g I 7 9 R y w W Z O R y G b 3 p s a 7 E C t 8 K 2 R T 9 p 6 e m V j n + 1 Z j J Y Q R w 0 T h O A t B 7 N f Y 3 i d F C z 9 L o J R u 1 y v F X v F t y 2 m 4 s M r 2 A 5 Q g F O 0 g 8 j t X 1 w x T x 6 v E u N 8 j X / D V o o A k m L K 5 T H 1 d x E W 0 S N f X c W 4 M J i p O p 9 6 c J l V o 1 0 p e o R 0 3 p Y N 6 y 6 Z z i L a J b N w u x m 0 6 Y 6 9 y a V X i x Z 9 c i W f z q B J P 5 Y / S C U E I l u J l X I p b P w h R M a K G 1 e 3 S 0 P D L W I d x S 9 e 4 D v e X K n I R Z p A d v e w E N g t F 3 1 a c V 2 l H t K e L 9 C u J e c R l 0 4 + 6 X G c J Z 2 Q t 9 X 2 p 9 7 k 7 + z c p V B Y Z 9 b 7 v S v 9 c B n S 2 K D a Z a x S 2 R e e y R 6 V B 9 m T W 4 8 9 7 N X A P d j Z 7 0 Z 9 W P V F H y U U H h u m 3 I B S t z f B D L 6 3 K H I H W Z k i m o j o l E l V J y C G X / 7 K 4 y z 1 I s s t D C V Z R Q r R L Z 2 L K s 8 U 0 k o e e h J C H t g W 8 r d + k 5 L Q x 8 u 1 W e g 4 2 n Z d h w 9 S h G I u W t 9 4 H G I h a I Z V 1 d Y u S X k h B 0 9 n t + M 7 L j u + 8 4 P j O C 4 7 v 7 H C 8 t z X D D B z F 9 0 1 V U U 0 7 O 1 y g F 5 v v l S 5 Q g W x a v D B E 2 N k B S P K U i 9 4 E U 9 g t W k W 0 R 1 Z Z E o 3 F q O s H v W H g + l E q t h r 4 8 v F u r X x r y 8 h H M / 9 f 0 8 z f 2 c t / z 1 v O R y f / o 5 P / 0 c n / 7 3 b y 3 7 e R / 9 H H f 5 M + / s 9 o 4 3 9 0 8 f + e L v 6 v 3 s T / h / b w P 1 r 4 3 9 X C / + j g 4 w 7 + e z f w f 5 H + f a C L U 4 K m C e d M 0 Y 6 F F g B a U f b M c S F J l e F h C 5 H F e L v + f 6 s u t m v k n / g x Q H E q c u c L g L d l 5 D X N / 8 j O n j 9 b j 7 9 L S 9 + v x w V e 2 N X S j y T z + V w x k 6 k e 5 a r l X K r E C 1 U + c 8 Q X s 0 U h n y 7 n M t k / B 4 N h X x b 2 B 4 3 6 / a S R P L v O 5 K 7 6 j 7 N 9 U c 3 z 4 j Z z l r 2 a b g b w r P j Y O t r I o N k S x I t e P 7 l c 5 O H F I G c e G q W J 2 E w v N 6 O l U D Z G l U b v t P m 4 a v S z j 6 N + d V i B p f 3 h X N q C c T e 1 y m 0 a g 0 1 n Y o x g 5 k 4 X q r N k 1 8 x N k 9 o V a F U r n W o 7 d 5 q p 1 M T z l N Q e G u v 1 w 7 L N 7 1 8 2 l N r D Z f d i 1 c t X s 1 X t e l 1 A 5 7 o A E x S e e m G 3 0 0 m H f 7 F w X Z B X u g 4 0 e U v + c d 7 E 7 Q t 5 R b 3 L Y T 5 t u O z / 6 r e N V 0 4 N U f b F t m u w S H F W / O c 0 6 w k 9 E g K t C R 6 / k y 5 h W H i 1 e T 0 v / d 2 W D e 1 x k y Z O M i Z O s k p h o 4 e p h S U B x T A 7 o B p m e 8 r h Y b B v T b 7 C S M O T r 6 5 u r 1 1 u d E N f W t g 5 Z T g f K R q I P n k d 5 7 j 7 Z + T k D v g p c m X / u z W 5 O s W N x r j C / / Y + B b c W U b Z W E 2 U 7 8 5 l 9 q M 9 G 6 I U Q j T 3 d t N B d o x C x N c t E b r / e O K / R 2 + / 5 c x m 8 m 3 V d 8 Z W i 7 t A e b i m l m T 2 e + K 8 3 v v z W t 4 j P D O O R l s L v c 9 J K H u e H L J R 7 O w t 5 f Z A Q 6 3 j K h l g G y w i r Y A Y 7 J q 2 B v + O T 1 v A 4 P 2 Q N I f l 2 5 s A a h Z v D 0 z b E H F h G m A M z 2 D F p D v / j E G k S i v t D Z s m H W I V a H a 9 m a e + z i R P 4 z D D e 8 V 9 Q S w E C L Q A U A A I A C A C z f c 1 S j Q a H k K I A A A D 1 A A A A E g A A A A A A A A A A A A A A A A A A A A A A Q 2 9 u Z m l n L 1 B h Y 2 t h Z 2 U u e G 1 s U E s B A i 0 A F A A C A A g A s 3 3 N U g / K 6 a u k A A A A 6 Q A A A B M A A A A A A A A A A A A A A A A A 7 g A A A F t D b 2 5 0 Z W 5 0 X 1 R 5 c G V z X S 5 4 b W x Q S w E C L Q A U A A I A C A C z f c 1 S 0 Y x L B S k J A A C O M g A A E w A A A A A A A A A A A A A A A A D f A Q A A R m 9 y b X V s Y X M v U 2 V j d G l v b j E u b V B L B Q Y A A A A A A w A D A M I A A A B V C w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e X c A A A A A A A B X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k l G V F k 1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O S U Z U W T U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R d W V y e U l E I i B W Y W x 1 Z T 0 i c z N k Y 2 R i M m U y L T Z i O T c t N G I 4 O S 1 h O T N i L W Y 2 M m U 2 M D U 3 Z D I 4 M i I g L z 4 8 R W 5 0 c n k g V H l w Z T 0 i R m l s b E x h c 3 R V c G R h d G V k I i B W Y W x 1 Z T 0 i Z D I w M j E t M D Y t M T N U M D Y 6 M z g 6 M D c u N D M y M z Q x N V o i I C 8 + P E V u d H J 5 I F R 5 c G U 9 I k Z p b G x F c n J v c k N v Z G U i I F Z h b H V l P S J z V W 5 r b m 9 3 b i I g L z 4 8 R W 5 0 c n k g V H l w Z T 0 i R m l s b E N v b H V t b l R 5 c G V z I i B W Y W x 1 Z T 0 i c 0 F B V U Z C U V V G Q l F V R k J R V U Z B Q U F H Q m c 9 P S I g L z 4 8 R W 5 0 c n k g V H l w Z T 0 i R m l s b E N v b H V t b k 5 h b W V z I i B W Y W x 1 Z T 0 i c 1 s m c X V v d D t T W U 1 C T 0 w m c X V v d D s s J n F 1 b 3 Q 7 T 1 B F T i Z x d W 9 0 O y w m c X V v d D t E Y X l I a W d o J n F 1 b 3 Q 7 L C Z x d W 9 0 O 0 R h e U x v d y Z x d W 9 0 O y w m c X V v d D t M Y X N 0 U H J p Y 2 U m c X V v d D s s J n F 1 b 3 Q 7 U H J l d m l v d X N D b G 9 z Z S Z x d W 9 0 O y w m c X V v d D t D a G F u Z 2 U m c X V v d D s s J n F 1 b 3 Q 7 J U N o Y W 5 n Z S Z x d W 9 0 O y w m c X V v d D t W b 2 x 1 b W U m c X V v d D s s J n F 1 b 3 Q 7 T m V h c l d L T C Z x d W 9 0 O y w m c X V v d D t Z Z W F y S G l n a C Z x d W 9 0 O y w m c X V v d D t Z Z W F y T G 9 3 J n F 1 b 3 Q 7 L C Z x d W 9 0 O 0 5 l Y X J X S 0 g m c X V v d D s s J n F 1 b 3 Q 7 c G V y Q 2 h h b m d l M z B k J n F 1 b 3 Q 7 L C Z x d W 9 0 O z M w R G F 5 Q 2 h h c n Q m c X V v d D s s J n F 1 b 3 Q 7 V G 9 k Y X l D a G F y d C Z x d W 9 0 O 1 0 i I C 8 + P E V u d H J 5 I F R 5 c G U 9 I k Z p b G x D b 3 V u d C I g V m F s d W U 9 I m w 1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l G V F k 1 M C 9 F e H B h b m R l Z C B D b 2 x 1 b W 4 x L n t D b 2 x 1 b W 4 x L n N 5 b W J v b C w x f S Z x d W 9 0 O y w m c X V v d D t T Z W N 0 a W 9 u M S 9 O S U Z U W T U w L 0 N o Y W 5 n Z W Q g V H l w Z T E u e 0 9 Q R U 4 s M X 0 m c X V v d D s s J n F 1 b 3 Q 7 U 2 V j d G l v b j E v T k l G V F k 1 M C 9 D a G F u Z 2 V k I F R 5 c G U u e 0 R h e U h p Z 2 g s M n 0 m c X V v d D s s J n F 1 b 3 Q 7 U 2 V j d G l v b j E v T k l G V F k 1 M C 9 D a G F u Z 2 V k I F R 5 c G U u e 0 R h e U x v d y w z f S Z x d W 9 0 O y w m c X V v d D t T Z W N 0 a W 9 u M S 9 O S U Z U W T U w L 0 N o Y W 5 n Z W Q g V H l w Z S 5 7 T G F z d F B y a W N l L D R 9 J n F 1 b 3 Q 7 L C Z x d W 9 0 O 1 N l Y 3 R p b 2 4 x L 0 5 J R l R Z N T A v Q 2 h h b m d l Z C B U e X B l L n t Q c m V 2 a W 9 1 c 0 N s b 3 N l L D V 9 J n F 1 b 3 Q 7 L C Z x d W 9 0 O 1 N l Y 3 R p b 2 4 x L 0 5 J R l R Z N T A v Q 2 h h b m d l Z C B U e X B l L n t D a G F u Z 2 U s N n 0 m c X V v d D s s J n F 1 b 3 Q 7 U 2 V j d G l v b j E v T k l G V F k 1 M C 9 D a G F u Z 2 V k I F R 5 c G U u e y V D a G F u Z 2 U s N 3 0 m c X V v d D s s J n F 1 b 3 Q 7 U 2 V j d G l v b j E v T k l G V F k 1 M C 9 D a G F u Z 2 V k I F R 5 c G U x L n t W b 2 x 1 b W U s O H 0 m c X V v d D s s J n F 1 b 3 Q 7 U 2 V j d G l v b j E v T k l G V F k 1 M C 9 D a G F u Z 2 V k I F R 5 c G U x L n t O Z W F y V 0 t M L D l 9 J n F 1 b 3 Q 7 L C Z x d W 9 0 O 1 N l Y 3 R p b 2 4 x L 0 5 J R l R Z N T A v Q 2 h h b m d l Z C B U e X B l M S 5 7 W W V h c k h p Z 2 g s M T B 9 J n F 1 b 3 Q 7 L C Z x d W 9 0 O 1 N l Y 3 R p b 2 4 x L 0 5 J R l R Z N T A v Q 2 h h b m d l Z C B U e X B l M S 5 7 W W V h c k x v d y w x M X 0 m c X V v d D s s J n F 1 b 3 Q 7 U 2 V j d G l v b j E v T k l G V F k 1 M C 9 F e H B h b m R l Z C B D b 2 x 1 b W 4 x L n t D b 2 x 1 b W 4 x L m 5 l Y X J X S 0 g s M T Z 9 J n F 1 b 3 Q 7 L C Z x d W 9 0 O 1 N l Y 3 R p b 2 4 x L 0 5 J R l R Z N T A v R X h w Y W 5 k Z W Q g Q 2 9 s d W 1 u M S 5 7 Q 2 9 s d W 1 u M S 5 w Z X J D a G F u Z 2 U z M G Q s M j J 9 J n F 1 b 3 Q 7 L C Z x d W 9 0 O 1 N l Y 3 R p b 2 4 x L 0 5 J R l R Z N T A v Q 2 h h b m d l Z C B U e X B l L n s z M E R h e U N o Y X J 0 L D E 0 f S Z x d W 9 0 O y w m c X V v d D t T Z W N 0 a W 9 u M S 9 O S U Z U W T U w L 0 N o Y W 5 n Z W Q g V H l w Z S 5 7 V G 9 k Y X l D a G F y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5 J R l R Z N T A v R X h w Y W 5 k Z W Q g Q 2 9 s d W 1 u M S 5 7 Q 2 9 s d W 1 u M S 5 z e W 1 i b 2 w s M X 0 m c X V v d D s s J n F 1 b 3 Q 7 U 2 V j d G l v b j E v T k l G V F k 1 M C 9 D a G F u Z 2 V k I F R 5 c G U x L n t P U E V O L D F 9 J n F 1 b 3 Q 7 L C Z x d W 9 0 O 1 N l Y 3 R p b 2 4 x L 0 5 J R l R Z N T A v Q 2 h h b m d l Z C B U e X B l L n t E Y X l I a W d o L D J 9 J n F 1 b 3 Q 7 L C Z x d W 9 0 O 1 N l Y 3 R p b 2 4 x L 0 5 J R l R Z N T A v Q 2 h h b m d l Z C B U e X B l L n t E Y X l M b 3 c s M 3 0 m c X V v d D s s J n F 1 b 3 Q 7 U 2 V j d G l v b j E v T k l G V F k 1 M C 9 D a G F u Z 2 V k I F R 5 c G U u e 0 x h c 3 R Q c m l j Z S w 0 f S Z x d W 9 0 O y w m c X V v d D t T Z W N 0 a W 9 u M S 9 O S U Z U W T U w L 0 N o Y W 5 n Z W Q g V H l w Z S 5 7 U H J l d m l v d X N D b G 9 z Z S w 1 f S Z x d W 9 0 O y w m c X V v d D t T Z W N 0 a W 9 u M S 9 O S U Z U W T U w L 0 N o Y W 5 n Z W Q g V H l w Z S 5 7 Q 2 h h b m d l L D Z 9 J n F 1 b 3 Q 7 L C Z x d W 9 0 O 1 N l Y 3 R p b 2 4 x L 0 5 J R l R Z N T A v Q 2 h h b m d l Z C B U e X B l L n s l Q 2 h h b m d l L D d 9 J n F 1 b 3 Q 7 L C Z x d W 9 0 O 1 N l Y 3 R p b 2 4 x L 0 5 J R l R Z N T A v Q 2 h h b m d l Z C B U e X B l M S 5 7 V m 9 s d W 1 l L D h 9 J n F 1 b 3 Q 7 L C Z x d W 9 0 O 1 N l Y 3 R p b 2 4 x L 0 5 J R l R Z N T A v Q 2 h h b m d l Z C B U e X B l M S 5 7 T m V h c l d L T C w 5 f S Z x d W 9 0 O y w m c X V v d D t T Z W N 0 a W 9 u M S 9 O S U Z U W T U w L 0 N o Y W 5 n Z W Q g V H l w Z T E u e 1 l l Y X J I a W d o L D E w f S Z x d W 9 0 O y w m c X V v d D t T Z W N 0 a W 9 u M S 9 O S U Z U W T U w L 0 N o Y W 5 n Z W Q g V H l w Z T E u e 1 l l Y X J M b 3 c s M T F 9 J n F 1 b 3 Q 7 L C Z x d W 9 0 O 1 N l Y 3 R p b 2 4 x L 0 5 J R l R Z N T A v R X h w Y W 5 k Z W Q g Q 2 9 s d W 1 u M S 5 7 Q 2 9 s d W 1 u M S 5 u Z W F y V 0 t I L D E 2 f S Z x d W 9 0 O y w m c X V v d D t T Z W N 0 a W 9 u M S 9 O S U Z U W T U w L 0 V 4 c G F u Z G V k I E N v b H V t b j E u e 0 N v b H V t b j E u c G V y Q 2 h h b m d l M z B k L D I y f S Z x d W 9 0 O y w m c X V v d D t T Z W N 0 a W 9 u M S 9 O S U Z U W T U w L 0 N o Y W 5 n Z W Q g V H l w Z S 5 7 M z B E Y X l D a G F y d C w x N H 0 m c X V v d D s s J n F 1 b 3 Q 7 U 2 V j d G l v b j E v T k l G V F k 1 M C 9 D a G F u Z 2 V k I F R 5 c G U u e 1 R v Z G F 5 Q 2 h h c n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S U Z U W T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N T A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N T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N T A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k 1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N T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T U w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N T A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k 1 M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T U w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T U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T U w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N T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l P S U R B V E E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k l G V F l P S U R B V E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O S U Z U W U 9 D X 0 R C I i A v P j x F b n R y e S B U e X B l P S J S Z W N v d m V y e V R h c m d l d E N v b H V t b i I g V m F s d W U 9 I m w z I i A v P j x F b n R y e S B U e X B l P S J S Z W N v d m V y e V R h c m d l d F J v d y I g V m F s d W U 9 I m w 1 I i A v P j x F b n R y e S B U e X B l P S J G a W x s Q 2 9 s d W 1 u T m F t Z X M i I F Z h b H V l P S J z W y Z x d W 9 0 O 0 N v b H V t b j E u c 3 R y a W t l U H J p Y 2 U m c X V v d D s s J n F 1 b 3 Q 7 Q 2 9 s d W 1 u M S 5 l e H B p c n l E Y X R l J n F 1 b 3 Q 7 L C Z x d W 9 0 O 0 N v b H V t b j E u Q 0 U u b 3 B l b k l u d G V y Z X N 0 J n F 1 b 3 Q 7 L C Z x d W 9 0 O 0 N v b H V t b j E u Q 0 U u Y 2 h h b m d l a W 5 P c G V u S W 5 0 Z X J l c 3 Q m c X V v d D s s J n F 1 b 3 Q 7 Q 2 9 s d W 1 u M S 5 D R S 5 0 b 3 R h b F R y Y W R l Z F Z v b H V t Z S Z x d W 9 0 O y w m c X V v d D t D b 2 x 1 b W 4 x L k N F L m l t c G x p Z W R W b 2 x h d G l s a X R 5 J n F 1 b 3 Q 7 L C Z x d W 9 0 O 0 N v b H V t b j E u Q 0 U u b G F z d F B y a W N l J n F 1 b 3 Q 7 L C Z x d W 9 0 O 0 N v b H V t b j E u Q 0 U u Y 2 h h b m d l J n F 1 b 3 Q 7 L C Z x d W 9 0 O 0 N v b H V t b j E u U E U u b 3 B l b k l u d G V y Z X N 0 J n F 1 b 3 Q 7 L C Z x d W 9 0 O 0 N v b H V t b j E u U E U u Y 2 h h b m d l a W 5 P c G V u S W 5 0 Z X J l c 3 Q m c X V v d D s s J n F 1 b 3 Q 7 Q 2 9 s d W 1 u M S 5 Q R S 5 0 b 3 R h b F R y Y W R l Z F Z v b H V t Z S Z x d W 9 0 O y w m c X V v d D t D b 2 x 1 b W 4 x L l B F L m l t c G x p Z W R W b 2 x h d G l s a X R 5 J n F 1 b 3 Q 7 L C Z x d W 9 0 O 0 N v b H V t b j E u U E U u b G F z d F B y a W N l J n F 1 b 3 Q 7 L C Z x d W 9 0 O 0 N v b H V t b j E u U E U u Y 2 h h b m d l J n F 1 b 3 Q 7 L C Z x d W 9 0 O 0 N v b H V t b j E u U E U u d W 5 k Z X J s e W l u Z 1 Z h b H V l J n F 1 b 3 Q 7 X S I g L z 4 8 R W 5 0 c n k g V H l w Z T 0 i R m l s b E N v b H V t b l R 5 c G V z I i B W Y W x 1 Z T 0 i c 0 F B Q U F B Q U F B Q U F B Q U F B Q U F B Q U F B I i A v P j x F b n R y e S B U e X B l P S J G a W x s T G F z d F V w Z G F 0 Z W Q i I F Z h b H V l P S J k M j A y M S 0 w N i 0 x M 1 Q x M D o x N T o z O S 4 w O D A 3 M z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T m F t Z U N 1 c 3 R v b W l 6 Z W Q i I F Z h b H V l P S J s M S I g L z 4 8 R W 5 0 c n k g V H l w Z T 0 i U X V l c n l J R C I g V m F s d W U 9 I n M x Y 2 M z N z R m M i 0 0 Z D B i L T Q z Y j A t O D R m M S 0 x O T J i O W M 1 M m M w Y T k i I C 8 + P E V u d H J 5 I F R 5 c G U 9 I k Z p b G x D b 3 V u d C I g V m F s d W U 9 I m w x M z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J R l R Z T 0 l E Q V R B L 0 V 4 c G F u Z G V k I E N v b H V t b j E u e 0 N v b H V t b j E u c 3 R y a W t l U H J p Y 2 U s M H 0 m c X V v d D s s J n F 1 b 3 Q 7 U 2 V j d G l v b j E v T k l G V F l P S U R B V E E v R X h w Y W 5 k Z W Q g Q 2 9 s d W 1 u M S 5 7 Q 2 9 s d W 1 u M S 5 l e H B p c n l E Y X R l L D F 9 J n F 1 b 3 Q 7 L C Z x d W 9 0 O 1 N l Y 3 R p b 2 4 x L 0 5 J R l R Z T 0 l E Q V R B L 0 V 4 c G F u Z G V k I E N v b H V t b j E u Q 0 U u e 0 N v b H V t b j E u Q 0 U u b 3 B l b k l u d G V y Z X N 0 L D R 9 J n F 1 b 3 Q 7 L C Z x d W 9 0 O 1 N l Y 3 R p b 2 4 x L 0 5 J R l R Z T 0 l E Q V R B L 0 V 4 c G F u Z G V k I E N v b H V t b j E u Q 0 U u e 0 N v b H V t b j E u Q 0 U u Y 2 h h b m d l a W 5 P c G V u S W 5 0 Z X J l c 3 Q s N X 0 m c X V v d D s s J n F 1 b 3 Q 7 U 2 V j d G l v b j E v T k l G V F l P S U R B V E E v R X h w Y W 5 k Z W Q g Q 2 9 s d W 1 u M S 5 D R S 5 7 Q 2 9 s d W 1 u M S 5 D R S 5 0 b 3 R h b F R y Y W R l Z F Z v b H V t Z S w 2 f S Z x d W 9 0 O y w m c X V v d D t T Z W N 0 a W 9 u M S 9 O S U Z U W U 9 J R E F U Q S 9 F e H B h b m R l Z C B D b 2 x 1 b W 4 x L k N F L n t D b 2 x 1 b W 4 x L k N F L m l t c G x p Z W R W b 2 x h d G l s a X R 5 L D d 9 J n F 1 b 3 Q 7 L C Z x d W 9 0 O 1 N l Y 3 R p b 2 4 x L 0 5 J R l R Z T 0 l E Q V R B L 0 V 4 c G F u Z G V k I E N v b H V t b j E u Q 0 U u e 0 N v b H V t b j E u Q 0 U u b G F z d F B y a W N l L D h 9 J n F 1 b 3 Q 7 L C Z x d W 9 0 O 1 N l Y 3 R p b 2 4 x L 0 5 J R l R Z T 0 l E Q V R B L 0 V 4 c G F u Z G V k I E N v b H V t b j E u Q 0 U u e 0 N v b H V t b j E u Q 0 U u Y 2 h h b m d l L D l 9 J n F 1 b 3 Q 7 L C Z x d W 9 0 O 1 N l Y 3 R p b 2 4 x L 0 5 J R l R Z T 0 l E Q V R B L 0 V 4 c G F u Z G V k I E N v b H V t b j E u U E U u e 0 N v b H V t b j E u U E U u b 3 B l b k l u d G V y Z X N 0 L D h 9 J n F 1 b 3 Q 7 L C Z x d W 9 0 O 1 N l Y 3 R p b 2 4 x L 0 5 J R l R Z T 0 l E Q V R B L 0 V 4 c G F u Z G V k I E N v b H V t b j E u U E U u e 0 N v b H V t b j E u U E U u Y 2 h h b m d l a W 5 P c G V u S W 5 0 Z X J l c 3 Q s O X 0 m c X V v d D s s J n F 1 b 3 Q 7 U 2 V j d G l v b j E v T k l G V F l P S U R B V E E v R X h w Y W 5 k Z W Q g Q 2 9 s d W 1 u M S 5 Q R S 5 7 Q 2 9 s d W 1 u M S 5 Q R S 5 0 b 3 R h b F R y Y W R l Z F Z v b H V t Z S w x M H 0 m c X V v d D s s J n F 1 b 3 Q 7 U 2 V j d G l v b j E v T k l G V F l P S U R B V E E v R X h w Y W 5 k Z W Q g Q 2 9 s d W 1 u M S 5 Q R S 5 7 Q 2 9 s d W 1 u M S 5 Q R S 5 p b X B s a W V k V m 9 s Y X R p b G l 0 e S w x M X 0 m c X V v d D s s J n F 1 b 3 Q 7 U 2 V j d G l v b j E v T k l G V F l P S U R B V E E v R X h w Y W 5 k Z W Q g Q 2 9 s d W 1 u M S 5 Q R S 5 7 Q 2 9 s d W 1 u M S 5 Q R S 5 s Y X N 0 U H J p Y 2 U s M T J 9 J n F 1 b 3 Q 7 L C Z x d W 9 0 O 1 N l Y 3 R p b 2 4 x L 0 5 J R l R Z T 0 l E Q V R B L 0 V 4 c G F u Z G V k I E N v b H V t b j E u U E U u e 0 N v b H V t b j E u U E U u Y 2 h h b m d l L D E z f S Z x d W 9 0 O y w m c X V v d D t T Z W N 0 a W 9 u M S 9 O S U Z U W U 9 J R E F U Q S 9 F e H B h b m R l Z C B D b 2 x 1 b W 4 x L l B F L n t D b 2 x 1 b W 4 x L l B F L n V u Z G V y b H l p b m d W Y W x 1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5 J R l R Z T 0 l E Q V R B L 0 V 4 c G F u Z G V k I E N v b H V t b j E u e 0 N v b H V t b j E u c 3 R y a W t l U H J p Y 2 U s M H 0 m c X V v d D s s J n F 1 b 3 Q 7 U 2 V j d G l v b j E v T k l G V F l P S U R B V E E v R X h w Y W 5 k Z W Q g Q 2 9 s d W 1 u M S 5 7 Q 2 9 s d W 1 u M S 5 l e H B p c n l E Y X R l L D F 9 J n F 1 b 3 Q 7 L C Z x d W 9 0 O 1 N l Y 3 R p b 2 4 x L 0 5 J R l R Z T 0 l E Q V R B L 0 V 4 c G F u Z G V k I E N v b H V t b j E u Q 0 U u e 0 N v b H V t b j E u Q 0 U u b 3 B l b k l u d G V y Z X N 0 L D R 9 J n F 1 b 3 Q 7 L C Z x d W 9 0 O 1 N l Y 3 R p b 2 4 x L 0 5 J R l R Z T 0 l E Q V R B L 0 V 4 c G F u Z G V k I E N v b H V t b j E u Q 0 U u e 0 N v b H V t b j E u Q 0 U u Y 2 h h b m d l a W 5 P c G V u S W 5 0 Z X J l c 3 Q s N X 0 m c X V v d D s s J n F 1 b 3 Q 7 U 2 V j d G l v b j E v T k l G V F l P S U R B V E E v R X h w Y W 5 k Z W Q g Q 2 9 s d W 1 u M S 5 D R S 5 7 Q 2 9 s d W 1 u M S 5 D R S 5 0 b 3 R h b F R y Y W R l Z F Z v b H V t Z S w 2 f S Z x d W 9 0 O y w m c X V v d D t T Z W N 0 a W 9 u M S 9 O S U Z U W U 9 J R E F U Q S 9 F e H B h b m R l Z C B D b 2 x 1 b W 4 x L k N F L n t D b 2 x 1 b W 4 x L k N F L m l t c G x p Z W R W b 2 x h d G l s a X R 5 L D d 9 J n F 1 b 3 Q 7 L C Z x d W 9 0 O 1 N l Y 3 R p b 2 4 x L 0 5 J R l R Z T 0 l E Q V R B L 0 V 4 c G F u Z G V k I E N v b H V t b j E u Q 0 U u e 0 N v b H V t b j E u Q 0 U u b G F z d F B y a W N l L D h 9 J n F 1 b 3 Q 7 L C Z x d W 9 0 O 1 N l Y 3 R p b 2 4 x L 0 5 J R l R Z T 0 l E Q V R B L 0 V 4 c G F u Z G V k I E N v b H V t b j E u Q 0 U u e 0 N v b H V t b j E u Q 0 U u Y 2 h h b m d l L D l 9 J n F 1 b 3 Q 7 L C Z x d W 9 0 O 1 N l Y 3 R p b 2 4 x L 0 5 J R l R Z T 0 l E Q V R B L 0 V 4 c G F u Z G V k I E N v b H V t b j E u U E U u e 0 N v b H V t b j E u U E U u b 3 B l b k l u d G V y Z X N 0 L D h 9 J n F 1 b 3 Q 7 L C Z x d W 9 0 O 1 N l Y 3 R p b 2 4 x L 0 5 J R l R Z T 0 l E Q V R B L 0 V 4 c G F u Z G V k I E N v b H V t b j E u U E U u e 0 N v b H V t b j E u U E U u Y 2 h h b m d l a W 5 P c G V u S W 5 0 Z X J l c 3 Q s O X 0 m c X V v d D s s J n F 1 b 3 Q 7 U 2 V j d G l v b j E v T k l G V F l P S U R B V E E v R X h w Y W 5 k Z W Q g Q 2 9 s d W 1 u M S 5 Q R S 5 7 Q 2 9 s d W 1 u M S 5 Q R S 5 0 b 3 R h b F R y Y W R l Z F Z v b H V t Z S w x M H 0 m c X V v d D s s J n F 1 b 3 Q 7 U 2 V j d G l v b j E v T k l G V F l P S U R B V E E v R X h w Y W 5 k Z W Q g Q 2 9 s d W 1 u M S 5 Q R S 5 7 Q 2 9 s d W 1 u M S 5 Q R S 5 p b X B s a W V k V m 9 s Y X R p b G l 0 e S w x M X 0 m c X V v d D s s J n F 1 b 3 Q 7 U 2 V j d G l v b j E v T k l G V F l P S U R B V E E v R X h w Y W 5 k Z W Q g Q 2 9 s d W 1 u M S 5 Q R S 5 7 Q 2 9 s d W 1 u M S 5 Q R S 5 s Y X N 0 U H J p Y 2 U s M T J 9 J n F 1 b 3 Q 7 L C Z x d W 9 0 O 1 N l Y 3 R p b 2 4 x L 0 5 J R l R Z T 0 l E Q V R B L 0 V 4 c G F u Z G V k I E N v b H V t b j E u U E U u e 0 N v b H V t b j E u U E U u Y 2 h h b m d l L D E z f S Z x d W 9 0 O y w m c X V v d D t T Z W N 0 a W 9 u M S 9 O S U Z U W U 9 J R E F U Q S 9 F e H B h b m R l Z C B D b 2 x 1 b W 4 x L l B F L n t D b 2 x 1 b W 4 x L l B F L n V u Z G V y b H l p b m d W Y W x 1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J X 0 J B T k t O S U Z U W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5 J R l R Z Q k F O S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E x h c 3 R V c G R h d G V k I i B W Y W x 1 Z T 0 i Z D I w M j E t M D Y t M T N U M D g 6 M j Q 6 M T Y u N z U 4 O T k 5 M V o i I C 8 + P E V u d H J 5 I F R 5 c G U 9 I k Z p b G x D b 2 x 1 b W 5 U e X B l c y I g V m F s d W U 9 I n N B Q U F B Q U F B Q U F B Q U F B Q U F B Q U F B Q U F B Q U E i I C 8 + P E V u d H J 5 I F R 5 c G U 9 I k Z p b G x D b 2 x 1 b W 5 O Y W 1 l c y I g V m F s d W U 9 I n N b J n F 1 b 3 Q 7 c 3 R y a W t l U H J p Y 2 U m c X V v d D s s J n F 1 b 3 Q 7 Z X h w a X J 5 R G F 0 Z S Z x d W 9 0 O y w m c X V v d D t z d H J p a 2 V Q c m l j Z S 4 x J n F 1 b 3 Q 7 L C Z x d W 9 0 O 2 V 4 c G l y e U R h d G U u M S Z x d W 9 0 O y w m c X V v d D t v c G V u S W 5 0 Z X J l c 3 Q m c X V v d D s s J n F 1 b 3 Q 7 Y 2 h h b m d l a W 5 P c G V u S W 5 0 Z X J l c 3 Q m c X V v d D s s J n F 1 b 3 Q 7 d G 9 0 Y W x U c m F k Z W R W b 2 x 1 b W U m c X V v d D s s J n F 1 b 3 Q 7 a W 1 w b G l l Z F Z v b G F 0 a W x p d H k m c X V v d D s s J n F 1 b 3 Q 7 b G F z d F B y a W N l J n F 1 b 3 Q 7 L C Z x d W 9 0 O 2 N o Y W 5 n Z S Z x d W 9 0 O y w m c X V v d D t z d H J p a 2 V Q c m l j Z S 4 y J n F 1 b 3 Q 7 L C Z x d W 9 0 O 2 V 4 c G l y e U R h d G U u M i Z x d W 9 0 O y w m c X V v d D t v c G V u S W 5 0 Z X J l c 3 Q u M S Z x d W 9 0 O y w m c X V v d D t j a G F u Z 2 V p b k 9 w Z W 5 J b n R l c m V z d C 4 x J n F 1 b 3 Q 7 L C Z x d W 9 0 O 3 R v d G F s V H J h Z G V k V m 9 s d W 1 l L j E m c X V v d D s s J n F 1 b 3 Q 7 a W 1 w b G l l Z F Z v b G F 0 a W x p d H k u M S Z x d W 9 0 O y w m c X V v d D t s Y X N 0 U H J p Y 2 U u M S Z x d W 9 0 O y w m c X V v d D t 1 b m R l c m x 5 a W 5 n V m F s d W U m c X V v d D t d I i A v P j x F b n R y e S B U e X B l P S J G a W x s U 3 R h d H V z I i B W Y W x 1 Z T 0 i c 0 N v b X B s Z X R l I i A v P j x F b n R y e S B U e X B l P S J R d W V y e U l E I i B W Y W x 1 Z T 0 i c z U 0 Y W R m Z j E w L W Z h Z T A t N D k 0 M y 1 h Y z N l L T d i N j V m Z D A z Y j k 5 O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S V 9 C Q U 5 L T k l G V F k v R X h w Y W 5 k Z W Q g Q 2 9 s d W 1 u M S 5 7 c 3 R y a W t l U H J p Y 2 U s M H 0 m c X V v d D s s J n F 1 b 3 Q 7 U 2 V j d G l v b j E v T 0 l f Q k F O S 0 5 J R l R Z L 0 V 4 c G F u Z G V k I E N v b H V t b j E u e 2 V 4 c G l y e U R h d G U s M X 0 m c X V v d D s s J n F 1 b 3 Q 7 U 2 V j d G l v b j E v T 0 l f Q k F O S 0 5 J R l R Z L 0 V 4 c G F u Z G V k I F B F L n t z d H J p a 2 V Q c m l j Z S 4 x L D J 9 J n F 1 b 3 Q 7 L C Z x d W 9 0 O 1 N l Y 3 R p b 2 4 x L 0 9 J X 0 J B T k t O S U Z U W S 9 F e H B h b m R l Z C B Q R S 5 7 Z X h w a X J 5 R G F 0 Z S 4 x L D N 9 J n F 1 b 3 Q 7 L C Z x d W 9 0 O 1 N l Y 3 R p b 2 4 x L 0 9 J X 0 J B T k t O S U Z U W S 9 F e H B h b m R l Z C B Q R S 5 7 b 3 B l b k l u d G V y Z X N 0 L D R 9 J n F 1 b 3 Q 7 L C Z x d W 9 0 O 1 N l Y 3 R p b 2 4 x L 0 9 J X 0 J B T k t O S U Z U W S 9 F e H B h b m R l Z C B Q R S 5 7 Y 2 h h b m d l a W 5 P c G V u S W 5 0 Z X J l c 3 Q s N X 0 m c X V v d D s s J n F 1 b 3 Q 7 U 2 V j d G l v b j E v T 0 l f Q k F O S 0 5 J R l R Z L 0 V 4 c G F u Z G V k I F B F L n t 0 b 3 R h b F R y Y W R l Z F Z v b H V t Z S w 2 f S Z x d W 9 0 O y w m c X V v d D t T Z W N 0 a W 9 u M S 9 P S V 9 C Q U 5 L T k l G V F k v R X h w Y W 5 k Z W Q g U E U u e 2 l t c G x p Z W R W b 2 x h d G l s a X R 5 L D d 9 J n F 1 b 3 Q 7 L C Z x d W 9 0 O 1 N l Y 3 R p b 2 4 x L 0 9 J X 0 J B T k t O S U Z U W S 9 F e H B h b m R l Z C B Q R S 5 7 b G F z d F B y a W N l L D h 9 J n F 1 b 3 Q 7 L C Z x d W 9 0 O 1 N l Y 3 R p b 2 4 x L 0 9 J X 0 J B T k t O S U Z U W S 9 F e H B h b m R l Z C B Q R S 5 7 Y 2 h h b m d l L D l 9 J n F 1 b 3 Q 7 L C Z x d W 9 0 O 1 N l Y 3 R p b 2 4 x L 0 9 J X 0 J B T k t O S U Z U W S 9 F e H B h b m R l Z C B D R S 5 7 c 3 R y a W t l U H J p Y 2 U u M i w x M H 0 m c X V v d D s s J n F 1 b 3 Q 7 U 2 V j d G l v b j E v T 0 l f Q k F O S 0 5 J R l R Z L 0 V 4 c G F u Z G V k I E N F L n t l e H B p c n l E Y X R l L j I s M T F 9 J n F 1 b 3 Q 7 L C Z x d W 9 0 O 1 N l Y 3 R p b 2 4 x L 0 9 J X 0 J B T k t O S U Z U W S 9 F e H B h b m R l Z C B D R S 5 7 b 3 B l b k l u d G V y Z X N 0 L j E s M T J 9 J n F 1 b 3 Q 7 L C Z x d W 9 0 O 1 N l Y 3 R p b 2 4 x L 0 9 J X 0 J B T k t O S U Z U W S 9 F e H B h b m R l Z C B D R S 5 7 Y 2 h h b m d l a W 5 P c G V u S W 5 0 Z X J l c 3 Q u M S w x M 3 0 m c X V v d D s s J n F 1 b 3 Q 7 U 2 V j d G l v b j E v T 0 l f Q k F O S 0 5 J R l R Z L 0 V 4 c G F u Z G V k I E N F L n t 0 b 3 R h b F R y Y W R l Z F Z v b H V t Z S 4 x L D E 0 f S Z x d W 9 0 O y w m c X V v d D t T Z W N 0 a W 9 u M S 9 P S V 9 C Q U 5 L T k l G V F k v R X h w Y W 5 k Z W Q g Q 0 U u e 2 l t c G x p Z W R W b 2 x h d G l s a X R 5 L j E s M T V 9 J n F 1 b 3 Q 7 L C Z x d W 9 0 O 1 N l Y 3 R p b 2 4 x L 0 9 J X 0 J B T k t O S U Z U W S 9 F e H B h b m R l Z C B D R S 5 7 b G F z d F B y a W N l L j E s M T Z 9 J n F 1 b 3 Q 7 L C Z x d W 9 0 O 1 N l Y 3 R p b 2 4 x L 0 9 J X 0 J B T k t O S U Z U W S 9 F e H B h b m R l Z C B D R S 5 7 d W 5 k Z X J s e W l u Z 1 Z h b H V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T 0 l f Q k F O S 0 5 J R l R Z L 0 V 4 c G F u Z G V k I E N v b H V t b j E u e 3 N 0 c m l r Z V B y a W N l L D B 9 J n F 1 b 3 Q 7 L C Z x d W 9 0 O 1 N l Y 3 R p b 2 4 x L 0 9 J X 0 J B T k t O S U Z U W S 9 F e H B h b m R l Z C B D b 2 x 1 b W 4 x L n t l e H B p c n l E Y X R l L D F 9 J n F 1 b 3 Q 7 L C Z x d W 9 0 O 1 N l Y 3 R p b 2 4 x L 0 9 J X 0 J B T k t O S U Z U W S 9 F e H B h b m R l Z C B Q R S 5 7 c 3 R y a W t l U H J p Y 2 U u M S w y f S Z x d W 9 0 O y w m c X V v d D t T Z W N 0 a W 9 u M S 9 P S V 9 C Q U 5 L T k l G V F k v R X h w Y W 5 k Z W Q g U E U u e 2 V 4 c G l y e U R h d G U u M S w z f S Z x d W 9 0 O y w m c X V v d D t T Z W N 0 a W 9 u M S 9 P S V 9 C Q U 5 L T k l G V F k v R X h w Y W 5 k Z W Q g U E U u e 2 9 w Z W 5 J b n R l c m V z d C w 0 f S Z x d W 9 0 O y w m c X V v d D t T Z W N 0 a W 9 u M S 9 P S V 9 C Q U 5 L T k l G V F k v R X h w Y W 5 k Z W Q g U E U u e 2 N o Y W 5 n Z W l u T 3 B l b k l u d G V y Z X N 0 L D V 9 J n F 1 b 3 Q 7 L C Z x d W 9 0 O 1 N l Y 3 R p b 2 4 x L 0 9 J X 0 J B T k t O S U Z U W S 9 F e H B h b m R l Z C B Q R S 5 7 d G 9 0 Y W x U c m F k Z W R W b 2 x 1 b W U s N n 0 m c X V v d D s s J n F 1 b 3 Q 7 U 2 V j d G l v b j E v T 0 l f Q k F O S 0 5 J R l R Z L 0 V 4 c G F u Z G V k I F B F L n t p b X B s a W V k V m 9 s Y X R p b G l 0 e S w 3 f S Z x d W 9 0 O y w m c X V v d D t T Z W N 0 a W 9 u M S 9 P S V 9 C Q U 5 L T k l G V F k v R X h w Y W 5 k Z W Q g U E U u e 2 x h c 3 R Q c m l j Z S w 4 f S Z x d W 9 0 O y w m c X V v d D t T Z W N 0 a W 9 u M S 9 P S V 9 C Q U 5 L T k l G V F k v R X h w Y W 5 k Z W Q g U E U u e 2 N o Y W 5 n Z S w 5 f S Z x d W 9 0 O y w m c X V v d D t T Z W N 0 a W 9 u M S 9 P S V 9 C Q U 5 L T k l G V F k v R X h w Y W 5 k Z W Q g Q 0 U u e 3 N 0 c m l r Z V B y a W N l L j I s M T B 9 J n F 1 b 3 Q 7 L C Z x d W 9 0 O 1 N l Y 3 R p b 2 4 x L 0 9 J X 0 J B T k t O S U Z U W S 9 F e H B h b m R l Z C B D R S 5 7 Z X h w a X J 5 R G F 0 Z S 4 y L D E x f S Z x d W 9 0 O y w m c X V v d D t T Z W N 0 a W 9 u M S 9 P S V 9 C Q U 5 L T k l G V F k v R X h w Y W 5 k Z W Q g Q 0 U u e 2 9 w Z W 5 J b n R l c m V z d C 4 x L D E y f S Z x d W 9 0 O y w m c X V v d D t T Z W N 0 a W 9 u M S 9 P S V 9 C Q U 5 L T k l G V F k v R X h w Y W 5 k Z W Q g Q 0 U u e 2 N o Y W 5 n Z W l u T 3 B l b k l u d G V y Z X N 0 L j E s M T N 9 J n F 1 b 3 Q 7 L C Z x d W 9 0 O 1 N l Y 3 R p b 2 4 x L 0 9 J X 0 J B T k t O S U Z U W S 9 F e H B h b m R l Z C B D R S 5 7 d G 9 0 Y W x U c m F k Z W R W b 2 x 1 b W U u M S w x N H 0 m c X V v d D s s J n F 1 b 3 Q 7 U 2 V j d G l v b j E v T 0 l f Q k F O S 0 5 J R l R Z L 0 V 4 c G F u Z G V k I E N F L n t p b X B s a W V k V m 9 s Y X R p b G l 0 e S 4 x L D E 1 f S Z x d W 9 0 O y w m c X V v d D t T Z W N 0 a W 9 u M S 9 P S V 9 C Q U 5 L T k l G V F k v R X h w Y W 5 k Z W Q g Q 0 U u e 2 x h c 3 R Q c m l j Z S 4 x L D E 2 f S Z x d W 9 0 O y w m c X V v d D t T Z W N 0 a W 9 u M S 9 P S V 9 C Q U 5 L T k l G V F k v R X h w Y W 5 k Z W Q g Q 0 U u e 3 V u Z G V y b H l p b m d W Y W x 1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J X 0 J B T k t O S U Z U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V 9 C Q U 5 L T k l G V F k v Z m l s d G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V 9 C Q U 5 L T k l G V F k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X 0 J B T k t O S U Z U W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l f Q k F O S 0 5 J R l R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X 0 J B T k t O S U Z U W S 9 F e H B h b m R l Z C U y M F B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l f Q k F O S 0 5 J R l R Z L 0 V 4 c G F u Z G V k J T I w Q 0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U J B T k s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Z p b G x D b 2 x 1 b W 5 U e X B l c y I g V m F s d W U 9 I n N B Q V V G Q l F V R k J R V U Z C U V V G Q U F B R 0 J n P T 0 i I C 8 + P E V u d H J 5 I F R 5 c G U 9 I k Z p b G x M Y X N 0 V X B k Y X R l Z C I g V m F s d W U 9 I m Q y M D I x L T A 2 L T E z V D A 3 O j E x O j Q 0 L j g 3 O D c 4 N j h a I i A v P j x F b n R y e S B U e X B l P S J G a W x s Q 2 9 s d W 1 u T m F t Z X M i I F Z h b H V l P S J z W y Z x d W 9 0 O 1 N Z T U J P T C Z x d W 9 0 O y w m c X V v d D t P U E V O J n F 1 b 3 Q 7 L C Z x d W 9 0 O 0 R h e U h p Z 2 g m c X V v d D s s J n F 1 b 3 Q 7 R G F 5 T G 9 3 J n F 1 b 3 Q 7 L C Z x d W 9 0 O 0 x h c 3 R Q c m l j Z S Z x d W 9 0 O y w m c X V v d D t Q c m V 2 a W 9 1 c 0 N s b 3 N l J n F 1 b 3 Q 7 L C Z x d W 9 0 O 0 N o Y W 5 n Z S Z x d W 9 0 O y w m c X V v d D s l Q 2 h h b m d l J n F 1 b 3 Q 7 L C Z x d W 9 0 O 1 Z v b H V t Z S Z x d W 9 0 O y w m c X V v d D t O Z W F y V 0 t M J n F 1 b 3 Q 7 L C Z x d W 9 0 O 1 l l Y X J I a W d o J n F 1 b 3 Q 7 L C Z x d W 9 0 O 1 l l Y X J M b 3 c m c X V v d D s s J n F 1 b 3 Q 7 T m V h c l d L S C Z x d W 9 0 O y w m c X V v d D t w Z X J D a G F u Z 2 U z M G Q m c X V v d D s s J n F 1 b 3 Q 7 M z B E Y X l D a G F y d C Z x d W 9 0 O y w m c X V v d D t U b 2 R h e U N o Y X J 0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M W Q y Z W M y N m M t M G I 3 O C 0 0 M T M y L T k 0 N T Y t M j Y 2 O T M y N D Y 3 M D U 5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S U Z U W U J B T k s v U m V t b 3 Z l Z C B C b 3 R 0 b 2 0 g U m 9 3 c y 5 7 U 1 l N Q k 9 M L D B 9 J n F 1 b 3 Q 7 L C Z x d W 9 0 O 1 N l Y 3 R p b 2 4 x L 0 5 J R l R Z Q k F O S y 9 S Z W 1 v d m V k I E J v d H R v b S B S b 3 d z L n t P U E V O L D F 9 J n F 1 b 3 Q 7 L C Z x d W 9 0 O 1 N l Y 3 R p b 2 4 x L 0 5 J R l R Z Q k F O S y 9 S Z W 1 v d m V k I E J v d H R v b S B S b 3 d z L n t E Y X l I a W d o L D J 9 J n F 1 b 3 Q 7 L C Z x d W 9 0 O 1 N l Y 3 R p b 2 4 x L 0 5 J R l R Z Q k F O S y 9 S Z W 1 v d m V k I E J v d H R v b S B S b 3 d z L n t E Y X l M b 3 c s M 3 0 m c X V v d D s s J n F 1 b 3 Q 7 U 2 V j d G l v b j E v T k l G V F l C Q U 5 L L 1 J l b W 9 2 Z W Q g Q m 9 0 d G 9 t I F J v d 3 M u e 0 x h c 3 R Q c m l j Z S w 0 f S Z x d W 9 0 O y w m c X V v d D t T Z W N 0 a W 9 u M S 9 O S U Z U W U J B T k s v U m V t b 3 Z l Z C B C b 3 R 0 b 2 0 g U m 9 3 c y 5 7 U H J l d m l v d X N D b G 9 z Z S w 1 f S Z x d W 9 0 O y w m c X V v d D t T Z W N 0 a W 9 u M S 9 O S U Z U W U J B T k s v U m V t b 3 Z l Z C B C b 3 R 0 b 2 0 g U m 9 3 c y 5 7 Q 2 h h b m d l L D Z 9 J n F 1 b 3 Q 7 L C Z x d W 9 0 O 1 N l Y 3 R p b 2 4 x L 0 5 J R l R Z Q k F O S y 9 S Z W 1 v d m V k I E J v d H R v b S B S b 3 d z L n s l Q 2 h h b m d l L D d 9 J n F 1 b 3 Q 7 L C Z x d W 9 0 O 1 N l Y 3 R p b 2 4 x L 0 5 J R l R Z Q k F O S y 9 S Z W 1 v d m V k I E J v d H R v b S B S b 3 d z L n t W b 2 x 1 b W U s O H 0 m c X V v d D s s J n F 1 b 3 Q 7 U 2 V j d G l v b j E v T k l G V F l C Q U 5 L L 1 J l b W 9 2 Z W Q g Q m 9 0 d G 9 t I F J v d 3 M u e 0 5 l Y X J X S 0 w s O X 0 m c X V v d D s s J n F 1 b 3 Q 7 U 2 V j d G l v b j E v T k l G V F l C Q U 5 L L 1 J l b W 9 2 Z W Q g Q m 9 0 d G 9 t I F J v d 3 M u e 1 l l Y X J I a W d o L D E w f S Z x d W 9 0 O y w m c X V v d D t T Z W N 0 a W 9 u M S 9 O S U Z U W U J B T k s v U m V t b 3 Z l Z C B C b 3 R 0 b 2 0 g U m 9 3 c y 5 7 W W V h c k x v d y w x M X 0 m c X V v d D s s J n F 1 b 3 Q 7 U 2 V j d G l v b j E v T k l G V F l C Q U 5 L L 1 J l b W 9 2 Z W Q g Q m 9 0 d G 9 t I F J v d 3 M u e 0 5 l Y X J X S 0 g s M T J 9 J n F 1 b 3 Q 7 L C Z x d W 9 0 O 1 N l Y 3 R p b 2 4 x L 0 5 J R l R Z Q k F O S y 9 S Z W 1 v d m V k I E J v d H R v b S B S b 3 d z L n t w Z X J D a G F u Z 2 U z M G Q s M T N 9 J n F 1 b 3 Q 7 L C Z x d W 9 0 O 1 N l Y 3 R p b 2 4 x L 0 5 J R l R Z Q k F O S y 9 S Z W 1 v d m V k I E J v d H R v b S B S b 3 d z L n s z M E R h e U N o Y X J 0 L D E 0 f S Z x d W 9 0 O y w m c X V v d D t T Z W N 0 a W 9 u M S 9 O S U Z U W U J B T k s v U m V t b 3 Z l Z C B C b 3 R 0 b 2 0 g U m 9 3 c y 5 7 V G 9 k Y X l D a G F y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5 J R l R Z Q k F O S y 9 S Z W 1 v d m V k I E J v d H R v b S B S b 3 d z L n t T W U 1 C T 0 w s M H 0 m c X V v d D s s J n F 1 b 3 Q 7 U 2 V j d G l v b j E v T k l G V F l C Q U 5 L L 1 J l b W 9 2 Z W Q g Q m 9 0 d G 9 t I F J v d 3 M u e 0 9 Q R U 4 s M X 0 m c X V v d D s s J n F 1 b 3 Q 7 U 2 V j d G l v b j E v T k l G V F l C Q U 5 L L 1 J l b W 9 2 Z W Q g Q m 9 0 d G 9 t I F J v d 3 M u e 0 R h e U h p Z 2 g s M n 0 m c X V v d D s s J n F 1 b 3 Q 7 U 2 V j d G l v b j E v T k l G V F l C Q U 5 L L 1 J l b W 9 2 Z W Q g Q m 9 0 d G 9 t I F J v d 3 M u e 0 R h e U x v d y w z f S Z x d W 9 0 O y w m c X V v d D t T Z W N 0 a W 9 u M S 9 O S U Z U W U J B T k s v U m V t b 3 Z l Z C B C b 3 R 0 b 2 0 g U m 9 3 c y 5 7 T G F z d F B y a W N l L D R 9 J n F 1 b 3 Q 7 L C Z x d W 9 0 O 1 N l Y 3 R p b 2 4 x L 0 5 J R l R Z Q k F O S y 9 S Z W 1 v d m V k I E J v d H R v b S B S b 3 d z L n t Q c m V 2 a W 9 1 c 0 N s b 3 N l L D V 9 J n F 1 b 3 Q 7 L C Z x d W 9 0 O 1 N l Y 3 R p b 2 4 x L 0 5 J R l R Z Q k F O S y 9 S Z W 1 v d m V k I E J v d H R v b S B S b 3 d z L n t D a G F u Z 2 U s N n 0 m c X V v d D s s J n F 1 b 3 Q 7 U 2 V j d G l v b j E v T k l G V F l C Q U 5 L L 1 J l b W 9 2 Z W Q g Q m 9 0 d G 9 t I F J v d 3 M u e y V D a G F u Z 2 U s N 3 0 m c X V v d D s s J n F 1 b 3 Q 7 U 2 V j d G l v b j E v T k l G V F l C Q U 5 L L 1 J l b W 9 2 Z W Q g Q m 9 0 d G 9 t I F J v d 3 M u e 1 Z v b H V t Z S w 4 f S Z x d W 9 0 O y w m c X V v d D t T Z W N 0 a W 9 u M S 9 O S U Z U W U J B T k s v U m V t b 3 Z l Z C B C b 3 R 0 b 2 0 g U m 9 3 c y 5 7 T m V h c l d L T C w 5 f S Z x d W 9 0 O y w m c X V v d D t T Z W N 0 a W 9 u M S 9 O S U Z U W U J B T k s v U m V t b 3 Z l Z C B C b 3 R 0 b 2 0 g U m 9 3 c y 5 7 W W V h c k h p Z 2 g s M T B 9 J n F 1 b 3 Q 7 L C Z x d W 9 0 O 1 N l Y 3 R p b 2 4 x L 0 5 J R l R Z Q k F O S y 9 S Z W 1 v d m V k I E J v d H R v b S B S b 3 d z L n t Z Z W F y T G 9 3 L D E x f S Z x d W 9 0 O y w m c X V v d D t T Z W N 0 a W 9 u M S 9 O S U Z U W U J B T k s v U m V t b 3 Z l Z C B C b 3 R 0 b 2 0 g U m 9 3 c y 5 7 T m V h c l d L S C w x M n 0 m c X V v d D s s J n F 1 b 3 Q 7 U 2 V j d G l v b j E v T k l G V F l C Q U 5 L L 1 J l b W 9 2 Z W Q g Q m 9 0 d G 9 t I F J v d 3 M u e 3 B l c k N o Y W 5 n Z T M w Z C w x M 3 0 m c X V v d D s s J n F 1 b 3 Q 7 U 2 V j d G l v b j E v T k l G V F l C Q U 5 L L 1 J l b W 9 2 Z W Q g Q m 9 0 d G 9 t I F J v d 3 M u e z M w R G F 5 Q 2 h h c n Q s M T R 9 J n F 1 b 3 Q 7 L C Z x d W 9 0 O 1 N l Y 3 R p b 2 4 x L 0 5 J R l R Z Q k F O S y 9 S Z W 1 v d m V k I E J v d H R v b S B S b 3 d z L n t U b 2 R h e U N o Y X J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l G V F l C Q U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Q k F O S y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l C Q U 5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U J B T k s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l C Q U 5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l C Q U 5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l C Q U 5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Q k F O S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U J B T k s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l C Q U 5 L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Q k F O S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Q k F O S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l C Q U 5 L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Q k F O S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U J B T k s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9 D S 1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1 R P Q 0 t T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E 9 D S 1 M v U 2 9 1 c m N l L n t T W U 1 C T 0 w s M H 0 m c X V v d D s s J n F 1 b 3 Q 7 U 2 V j d G l v b j E v U 1 R P Q 0 t T L 1 N v d X J j Z S 5 7 T 1 B F T i w x f S Z x d W 9 0 O y w m c X V v d D t T Z W N 0 a W 9 u M S 9 T V E 9 D S 1 M v U 2 9 1 c m N l L n t E Y X l I a W d o L D J 9 J n F 1 b 3 Q 7 L C Z x d W 9 0 O 1 N l Y 3 R p b 2 4 x L 1 N U T 0 N L U y 9 T b 3 V y Y 2 U u e 0 R h e U x v d y w z f S Z x d W 9 0 O y w m c X V v d D t T Z W N 0 a W 9 u M S 9 T V E 9 D S 1 M v U 2 9 1 c m N l L n t M Y X N 0 U H J p Y 2 U s N H 0 m c X V v d D s s J n F 1 b 3 Q 7 U 2 V j d G l v b j E v U 1 R P Q 0 t T L 1 N v d X J j Z S 5 7 U H J l d m l v d X N D b G 9 z Z S w 1 f S Z x d W 9 0 O y w m c X V v d D t T Z W N 0 a W 9 u M S 9 T V E 9 D S 1 M v U 2 9 1 c m N l L n t D a G F u Z 2 U s N n 0 m c X V v d D s s J n F 1 b 3 Q 7 U 2 V j d G l v b j E v U 1 R P Q 0 t T L 1 N v d X J j Z S 5 7 J U N o Y W 5 n Z S w 3 f S Z x d W 9 0 O y w m c X V v d D t T Z W N 0 a W 9 u M S 9 T V E 9 D S 1 M v U 2 9 1 c m N l L n t W b 2 x 1 b W U s O H 0 m c X V v d D s s J n F 1 b 3 Q 7 U 2 V j d G l v b j E v U 1 R P Q 0 t T L 1 N v d X J j Z S 5 7 T m V h c l d L T C w 5 f S Z x d W 9 0 O y w m c X V v d D t T Z W N 0 a W 9 u M S 9 T V E 9 D S 1 M v U 2 9 1 c m N l L n t Z Z W F y S G l n a C w x M H 0 m c X V v d D s s J n F 1 b 3 Q 7 U 2 V j d G l v b j E v U 1 R P Q 0 t T L 1 N v d X J j Z S 5 7 W W V h c k x v d y w x M X 0 m c X V v d D s s J n F 1 b 3 Q 7 U 2 V j d G l v b j E v U 1 R P Q 0 t T L 1 N v d X J j Z S 5 7 T m V h c l d L S C w x M n 0 m c X V v d D s s J n F 1 b 3 Q 7 U 2 V j d G l v b j E v U 1 R P Q 0 t T L 1 N v d X J j Z S 5 7 c G V y Q 2 h h b m d l M z B k L D E z f S Z x d W 9 0 O y w m c X V v d D t T Z W N 0 a W 9 u M S 9 T V E 9 D S 1 M v U 2 9 1 c m N l L n s z M E R h e U N o Y X J 0 L D E 0 f S Z x d W 9 0 O y w m c X V v d D t T Z W N 0 a W 9 u M S 9 T V E 9 D S 1 M v U 2 9 1 c m N l L n t U b 2 R h e U N o Y X J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1 R P Q 0 t T L 1 N v d X J j Z S 5 7 U 1 l N Q k 9 M L D B 9 J n F 1 b 3 Q 7 L C Z x d W 9 0 O 1 N l Y 3 R p b 2 4 x L 1 N U T 0 N L U y 9 T b 3 V y Y 2 U u e 0 9 Q R U 4 s M X 0 m c X V v d D s s J n F 1 b 3 Q 7 U 2 V j d G l v b j E v U 1 R P Q 0 t T L 1 N v d X J j Z S 5 7 R G F 5 S G l n a C w y f S Z x d W 9 0 O y w m c X V v d D t T Z W N 0 a W 9 u M S 9 T V E 9 D S 1 M v U 2 9 1 c m N l L n t E Y X l M b 3 c s M 3 0 m c X V v d D s s J n F 1 b 3 Q 7 U 2 V j d G l v b j E v U 1 R P Q 0 t T L 1 N v d X J j Z S 5 7 T G F z d F B y a W N l L D R 9 J n F 1 b 3 Q 7 L C Z x d W 9 0 O 1 N l Y 3 R p b 2 4 x L 1 N U T 0 N L U y 9 T b 3 V y Y 2 U u e 1 B y Z X Z p b 3 V z Q 2 x v c 2 U s N X 0 m c X V v d D s s J n F 1 b 3 Q 7 U 2 V j d G l v b j E v U 1 R P Q 0 t T L 1 N v d X J j Z S 5 7 Q 2 h h b m d l L D Z 9 J n F 1 b 3 Q 7 L C Z x d W 9 0 O 1 N l Y 3 R p b 2 4 x L 1 N U T 0 N L U y 9 T b 3 V y Y 2 U u e y V D a G F u Z 2 U s N 3 0 m c X V v d D s s J n F 1 b 3 Q 7 U 2 V j d G l v b j E v U 1 R P Q 0 t T L 1 N v d X J j Z S 5 7 V m 9 s d W 1 l L D h 9 J n F 1 b 3 Q 7 L C Z x d W 9 0 O 1 N l Y 3 R p b 2 4 x L 1 N U T 0 N L U y 9 T b 3 V y Y 2 U u e 0 5 l Y X J X S 0 w s O X 0 m c X V v d D s s J n F 1 b 3 Q 7 U 2 V j d G l v b j E v U 1 R P Q 0 t T L 1 N v d X J j Z S 5 7 W W V h c k h p Z 2 g s M T B 9 J n F 1 b 3 Q 7 L C Z x d W 9 0 O 1 N l Y 3 R p b 2 4 x L 1 N U T 0 N L U y 9 T b 3 V y Y 2 U u e 1 l l Y X J M b 3 c s M T F 9 J n F 1 b 3 Q 7 L C Z x d W 9 0 O 1 N l Y 3 R p b 2 4 x L 1 N U T 0 N L U y 9 T b 3 V y Y 2 U u e 0 5 l Y X J X S 0 g s M T J 9 J n F 1 b 3 Q 7 L C Z x d W 9 0 O 1 N l Y 3 R p b 2 4 x L 1 N U T 0 N L U y 9 T b 3 V y Y 2 U u e 3 B l c k N o Y W 5 n Z T M w Z C w x M 3 0 m c X V v d D s s J n F 1 b 3 Q 7 U 2 V j d G l v b j E v U 1 R P Q 0 t T L 1 N v d X J j Z S 5 7 M z B E Y X l D a G F y d C w x N H 0 m c X V v d D s s J n F 1 b 3 Q 7 U 2 V j d G l v b j E v U 1 R P Q 0 t T L 1 N v d X J j Z S 5 7 V G 9 k Y X l D a G F y d C w x N X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1 l N Q k 9 M J n F 1 b 3 Q 7 L C Z x d W 9 0 O 0 9 Q R U 4 m c X V v d D s s J n F 1 b 3 Q 7 R G F 5 S G l n a C Z x d W 9 0 O y w m c X V v d D t E Y X l M b 3 c m c X V v d D s s J n F 1 b 3 Q 7 T G F z d F B y a W N l J n F 1 b 3 Q 7 L C Z x d W 9 0 O 1 B y Z X Z p b 3 V z Q 2 x v c 2 U m c X V v d D s s J n F 1 b 3 Q 7 Q 2 h h b m d l J n F 1 b 3 Q 7 L C Z x d W 9 0 O y V D a G F u Z 2 U m c X V v d D s s J n F 1 b 3 Q 7 V m 9 s d W 1 l J n F 1 b 3 Q 7 L C Z x d W 9 0 O 0 5 l Y X J X S 0 w m c X V v d D s s J n F 1 b 3 Q 7 W W V h c k h p Z 2 g m c X V v d D s s J n F 1 b 3 Q 7 W W V h c k x v d y Z x d W 9 0 O y w m c X V v d D t O Z W F y V 0 t I J n F 1 b 3 Q 7 L C Z x d W 9 0 O 3 B l c k N o Y W 5 n Z T M w Z C Z x d W 9 0 O y w m c X V v d D s z M E R h e U N o Y X J 0 J n F 1 b 3 Q 7 L C Z x d W 9 0 O 1 R v Z G F 5 Q 2 h h c n Q m c X V v d D t d I i A v P j x F b n R y e S B U e X B l P S J G a W x s Q 2 9 s d W 1 u V H l w Z X M i I F Z h b H V l P S J z Q U F V R k J R V U Z C U V V G Q l F V R k F B Q U d C Z z 0 9 I i A v P j x F b n R y e S B U e X B l P S J G a W x s T G F z d F V w Z G F 0 Z W Q i I F Z h b H V l P S J k M j A y M S 0 w N i 0 x M 1 Q w N z o 1 O T o 0 N C 4 w M j E 0 O D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U T 0 N L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c n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i 0 x M 1 Q w O D o x M D o 0 M S 4 y M j M z N T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b n N 0 c n V t Z W 5 0 L 0 l u c 3 R y d W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1 i b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2 L T E z V D A 4 O j E y O j Q 5 L j U 5 M D I 5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N 5 b W J v b C 9 z e W 1 i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U 9 J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r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2 L T E z V D A 5 O j M y O j Q 5 L j Q 0 O T E 4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2 t l c y 9 D b 2 9 r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U 9 J R E F U Q S 9 y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l P S U R B V E E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T 0 l E Q V R B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U 9 J R E F U Q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U 9 J R E F U Q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l P S U R B V E E v R X h w Y W 5 k Z W Q l M j B D b 2 x 1 b W 4 x L k N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l P S U R B V E E v R X h w Y W 5 k Z W Q l M j B D b 2 x 1 b W 4 x L l B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l P S U R B V E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U 9 J R E F U Q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p c n l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i 0 x M 1 Q x M D o x M j o y N C 4 z N j U 1 N T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e H B p c n l k Y X R l L 0 V 4 c G l y e W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U 9 J R E F U Q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p g b p P x c S T q I x 8 Z E D c r n R A A A A A A I A A A A A A B B m A A A A A Q A A I A A A A E e N t V B D 5 R q 1 j r w M f N c e K D J B H s l X q S w O L z m z n x I N K v V 4 A A A A A A 6 A A A A A A g A A I A A A A M u H M R Z Y y g q J U p + q p j s U o Q K r E 9 S q f c Q 5 X R W B M I 6 o X 7 9 / U A A A A A L d + T h + L x I 8 i t s 2 P D W 5 L 2 j L u t b c 5 a e W y M F G p D F M k 8 4 y F V H D 8 5 2 c 6 3 j 9 / e k G K 4 e 8 s Q + u K 6 5 s e v 5 l s D / V r Z B Y 3 Q N o z P 2 M n y H a g M B 4 p d A + k q l 0 Q A A A A I B e e 9 U 8 t m p T i W 0 N 0 v 1 b e i c d v D m q i Z o C Y l W z R 2 6 Z J x b i B t e e C r u A J B 9 R T 2 P A v 6 A b A J v K h A 9 1 i U 5 6 F H L I h H g Y 0 J k = < / D a t a M a s h u p > 
</file>

<file path=customXml/itemProps1.xml><?xml version="1.0" encoding="utf-8"?>
<ds:datastoreItem xmlns:ds="http://schemas.openxmlformats.org/officeDocument/2006/customXml" ds:itemID="{BB53A5B3-625B-431E-B619-E4FB526C06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NIFTY50</vt:lpstr>
      <vt:lpstr>STOCKLIST</vt:lpstr>
      <vt:lpstr>OPTION CHAIN</vt:lpstr>
      <vt:lpstr>OC_DB</vt:lpstr>
      <vt:lpstr>Cookies</vt:lpstr>
      <vt:lpstr>symbol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2021-06-11T11:08:34Z</dcterms:created>
  <dcterms:modified xsi:type="dcterms:W3CDTF">2021-06-25T07:01:11Z</dcterms:modified>
</cp:coreProperties>
</file>