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455"/>
  </bookViews>
  <sheets>
    <sheet name="報酬計算" sheetId="1" r:id="rId1"/>
    <sheet name="報酬明細（新）" sheetId="16" r:id="rId2"/>
    <sheet name="名刺" sheetId="7" r:id="rId3"/>
    <sheet name="スカウト一覧" sheetId="18" r:id="rId4"/>
  </sheets>
  <definedNames>
    <definedName name="_xlnm.Print_Area" localSheetId="0">報酬計算!$A$1:$BI$50</definedName>
  </definedNames>
  <calcPr calcId="125725"/>
  <fileRecoveryPr autoRecover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7" i="16"/>
  <c r="F106"/>
  <c r="D108"/>
  <c r="D107"/>
  <c r="D106"/>
  <c r="Q107"/>
  <c r="H104"/>
  <c r="F104"/>
  <c r="B100" s="1"/>
  <c r="D104"/>
  <c r="B104"/>
  <c r="Q103"/>
  <c r="N102"/>
  <c r="L102"/>
  <c r="J102"/>
  <c r="H102"/>
  <c r="D102"/>
  <c r="B102"/>
  <c r="J100"/>
  <c r="H100"/>
  <c r="F100"/>
  <c r="D100"/>
  <c r="Q100"/>
  <c r="M97"/>
  <c r="K97"/>
  <c r="J97"/>
  <c r="I97"/>
  <c r="H97"/>
  <c r="F97"/>
  <c r="D97"/>
  <c r="B97"/>
  <c r="D94"/>
  <c r="F89"/>
  <c r="F88"/>
  <c r="D90"/>
  <c r="D89"/>
  <c r="D88"/>
  <c r="Q89"/>
  <c r="H86"/>
  <c r="F86"/>
  <c r="D86"/>
  <c r="B86"/>
  <c r="Q85"/>
  <c r="Q82"/>
  <c r="N84"/>
  <c r="L84"/>
  <c r="J84"/>
  <c r="H84"/>
  <c r="D84"/>
  <c r="B84"/>
  <c r="M79"/>
  <c r="K79"/>
  <c r="J79"/>
  <c r="I79"/>
  <c r="H79"/>
  <c r="F79"/>
  <c r="D79"/>
  <c r="B79"/>
  <c r="D76"/>
  <c r="F71"/>
  <c r="F70"/>
  <c r="D72"/>
  <c r="D71"/>
  <c r="D70"/>
  <c r="Q71"/>
  <c r="Q67"/>
  <c r="H68"/>
  <c r="F68"/>
  <c r="B64" s="1"/>
  <c r="D68"/>
  <c r="B68"/>
  <c r="N66"/>
  <c r="L66"/>
  <c r="J66"/>
  <c r="H66"/>
  <c r="D66"/>
  <c r="B66"/>
  <c r="Q64"/>
  <c r="J64"/>
  <c r="H64"/>
  <c r="F64"/>
  <c r="D64"/>
  <c r="M61"/>
  <c r="K61"/>
  <c r="J61"/>
  <c r="I61"/>
  <c r="H61"/>
  <c r="F61"/>
  <c r="D61"/>
  <c r="B61"/>
  <c r="D58"/>
  <c r="N39"/>
  <c r="H39"/>
  <c r="G37"/>
  <c r="F52"/>
  <c r="F51"/>
  <c r="F53" s="1"/>
  <c r="D53"/>
  <c r="D52"/>
  <c r="D51"/>
  <c r="Q52"/>
  <c r="H49"/>
  <c r="F49"/>
  <c r="B45" s="1"/>
  <c r="D49"/>
  <c r="B49"/>
  <c r="N47"/>
  <c r="L47"/>
  <c r="J47"/>
  <c r="H47"/>
  <c r="D47"/>
  <c r="B47"/>
  <c r="Q48"/>
  <c r="Q45"/>
  <c r="J45"/>
  <c r="H45"/>
  <c r="F45"/>
  <c r="D45"/>
  <c r="M42"/>
  <c r="K42"/>
  <c r="J42"/>
  <c r="I42"/>
  <c r="H42"/>
  <c r="F42"/>
  <c r="D42"/>
  <c r="B42"/>
  <c r="D39"/>
  <c r="R42"/>
  <c r="O42"/>
  <c r="N21"/>
  <c r="H21"/>
  <c r="G19"/>
  <c r="F35"/>
  <c r="F34"/>
  <c r="F33"/>
  <c r="D35"/>
  <c r="D34"/>
  <c r="D33"/>
  <c r="H31"/>
  <c r="F31"/>
  <c r="D31"/>
  <c r="B31"/>
  <c r="N29"/>
  <c r="L29"/>
  <c r="J29"/>
  <c r="H29"/>
  <c r="B29"/>
  <c r="J27" l="1"/>
  <c r="H27"/>
  <c r="F27"/>
  <c r="D27"/>
  <c r="B27"/>
  <c r="M24"/>
  <c r="K24"/>
  <c r="J24"/>
  <c r="I24"/>
  <c r="H24"/>
  <c r="F24"/>
  <c r="D24"/>
  <c r="B24"/>
  <c r="D21"/>
  <c r="R24"/>
  <c r="O24"/>
  <c r="F3" i="18"/>
  <c r="N671" i="16"/>
  <c r="H671"/>
  <c r="H653"/>
  <c r="G651"/>
  <c r="N653"/>
  <c r="I44" i="1"/>
  <c r="I4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" l="1"/>
  <c r="AD5" l="1"/>
  <c r="F5" i="18" l="1"/>
  <c r="AE11" i="1" l="1"/>
  <c r="S11"/>
  <c r="AE19"/>
  <c r="S19"/>
  <c r="AD19"/>
  <c r="AE17"/>
  <c r="S17"/>
  <c r="AD17"/>
  <c r="AC11" l="1"/>
  <c r="AD11"/>
  <c r="BH19"/>
  <c r="AO19"/>
  <c r="AC19"/>
  <c r="BH17"/>
  <c r="AO17"/>
  <c r="AC17"/>
  <c r="BH11" l="1"/>
  <c r="AO11"/>
  <c r="AP11" s="1"/>
  <c r="AT11"/>
  <c r="BG11"/>
  <c r="AU11"/>
  <c r="AT19"/>
  <c r="AP19"/>
  <c r="BG19"/>
  <c r="BI19" s="1"/>
  <c r="AU19"/>
  <c r="AT17"/>
  <c r="AP17"/>
  <c r="BG17"/>
  <c r="BI17" s="1"/>
  <c r="AU17"/>
  <c r="BI11" l="1"/>
  <c r="AE18"/>
  <c r="S18"/>
  <c r="AD18"/>
  <c r="BH18" l="1"/>
  <c r="AO18"/>
  <c r="AC18"/>
  <c r="BI7"/>
  <c r="AE7"/>
  <c r="S7"/>
  <c r="AD7"/>
  <c r="AP18" l="1"/>
  <c r="BG18"/>
  <c r="BI18" s="1"/>
  <c r="AU18"/>
  <c r="AT18"/>
  <c r="AO7"/>
  <c r="AC7"/>
  <c r="BI25"/>
  <c r="AE25"/>
  <c r="S25"/>
  <c r="AD25"/>
  <c r="AP7" l="1"/>
  <c r="AU7"/>
  <c r="AT7"/>
  <c r="AO25"/>
  <c r="AC25"/>
  <c r="S44"/>
  <c r="S45"/>
  <c r="AE45"/>
  <c r="AP25" l="1"/>
  <c r="AU25"/>
  <c r="AT25"/>
  <c r="AA46" l="1"/>
  <c r="F486" i="16" l="1"/>
  <c r="F468"/>
  <c r="N140"/>
  <c r="AE28" i="1" l="1"/>
  <c r="S28"/>
  <c r="AD28"/>
  <c r="AE27"/>
  <c r="S27"/>
  <c r="AC27" l="1"/>
  <c r="AU27" s="1"/>
  <c r="AD27"/>
  <c r="AO28"/>
  <c r="AC28"/>
  <c r="AT27"/>
  <c r="AO27" l="1"/>
  <c r="AP27" s="1"/>
  <c r="Q468" i="16" s="1"/>
  <c r="AT28" i="1"/>
  <c r="AP28"/>
  <c r="Q486" i="16" s="1"/>
  <c r="AU28" i="1"/>
  <c r="B422" i="16" l="1"/>
  <c r="B404"/>
  <c r="B386"/>
  <c r="B205"/>
  <c r="BI39" i="1" l="1"/>
  <c r="AE39"/>
  <c r="S39"/>
  <c r="I39"/>
  <c r="AD39" s="1"/>
  <c r="BI38"/>
  <c r="AE38"/>
  <c r="S38"/>
  <c r="I38"/>
  <c r="AD38" s="1"/>
  <c r="BI37"/>
  <c r="AE37"/>
  <c r="AD37"/>
  <c r="AC37"/>
  <c r="AU37" s="1"/>
  <c r="S37"/>
  <c r="BI36"/>
  <c r="AE36"/>
  <c r="AD36"/>
  <c r="AC36"/>
  <c r="AU36" s="1"/>
  <c r="S36"/>
  <c r="AO38" l="1"/>
  <c r="AO39"/>
  <c r="AT36"/>
  <c r="AO37"/>
  <c r="AP37" s="1"/>
  <c r="AO36"/>
  <c r="AP36" s="1"/>
  <c r="AC39"/>
  <c r="AC38"/>
  <c r="AT37"/>
  <c r="AT38" l="1"/>
  <c r="AP38"/>
  <c r="AU38"/>
  <c r="AU39"/>
  <c r="AT39"/>
  <c r="AP39"/>
  <c r="S12" l="1"/>
  <c r="S13"/>
  <c r="S14"/>
  <c r="AD12" l="1"/>
  <c r="AD15"/>
  <c r="AD20"/>
  <c r="H115" i="16"/>
  <c r="D115"/>
  <c r="AD24" i="1" l="1"/>
  <c r="AD8" l="1"/>
  <c r="AE21"/>
  <c r="S21"/>
  <c r="AE20"/>
  <c r="S20"/>
  <c r="AD21" l="1"/>
  <c r="BH21" s="1"/>
  <c r="BH20"/>
  <c r="AO20"/>
  <c r="AC20"/>
  <c r="AC21"/>
  <c r="AE14"/>
  <c r="AE9"/>
  <c r="S9"/>
  <c r="AE8"/>
  <c r="BH8" s="1"/>
  <c r="S8"/>
  <c r="AD9" l="1"/>
  <c r="BH9" s="1"/>
  <c r="AC9"/>
  <c r="AU9" s="1"/>
  <c r="AD14"/>
  <c r="AO21"/>
  <c r="AP21" s="1"/>
  <c r="AC14"/>
  <c r="BG14" s="1"/>
  <c r="AC8"/>
  <c r="AU8" s="1"/>
  <c r="AO8"/>
  <c r="AT20"/>
  <c r="AP20"/>
  <c r="BG20"/>
  <c r="BI20" s="1"/>
  <c r="AU20"/>
  <c r="AT21"/>
  <c r="BG21"/>
  <c r="BI21" s="1"/>
  <c r="AU21"/>
  <c r="BG9" l="1"/>
  <c r="BI9" s="1"/>
  <c r="AT9"/>
  <c r="AT14"/>
  <c r="AU14"/>
  <c r="AO9"/>
  <c r="AP9" s="1"/>
  <c r="AP8"/>
  <c r="BG8"/>
  <c r="BI8" s="1"/>
  <c r="AT8"/>
  <c r="AO14"/>
  <c r="AP14" s="1"/>
  <c r="BH14"/>
  <c r="BI14" s="1"/>
  <c r="D161" i="16" l="1"/>
  <c r="AD23" i="1" l="1"/>
  <c r="AE12"/>
  <c r="AE3"/>
  <c r="S3"/>
  <c r="AD3"/>
  <c r="AC3" l="1"/>
  <c r="BG3" s="1"/>
  <c r="BH3"/>
  <c r="AC12"/>
  <c r="AF3"/>
  <c r="S16"/>
  <c r="AU3" l="1"/>
  <c r="AT3"/>
  <c r="AO12"/>
  <c r="AP12" s="1"/>
  <c r="AT12"/>
  <c r="AU12"/>
  <c r="BI3"/>
  <c r="AO3"/>
  <c r="AP3" s="1"/>
  <c r="AD22" l="1"/>
  <c r="AD45" l="1"/>
  <c r="AO45" s="1"/>
  <c r="I40"/>
  <c r="AC40" s="1"/>
  <c r="I41"/>
  <c r="AC41" s="1"/>
  <c r="I42"/>
  <c r="I43"/>
  <c r="AD29" l="1"/>
  <c r="S29"/>
  <c r="AE29"/>
  <c r="AF29" l="1"/>
  <c r="AO29" s="1"/>
  <c r="AC29"/>
  <c r="AU29" s="1"/>
  <c r="AT29" l="1"/>
  <c r="AP29"/>
  <c r="BH29"/>
  <c r="BG29"/>
  <c r="BI29" l="1"/>
  <c r="AD26"/>
  <c r="AC45"/>
  <c r="AP45" s="1"/>
  <c r="AC43"/>
  <c r="AE10" l="1"/>
  <c r="F4" i="18" l="1"/>
  <c r="AE13" i="1" l="1"/>
  <c r="AE15"/>
  <c r="AE16"/>
  <c r="AE22"/>
  <c r="AE23"/>
  <c r="AE24"/>
  <c r="AE26"/>
  <c r="AE4"/>
  <c r="D29" i="16" s="1"/>
  <c r="AE5" i="1"/>
  <c r="AE6"/>
  <c r="AD35" l="1"/>
  <c r="AO23" l="1"/>
  <c r="AF35"/>
  <c r="AO22" l="1"/>
  <c r="AT50"/>
  <c r="AT49"/>
  <c r="AT48"/>
  <c r="AT47"/>
  <c r="AP49"/>
  <c r="K46" l="1"/>
  <c r="AD40" l="1"/>
  <c r="AD41"/>
  <c r="AD42"/>
  <c r="AD43"/>
  <c r="AD44"/>
  <c r="AD4" l="1"/>
  <c r="AF4"/>
  <c r="AO4" l="1"/>
  <c r="Q30" i="16" s="1"/>
  <c r="N429" l="1"/>
  <c r="AE35" i="1" l="1"/>
  <c r="AO5" l="1"/>
  <c r="S10"/>
  <c r="S15"/>
  <c r="S22"/>
  <c r="AC22" s="1"/>
  <c r="S23"/>
  <c r="AC23" s="1"/>
  <c r="S24"/>
  <c r="AD10" l="1"/>
  <c r="AD16"/>
  <c r="AD13"/>
  <c r="AC16"/>
  <c r="AC13"/>
  <c r="AC24"/>
  <c r="AC15"/>
  <c r="AU15" s="1"/>
  <c r="AC10"/>
  <c r="BH23"/>
  <c r="L605" i="16"/>
  <c r="AO15" i="1" l="1"/>
  <c r="AO13"/>
  <c r="AO24"/>
  <c r="AO10"/>
  <c r="AO16"/>
  <c r="F2" i="18" l="1"/>
  <c r="F6" s="1"/>
  <c r="AN46" i="1" l="1"/>
  <c r="AQ50" s="1"/>
  <c r="F118" i="16" l="1"/>
  <c r="H46" i="1" l="1"/>
  <c r="B6" i="16" l="1"/>
  <c r="AO26" i="1" l="1"/>
  <c r="D39" i="7" l="1"/>
  <c r="D31" l="1"/>
  <c r="D32"/>
  <c r="D33"/>
  <c r="D34"/>
  <c r="D35"/>
  <c r="D386" i="16" l="1"/>
  <c r="AK46" i="1" l="1"/>
  <c r="AQ48" s="1"/>
  <c r="AJ46"/>
  <c r="AQ47" s="1"/>
  <c r="AI46" l="1"/>
  <c r="N679" i="16" l="1"/>
  <c r="N661"/>
  <c r="N643"/>
  <c r="N625"/>
  <c r="N607"/>
  <c r="N589"/>
  <c r="N571"/>
  <c r="N553"/>
  <c r="N535"/>
  <c r="N517"/>
  <c r="N499"/>
  <c r="N481"/>
  <c r="N463"/>
  <c r="N445"/>
  <c r="N427"/>
  <c r="N409"/>
  <c r="N391"/>
  <c r="N373"/>
  <c r="N355"/>
  <c r="N337"/>
  <c r="N301"/>
  <c r="N283"/>
  <c r="N265"/>
  <c r="N246"/>
  <c r="N228"/>
  <c r="N210"/>
  <c r="N192"/>
  <c r="N174"/>
  <c r="N156"/>
  <c r="N138"/>
  <c r="N120"/>
  <c r="N11"/>
  <c r="AR46" i="1" l="1"/>
  <c r="AD6" l="1"/>
  <c r="AD31"/>
  <c r="AF31"/>
  <c r="AO6" l="1"/>
  <c r="D30" i="7"/>
  <c r="AD30" i="1" l="1"/>
  <c r="I46" l="1"/>
  <c r="AD34"/>
  <c r="AF34"/>
  <c r="AD33"/>
  <c r="AF33"/>
  <c r="AD32"/>
  <c r="AF32"/>
  <c r="AF30"/>
  <c r="S34"/>
  <c r="AC34" s="1"/>
  <c r="AT34" l="1"/>
  <c r="D368" i="16"/>
  <c r="D130"/>
  <c r="F684" l="1"/>
  <c r="F683"/>
  <c r="D685"/>
  <c r="D684"/>
  <c r="D683"/>
  <c r="H681"/>
  <c r="B681"/>
  <c r="L679"/>
  <c r="J679"/>
  <c r="H679"/>
  <c r="J677"/>
  <c r="H677"/>
  <c r="F677"/>
  <c r="D677"/>
  <c r="D674"/>
  <c r="R674"/>
  <c r="O674"/>
  <c r="M674"/>
  <c r="K674"/>
  <c r="J674"/>
  <c r="I674"/>
  <c r="H674"/>
  <c r="B674"/>
  <c r="D671"/>
  <c r="G669"/>
  <c r="F666"/>
  <c r="F665"/>
  <c r="D667"/>
  <c r="D666"/>
  <c r="D665"/>
  <c r="B663"/>
  <c r="H663"/>
  <c r="L661"/>
  <c r="J661"/>
  <c r="H661"/>
  <c r="J659"/>
  <c r="H659"/>
  <c r="F659"/>
  <c r="D659"/>
  <c r="R656"/>
  <c r="O656"/>
  <c r="M656"/>
  <c r="K656"/>
  <c r="J656"/>
  <c r="I656"/>
  <c r="H656"/>
  <c r="F656"/>
  <c r="D656"/>
  <c r="B656"/>
  <c r="D653"/>
  <c r="D649"/>
  <c r="D648"/>
  <c r="D647"/>
  <c r="F647"/>
  <c r="F648"/>
  <c r="H645"/>
  <c r="B645"/>
  <c r="L643"/>
  <c r="J643"/>
  <c r="H643"/>
  <c r="J641"/>
  <c r="H641"/>
  <c r="F641"/>
  <c r="D641"/>
  <c r="R638"/>
  <c r="O638"/>
  <c r="M638"/>
  <c r="K638"/>
  <c r="J638"/>
  <c r="I638"/>
  <c r="H638"/>
  <c r="F638"/>
  <c r="D638"/>
  <c r="B638"/>
  <c r="N635"/>
  <c r="H635"/>
  <c r="D635"/>
  <c r="G633"/>
  <c r="F630"/>
  <c r="F629"/>
  <c r="D631"/>
  <c r="D630"/>
  <c r="D629"/>
  <c r="H627"/>
  <c r="B627"/>
  <c r="H625"/>
  <c r="J625"/>
  <c r="L625"/>
  <c r="J623"/>
  <c r="H623"/>
  <c r="F623"/>
  <c r="D623"/>
  <c r="R620"/>
  <c r="O620"/>
  <c r="M620"/>
  <c r="K620"/>
  <c r="J620"/>
  <c r="I620"/>
  <c r="H620"/>
  <c r="D620"/>
  <c r="B620"/>
  <c r="D617"/>
  <c r="N617"/>
  <c r="H617"/>
  <c r="G615"/>
  <c r="F612"/>
  <c r="F611"/>
  <c r="D613"/>
  <c r="D612"/>
  <c r="D611"/>
  <c r="H609"/>
  <c r="B609"/>
  <c r="L607"/>
  <c r="J607"/>
  <c r="H607"/>
  <c r="J605"/>
  <c r="H605"/>
  <c r="F605"/>
  <c r="D605"/>
  <c r="M602"/>
  <c r="K602"/>
  <c r="J602"/>
  <c r="I602"/>
  <c r="H602"/>
  <c r="D602"/>
  <c r="D599"/>
  <c r="N599"/>
  <c r="H599"/>
  <c r="G597"/>
  <c r="I584"/>
  <c r="H584"/>
  <c r="D584"/>
  <c r="J584"/>
  <c r="K584"/>
  <c r="M584"/>
  <c r="O584"/>
  <c r="R584"/>
  <c r="F594"/>
  <c r="F593"/>
  <c r="D595"/>
  <c r="D594"/>
  <c r="D593"/>
  <c r="H591"/>
  <c r="B591"/>
  <c r="H589"/>
  <c r="J589"/>
  <c r="L589"/>
  <c r="J587"/>
  <c r="H587"/>
  <c r="F587"/>
  <c r="D587"/>
  <c r="B584"/>
  <c r="D581"/>
  <c r="N581"/>
  <c r="H581"/>
  <c r="G579"/>
  <c r="F576"/>
  <c r="F575"/>
  <c r="D577"/>
  <c r="D576"/>
  <c r="D575"/>
  <c r="H573"/>
  <c r="B573"/>
  <c r="H571"/>
  <c r="J571"/>
  <c r="L571"/>
  <c r="J569"/>
  <c r="H569"/>
  <c r="F569"/>
  <c r="D569"/>
  <c r="R566"/>
  <c r="O566"/>
  <c r="M566"/>
  <c r="K566"/>
  <c r="J566"/>
  <c r="I566"/>
  <c r="H566"/>
  <c r="D566"/>
  <c r="B566"/>
  <c r="D563"/>
  <c r="N563"/>
  <c r="H563"/>
  <c r="G561"/>
  <c r="F558"/>
  <c r="F557"/>
  <c r="D559"/>
  <c r="D558"/>
  <c r="D557"/>
  <c r="H555"/>
  <c r="B555"/>
  <c r="L553"/>
  <c r="J553"/>
  <c r="H553"/>
  <c r="J551"/>
  <c r="H551"/>
  <c r="F551"/>
  <c r="D551"/>
  <c r="R548"/>
  <c r="O548"/>
  <c r="M548"/>
  <c r="K548"/>
  <c r="J548"/>
  <c r="I548"/>
  <c r="H548"/>
  <c r="D548"/>
  <c r="B548"/>
  <c r="D545"/>
  <c r="N545"/>
  <c r="H545"/>
  <c r="G543"/>
  <c r="F540"/>
  <c r="F539"/>
  <c r="D541"/>
  <c r="D540"/>
  <c r="D539"/>
  <c r="H537"/>
  <c r="B537"/>
  <c r="H535"/>
  <c r="J535"/>
  <c r="L535"/>
  <c r="J533"/>
  <c r="H533"/>
  <c r="F533"/>
  <c r="D533"/>
  <c r="R530"/>
  <c r="O530"/>
  <c r="M530"/>
  <c r="K530"/>
  <c r="J530"/>
  <c r="I530"/>
  <c r="H530"/>
  <c r="D530"/>
  <c r="B530"/>
  <c r="D527"/>
  <c r="N527"/>
  <c r="H527"/>
  <c r="G525"/>
  <c r="D523"/>
  <c r="D522"/>
  <c r="D521"/>
  <c r="F521"/>
  <c r="F522"/>
  <c r="H519"/>
  <c r="B519"/>
  <c r="H517"/>
  <c r="J517"/>
  <c r="L517"/>
  <c r="J515"/>
  <c r="H515"/>
  <c r="F515"/>
  <c r="D515"/>
  <c r="R512"/>
  <c r="O512"/>
  <c r="M512"/>
  <c r="K512"/>
  <c r="J512"/>
  <c r="I512"/>
  <c r="H512"/>
  <c r="D512"/>
  <c r="B512"/>
  <c r="D509"/>
  <c r="N509"/>
  <c r="H509"/>
  <c r="G507"/>
  <c r="F504"/>
  <c r="F503"/>
  <c r="D505"/>
  <c r="D504"/>
  <c r="D503"/>
  <c r="H501"/>
  <c r="B501"/>
  <c r="L499"/>
  <c r="J499"/>
  <c r="H499"/>
  <c r="J497"/>
  <c r="H497"/>
  <c r="F497"/>
  <c r="D497"/>
  <c r="R494"/>
  <c r="O494"/>
  <c r="M494"/>
  <c r="K494"/>
  <c r="J494"/>
  <c r="I494"/>
  <c r="H494"/>
  <c r="D494"/>
  <c r="B494"/>
  <c r="D491"/>
  <c r="N491"/>
  <c r="H491"/>
  <c r="G489"/>
  <c r="F485"/>
  <c r="D487"/>
  <c r="D486"/>
  <c r="D485"/>
  <c r="H483"/>
  <c r="B483"/>
  <c r="L481"/>
  <c r="J481"/>
  <c r="H481"/>
  <c r="J479"/>
  <c r="H479"/>
  <c r="F479"/>
  <c r="D479"/>
  <c r="R476"/>
  <c r="O476"/>
  <c r="M476"/>
  <c r="K476"/>
  <c r="J476"/>
  <c r="I476"/>
  <c r="H476"/>
  <c r="D476"/>
  <c r="D473"/>
  <c r="N473"/>
  <c r="H473"/>
  <c r="G471"/>
  <c r="D469"/>
  <c r="D468"/>
  <c r="D467"/>
  <c r="F467"/>
  <c r="H465"/>
  <c r="B465"/>
  <c r="L463"/>
  <c r="J463"/>
  <c r="H463"/>
  <c r="J461"/>
  <c r="H461"/>
  <c r="F461"/>
  <c r="D461"/>
  <c r="R458"/>
  <c r="O458"/>
  <c r="M458"/>
  <c r="K458"/>
  <c r="J458"/>
  <c r="I458"/>
  <c r="H458"/>
  <c r="D458"/>
  <c r="D455"/>
  <c r="N455"/>
  <c r="H455"/>
  <c r="G453"/>
  <c r="F450"/>
  <c r="F449"/>
  <c r="D451"/>
  <c r="D450"/>
  <c r="D449"/>
  <c r="H447"/>
  <c r="B447"/>
  <c r="L445"/>
  <c r="J445"/>
  <c r="H445"/>
  <c r="J443"/>
  <c r="H443"/>
  <c r="F443"/>
  <c r="D443"/>
  <c r="R440"/>
  <c r="O440"/>
  <c r="M440"/>
  <c r="K440"/>
  <c r="J440"/>
  <c r="I440"/>
  <c r="H440"/>
  <c r="D440"/>
  <c r="B440"/>
  <c r="D437"/>
  <c r="N437"/>
  <c r="H437"/>
  <c r="G435"/>
  <c r="D433"/>
  <c r="D432"/>
  <c r="D431"/>
  <c r="F431"/>
  <c r="F432"/>
  <c r="H429"/>
  <c r="B429"/>
  <c r="L427"/>
  <c r="J427"/>
  <c r="H427"/>
  <c r="J425"/>
  <c r="H425"/>
  <c r="F425"/>
  <c r="D425"/>
  <c r="R422"/>
  <c r="O422"/>
  <c r="M422"/>
  <c r="K422"/>
  <c r="J422"/>
  <c r="I422"/>
  <c r="H422"/>
  <c r="D422"/>
  <c r="D419"/>
  <c r="N419"/>
  <c r="H419"/>
  <c r="G417"/>
  <c r="D415"/>
  <c r="D414"/>
  <c r="D413"/>
  <c r="F413"/>
  <c r="F414"/>
  <c r="H411"/>
  <c r="B411"/>
  <c r="L409"/>
  <c r="J409"/>
  <c r="H409"/>
  <c r="J407"/>
  <c r="H407"/>
  <c r="F407"/>
  <c r="D407"/>
  <c r="R404"/>
  <c r="O404"/>
  <c r="M404"/>
  <c r="K404"/>
  <c r="J404"/>
  <c r="I404"/>
  <c r="H404"/>
  <c r="D404"/>
  <c r="D401"/>
  <c r="N401"/>
  <c r="H401"/>
  <c r="G399"/>
  <c r="F396"/>
  <c r="F395"/>
  <c r="D397"/>
  <c r="D396"/>
  <c r="D395"/>
  <c r="H393"/>
  <c r="B393"/>
  <c r="L391"/>
  <c r="J391"/>
  <c r="H391"/>
  <c r="J389"/>
  <c r="H389"/>
  <c r="F389"/>
  <c r="D389"/>
  <c r="R386"/>
  <c r="O386"/>
  <c r="M386"/>
  <c r="K386"/>
  <c r="J386"/>
  <c r="I386"/>
  <c r="H386"/>
  <c r="D383"/>
  <c r="N383"/>
  <c r="H383"/>
  <c r="G381"/>
  <c r="D379"/>
  <c r="D378"/>
  <c r="D377"/>
  <c r="F377"/>
  <c r="F378"/>
  <c r="H375"/>
  <c r="B375"/>
  <c r="H373"/>
  <c r="J373"/>
  <c r="L373"/>
  <c r="J371"/>
  <c r="H371"/>
  <c r="F371"/>
  <c r="D371"/>
  <c r="M368"/>
  <c r="K368"/>
  <c r="J368"/>
  <c r="I368"/>
  <c r="H368"/>
  <c r="B368"/>
  <c r="D365"/>
  <c r="N365"/>
  <c r="H365"/>
  <c r="G363"/>
  <c r="F360"/>
  <c r="F359"/>
  <c r="D361"/>
  <c r="D360"/>
  <c r="D359"/>
  <c r="H357"/>
  <c r="B357"/>
  <c r="L355"/>
  <c r="J355"/>
  <c r="H355"/>
  <c r="D353"/>
  <c r="F353"/>
  <c r="H353"/>
  <c r="J353"/>
  <c r="R350"/>
  <c r="O350"/>
  <c r="M350"/>
  <c r="K350"/>
  <c r="J350"/>
  <c r="I350"/>
  <c r="H350"/>
  <c r="D350"/>
  <c r="B350"/>
  <c r="D347"/>
  <c r="N347"/>
  <c r="H347"/>
  <c r="G345"/>
  <c r="H337"/>
  <c r="J337"/>
  <c r="L337"/>
  <c r="F342"/>
  <c r="F341"/>
  <c r="D341"/>
  <c r="D342"/>
  <c r="D343"/>
  <c r="H339"/>
  <c r="B339"/>
  <c r="J335"/>
  <c r="H335"/>
  <c r="D335"/>
  <c r="R332"/>
  <c r="O332"/>
  <c r="M332"/>
  <c r="K332"/>
  <c r="J332"/>
  <c r="I332"/>
  <c r="H332"/>
  <c r="D332"/>
  <c r="B332"/>
  <c r="D329"/>
  <c r="N329"/>
  <c r="H329"/>
  <c r="G327"/>
  <c r="F324"/>
  <c r="F323"/>
  <c r="D325"/>
  <c r="D324"/>
  <c r="D323"/>
  <c r="H321"/>
  <c r="B321"/>
  <c r="L319"/>
  <c r="J319"/>
  <c r="H319"/>
  <c r="J317"/>
  <c r="H317"/>
  <c r="F317"/>
  <c r="D317"/>
  <c r="R314"/>
  <c r="O314"/>
  <c r="M314"/>
  <c r="K314"/>
  <c r="J314"/>
  <c r="I314"/>
  <c r="H314"/>
  <c r="D314"/>
  <c r="B314"/>
  <c r="D311"/>
  <c r="N311"/>
  <c r="H311"/>
  <c r="G309"/>
  <c r="F306"/>
  <c r="F305"/>
  <c r="D307"/>
  <c r="D306"/>
  <c r="D305"/>
  <c r="H303"/>
  <c r="B303"/>
  <c r="L301"/>
  <c r="J301"/>
  <c r="H301"/>
  <c r="J299"/>
  <c r="H299"/>
  <c r="F299"/>
  <c r="D299"/>
  <c r="R296"/>
  <c r="O296"/>
  <c r="M296"/>
  <c r="K296"/>
  <c r="J296"/>
  <c r="I296"/>
  <c r="H296"/>
  <c r="D296"/>
  <c r="B296"/>
  <c r="N293"/>
  <c r="H293"/>
  <c r="D293"/>
  <c r="G291"/>
  <c r="F288"/>
  <c r="F287"/>
  <c r="D289"/>
  <c r="D288"/>
  <c r="D287"/>
  <c r="H285"/>
  <c r="B285"/>
  <c r="L283"/>
  <c r="J283"/>
  <c r="H283"/>
  <c r="J281"/>
  <c r="H281"/>
  <c r="F281"/>
  <c r="D281"/>
  <c r="R278"/>
  <c r="O278"/>
  <c r="M278"/>
  <c r="K278"/>
  <c r="J278"/>
  <c r="I278"/>
  <c r="H278"/>
  <c r="D278"/>
  <c r="B278"/>
  <c r="D275"/>
  <c r="N275"/>
  <c r="H275"/>
  <c r="G273"/>
  <c r="F270"/>
  <c r="F269"/>
  <c r="D271"/>
  <c r="D270"/>
  <c r="D269"/>
  <c r="H267"/>
  <c r="B267"/>
  <c r="L265"/>
  <c r="J265"/>
  <c r="H265"/>
  <c r="J263"/>
  <c r="H263"/>
  <c r="F263"/>
  <c r="D263"/>
  <c r="M260"/>
  <c r="K260"/>
  <c r="J260"/>
  <c r="I260"/>
  <c r="H260"/>
  <c r="D260"/>
  <c r="B260"/>
  <c r="D257"/>
  <c r="N257"/>
  <c r="H257"/>
  <c r="G255"/>
  <c r="F251"/>
  <c r="F250"/>
  <c r="D252"/>
  <c r="D251"/>
  <c r="D250"/>
  <c r="H248"/>
  <c r="B248"/>
  <c r="L246"/>
  <c r="J246"/>
  <c r="H246"/>
  <c r="J244"/>
  <c r="H244"/>
  <c r="F244"/>
  <c r="D244"/>
  <c r="R241"/>
  <c r="O241"/>
  <c r="M241"/>
  <c r="K241"/>
  <c r="J241"/>
  <c r="I241"/>
  <c r="H241"/>
  <c r="D241"/>
  <c r="B241"/>
  <c r="D238"/>
  <c r="S35" i="1"/>
  <c r="AC35" s="1"/>
  <c r="BG23"/>
  <c r="BI23" s="1"/>
  <c r="S26"/>
  <c r="AC26" s="1"/>
  <c r="S33"/>
  <c r="S32"/>
  <c r="AC32" s="1"/>
  <c r="S31"/>
  <c r="AC31" s="1"/>
  <c r="S6"/>
  <c r="AC6" s="1"/>
  <c r="S40"/>
  <c r="F681" i="16" s="1"/>
  <c r="S41" i="1"/>
  <c r="S42"/>
  <c r="S43"/>
  <c r="F233" i="16"/>
  <c r="F232"/>
  <c r="D234"/>
  <c r="D233"/>
  <c r="D232"/>
  <c r="H230"/>
  <c r="F230"/>
  <c r="B230"/>
  <c r="L228"/>
  <c r="J228"/>
  <c r="H228"/>
  <c r="J226"/>
  <c r="H226"/>
  <c r="F226"/>
  <c r="D226"/>
  <c r="R223"/>
  <c r="O223"/>
  <c r="M223"/>
  <c r="K223"/>
  <c r="J223"/>
  <c r="I223"/>
  <c r="H223"/>
  <c r="D223"/>
  <c r="B223"/>
  <c r="D220"/>
  <c r="F215"/>
  <c r="F214"/>
  <c r="D216"/>
  <c r="D215"/>
  <c r="D214"/>
  <c r="H212"/>
  <c r="F212"/>
  <c r="B212"/>
  <c r="L210"/>
  <c r="J210"/>
  <c r="H210"/>
  <c r="J208"/>
  <c r="H208"/>
  <c r="F208"/>
  <c r="D208"/>
  <c r="R205"/>
  <c r="O205"/>
  <c r="M205"/>
  <c r="K205"/>
  <c r="J205"/>
  <c r="I205"/>
  <c r="H205"/>
  <c r="D205"/>
  <c r="D202"/>
  <c r="F379" l="1"/>
  <c r="F451"/>
  <c r="F577"/>
  <c r="F645"/>
  <c r="B641" s="1"/>
  <c r="F631"/>
  <c r="F663"/>
  <c r="B659" s="1"/>
  <c r="F613"/>
  <c r="B677"/>
  <c r="F573"/>
  <c r="AC33" i="1"/>
  <c r="F649" i="16"/>
  <c r="F667"/>
  <c r="F685"/>
  <c r="F307"/>
  <c r="F289"/>
  <c r="F248"/>
  <c r="F487"/>
  <c r="F523"/>
  <c r="F555"/>
  <c r="F375"/>
  <c r="F267"/>
  <c r="F609"/>
  <c r="F411"/>
  <c r="F271"/>
  <c r="F325"/>
  <c r="F541"/>
  <c r="F343"/>
  <c r="F361"/>
  <c r="F433"/>
  <c r="F469"/>
  <c r="F559"/>
  <c r="F595"/>
  <c r="F397"/>
  <c r="F415"/>
  <c r="F505"/>
  <c r="F197"/>
  <c r="F196"/>
  <c r="D198"/>
  <c r="D197"/>
  <c r="D196"/>
  <c r="B194"/>
  <c r="F194"/>
  <c r="H194"/>
  <c r="L192"/>
  <c r="J192"/>
  <c r="H192"/>
  <c r="J190"/>
  <c r="H190"/>
  <c r="F190"/>
  <c r="D190"/>
  <c r="R187"/>
  <c r="O187"/>
  <c r="M187"/>
  <c r="K187"/>
  <c r="J187"/>
  <c r="I187"/>
  <c r="H187"/>
  <c r="D187"/>
  <c r="B187"/>
  <c r="D184"/>
  <c r="M46" i="1"/>
  <c r="N46"/>
  <c r="O46"/>
  <c r="R46"/>
  <c r="W46"/>
  <c r="X46"/>
  <c r="Y46"/>
  <c r="Z46"/>
  <c r="AB46"/>
  <c r="F179" i="16"/>
  <c r="F178"/>
  <c r="D180"/>
  <c r="D179"/>
  <c r="D178"/>
  <c r="H176"/>
  <c r="B176"/>
  <c r="L174"/>
  <c r="J174"/>
  <c r="H174"/>
  <c r="J172"/>
  <c r="H172"/>
  <c r="F172"/>
  <c r="D172"/>
  <c r="R169"/>
  <c r="O169"/>
  <c r="M169"/>
  <c r="K169"/>
  <c r="J169"/>
  <c r="I169"/>
  <c r="H169"/>
  <c r="D169"/>
  <c r="B169"/>
  <c r="D166"/>
  <c r="F161"/>
  <c r="F160"/>
  <c r="D162"/>
  <c r="D160"/>
  <c r="H158"/>
  <c r="B158"/>
  <c r="L156"/>
  <c r="J156"/>
  <c r="H156"/>
  <c r="J154"/>
  <c r="H154"/>
  <c r="F154"/>
  <c r="D154"/>
  <c r="R151"/>
  <c r="O151"/>
  <c r="M151"/>
  <c r="K151"/>
  <c r="J151"/>
  <c r="I151"/>
  <c r="D151"/>
  <c r="B151"/>
  <c r="D148"/>
  <c r="B140"/>
  <c r="F143"/>
  <c r="F142"/>
  <c r="D144"/>
  <c r="D143"/>
  <c r="D142"/>
  <c r="H140"/>
  <c r="L138"/>
  <c r="J138"/>
  <c r="H138"/>
  <c r="J136"/>
  <c r="H136"/>
  <c r="F136"/>
  <c r="D136"/>
  <c r="R133"/>
  <c r="O133"/>
  <c r="M133"/>
  <c r="K133"/>
  <c r="J133"/>
  <c r="I133"/>
  <c r="H133"/>
  <c r="D133"/>
  <c r="N238"/>
  <c r="H238"/>
  <c r="G236"/>
  <c r="N220"/>
  <c r="H220"/>
  <c r="G218"/>
  <c r="N202"/>
  <c r="H202"/>
  <c r="G200"/>
  <c r="N184"/>
  <c r="H184"/>
  <c r="G182"/>
  <c r="N166"/>
  <c r="H166"/>
  <c r="G164"/>
  <c r="N148"/>
  <c r="H148"/>
  <c r="G146"/>
  <c r="N130"/>
  <c r="H130"/>
  <c r="G128"/>
  <c r="F252"/>
  <c r="F234"/>
  <c r="F216"/>
  <c r="F125"/>
  <c r="F124"/>
  <c r="D126"/>
  <c r="D125"/>
  <c r="D124"/>
  <c r="H122"/>
  <c r="F122"/>
  <c r="B122"/>
  <c r="L120"/>
  <c r="J120"/>
  <c r="H120"/>
  <c r="R115"/>
  <c r="O115"/>
  <c r="M115"/>
  <c r="K115"/>
  <c r="J115"/>
  <c r="I115"/>
  <c r="B115"/>
  <c r="D112"/>
  <c r="R97"/>
  <c r="O97"/>
  <c r="J82"/>
  <c r="H82"/>
  <c r="F82"/>
  <c r="D82"/>
  <c r="R79"/>
  <c r="O79"/>
  <c r="R61"/>
  <c r="O61"/>
  <c r="N112"/>
  <c r="H112"/>
  <c r="G110"/>
  <c r="N94"/>
  <c r="H94"/>
  <c r="G92"/>
  <c r="N76"/>
  <c r="H76"/>
  <c r="G74"/>
  <c r="N58"/>
  <c r="H58"/>
  <c r="G56"/>
  <c r="J118"/>
  <c r="H118"/>
  <c r="D118"/>
  <c r="J9"/>
  <c r="F13"/>
  <c r="Q641"/>
  <c r="Q659"/>
  <c r="B661"/>
  <c r="F162" l="1"/>
  <c r="F72"/>
  <c r="F144"/>
  <c r="F180"/>
  <c r="F198"/>
  <c r="F108"/>
  <c r="F126"/>
  <c r="F90"/>
  <c r="F9"/>
  <c r="D9"/>
  <c r="D265"/>
  <c r="AE33" i="1"/>
  <c r="AE32"/>
  <c r="AE31"/>
  <c r="AE30"/>
  <c r="D661" i="16"/>
  <c r="AC42" i="1"/>
  <c r="AC44"/>
  <c r="F16" i="16"/>
  <c r="F15"/>
  <c r="D17"/>
  <c r="D16"/>
  <c r="D15"/>
  <c r="AZ46" i="1"/>
  <c r="BA46"/>
  <c r="AV46"/>
  <c r="AW46"/>
  <c r="AX46"/>
  <c r="Q677" i="16" l="1"/>
  <c r="AI48" i="1"/>
  <c r="D643" i="16"/>
  <c r="D210"/>
  <c r="D120"/>
  <c r="D373"/>
  <c r="D553"/>
  <c r="D481"/>
  <c r="D589"/>
  <c r="D517"/>
  <c r="D138"/>
  <c r="D607"/>
  <c r="D445"/>
  <c r="D409"/>
  <c r="D337"/>
  <c r="D246"/>
  <c r="D174"/>
  <c r="D571"/>
  <c r="D499"/>
  <c r="D427"/>
  <c r="D355"/>
  <c r="D301"/>
  <c r="D192"/>
  <c r="D625"/>
  <c r="D535"/>
  <c r="D463"/>
  <c r="D391"/>
  <c r="D319"/>
  <c r="D283"/>
  <c r="D228"/>
  <c r="D156"/>
  <c r="F17"/>
  <c r="AG46" i="1"/>
  <c r="B679" i="16" l="1"/>
  <c r="F140" l="1"/>
  <c r="F223"/>
  <c r="B226" s="1"/>
  <c r="F260"/>
  <c r="B263" s="1"/>
  <c r="F386"/>
  <c r="F530"/>
  <c r="F566"/>
  <c r="B569" s="1"/>
  <c r="F620" l="1"/>
  <c r="F458"/>
  <c r="F548"/>
  <c r="B551" s="1"/>
  <c r="F422"/>
  <c r="F332"/>
  <c r="F205"/>
  <c r="B208" s="1"/>
  <c r="Q208"/>
  <c r="F115"/>
  <c r="B118" s="1"/>
  <c r="Q118"/>
  <c r="F584"/>
  <c r="F512"/>
  <c r="F404"/>
  <c r="B407" s="1"/>
  <c r="F314"/>
  <c r="F278"/>
  <c r="F187"/>
  <c r="B190" s="1"/>
  <c r="F133"/>
  <c r="B136" s="1"/>
  <c r="F494"/>
  <c r="F368"/>
  <c r="B371" s="1"/>
  <c r="Q371"/>
  <c r="F169"/>
  <c r="F602"/>
  <c r="B605" s="1"/>
  <c r="B571"/>
  <c r="F440"/>
  <c r="F350"/>
  <c r="F296"/>
  <c r="F241"/>
  <c r="B244" s="1"/>
  <c r="F151"/>
  <c r="AU34" i="1"/>
  <c r="S30"/>
  <c r="F519" i="16" s="1"/>
  <c r="V46" i="1"/>
  <c r="B265" i="16" l="1"/>
  <c r="AD46" i="1"/>
  <c r="B228" i="16"/>
  <c r="B515"/>
  <c r="AC30" i="1"/>
  <c r="Q515" i="16" s="1"/>
  <c r="F537"/>
  <c r="B533" s="1"/>
  <c r="B643"/>
  <c r="Q461"/>
  <c r="F465"/>
  <c r="B461" s="1"/>
  <c r="F303"/>
  <c r="B299" s="1"/>
  <c r="F393"/>
  <c r="B389" s="1"/>
  <c r="F357"/>
  <c r="B353" s="1"/>
  <c r="Q353"/>
  <c r="Q244"/>
  <c r="Q226"/>
  <c r="F339"/>
  <c r="B335" s="1"/>
  <c r="Q605"/>
  <c r="Q569"/>
  <c r="Q551"/>
  <c r="Q533"/>
  <c r="F285"/>
  <c r="B281" s="1"/>
  <c r="Q263"/>
  <c r="Q407"/>
  <c r="Q389"/>
  <c r="F591"/>
  <c r="B587" s="1"/>
  <c r="F627"/>
  <c r="B623" s="1"/>
  <c r="F447"/>
  <c r="B443" s="1"/>
  <c r="F429"/>
  <c r="B425" s="1"/>
  <c r="F501"/>
  <c r="B497" s="1"/>
  <c r="F483"/>
  <c r="B479" s="1"/>
  <c r="F158"/>
  <c r="B154" s="1"/>
  <c r="Q623"/>
  <c r="S5" i="1"/>
  <c r="AC5" s="1"/>
  <c r="B82" i="16"/>
  <c r="B427"/>
  <c r="B481"/>
  <c r="B535"/>
  <c r="B210"/>
  <c r="Q136"/>
  <c r="B625"/>
  <c r="S4" i="1"/>
  <c r="AC4" s="1"/>
  <c r="Q27" i="16" s="1"/>
  <c r="Q172"/>
  <c r="F176"/>
  <c r="B172" s="1"/>
  <c r="B156"/>
  <c r="B373"/>
  <c r="B409"/>
  <c r="B120"/>
  <c r="B301"/>
  <c r="Q299"/>
  <c r="B607"/>
  <c r="B246"/>
  <c r="B138"/>
  <c r="B283"/>
  <c r="B553"/>
  <c r="N3"/>
  <c r="H3"/>
  <c r="K6"/>
  <c r="J6"/>
  <c r="I6"/>
  <c r="AC46" i="1" l="1"/>
  <c r="S46"/>
  <c r="Q443" i="16"/>
  <c r="B463"/>
  <c r="B517"/>
  <c r="Q281"/>
  <c r="B192"/>
  <c r="Q190"/>
  <c r="B391"/>
  <c r="Q154"/>
  <c r="F321"/>
  <c r="B317" s="1"/>
  <c r="Q317"/>
  <c r="Q335"/>
  <c r="Q425"/>
  <c r="Q497"/>
  <c r="Q479"/>
  <c r="B319"/>
  <c r="Q587"/>
  <c r="B355"/>
  <c r="B174"/>
  <c r="B589"/>
  <c r="B445"/>
  <c r="B337"/>
  <c r="B499"/>
  <c r="R6"/>
  <c r="D6"/>
  <c r="M6"/>
  <c r="AC47" i="1" l="1"/>
  <c r="AI47" s="1"/>
  <c r="AG50" s="1"/>
  <c r="AC48"/>
  <c r="G1" i="16"/>
  <c r="F6"/>
  <c r="H11"/>
  <c r="H13"/>
  <c r="L11"/>
  <c r="B13"/>
  <c r="J11"/>
  <c r="H9"/>
  <c r="O6"/>
  <c r="H6"/>
  <c r="B9" l="1"/>
  <c r="D3" l="1"/>
  <c r="AO35" i="1" l="1"/>
  <c r="Q9" i="16" l="1"/>
  <c r="BG33" i="1" l="1"/>
  <c r="BG32"/>
  <c r="BG30"/>
  <c r="BG26"/>
  <c r="BG22"/>
  <c r="BG16"/>
  <c r="BG15"/>
  <c r="BG13"/>
  <c r="BG10"/>
  <c r="BG5"/>
  <c r="D3" i="7" l="1"/>
  <c r="D681" i="16" l="1"/>
  <c r="D483"/>
  <c r="D357"/>
  <c r="AO34" i="1"/>
  <c r="AP34" s="1"/>
  <c r="D573" i="16" l="1"/>
  <c r="D140"/>
  <c r="D465"/>
  <c r="D248"/>
  <c r="D230"/>
  <c r="D267"/>
  <c r="D663"/>
  <c r="Q662"/>
  <c r="D645"/>
  <c r="D158"/>
  <c r="D375"/>
  <c r="D212"/>
  <c r="AP4" i="1"/>
  <c r="Q34" i="16" s="1"/>
  <c r="D321"/>
  <c r="D303"/>
  <c r="AP22" i="1"/>
  <c r="D393" i="16"/>
  <c r="D194"/>
  <c r="AO31" i="1"/>
  <c r="D429" i="16"/>
  <c r="D555"/>
  <c r="D411"/>
  <c r="D176"/>
  <c r="AT5" i="1"/>
  <c r="D13" i="16"/>
  <c r="D122"/>
  <c r="D285"/>
  <c r="D339"/>
  <c r="Q338"/>
  <c r="D447"/>
  <c r="Q446"/>
  <c r="D609"/>
  <c r="AO32" i="1"/>
  <c r="AO33"/>
  <c r="BG24"/>
  <c r="D501" i="16"/>
  <c r="Q410" l="1"/>
  <c r="Q175"/>
  <c r="Q211"/>
  <c r="Q554"/>
  <c r="Q320"/>
  <c r="D519"/>
  <c r="Q464"/>
  <c r="Q428"/>
  <c r="Q229"/>
  <c r="Q193"/>
  <c r="D537"/>
  <c r="Q644"/>
  <c r="Q121"/>
  <c r="D627"/>
  <c r="AO30" i="1"/>
  <c r="AP30" s="1"/>
  <c r="Q608" i="16"/>
  <c r="Q572"/>
  <c r="Q392"/>
  <c r="Q247"/>
  <c r="Q284"/>
  <c r="Q266"/>
  <c r="Q482"/>
  <c r="Q374"/>
  <c r="Q356"/>
  <c r="Q157"/>
  <c r="Q139"/>
  <c r="Q536"/>
  <c r="Q302"/>
  <c r="D591"/>
  <c r="AT30" i="1"/>
  <c r="B11" i="16"/>
  <c r="BG6" i="1"/>
  <c r="Q518" i="16" l="1"/>
  <c r="Q500"/>
  <c r="Q590"/>
  <c r="Q626"/>
  <c r="D38" i="7"/>
  <c r="D37"/>
  <c r="D36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AQ46" i="1"/>
  <c r="AM46"/>
  <c r="AL46"/>
  <c r="AQ49" s="1"/>
  <c r="AH46"/>
  <c r="AM50" s="1"/>
  <c r="U46"/>
  <c r="T46"/>
  <c r="Q46"/>
  <c r="P46"/>
  <c r="BI45"/>
  <c r="BI44"/>
  <c r="AE44"/>
  <c r="AO44" s="1"/>
  <c r="AT44"/>
  <c r="BI43"/>
  <c r="AE43"/>
  <c r="AO43" s="1"/>
  <c r="AP43" s="1"/>
  <c r="AT43"/>
  <c r="BI42"/>
  <c r="AE42"/>
  <c r="AO42" s="1"/>
  <c r="AT42"/>
  <c r="BI41"/>
  <c r="AE41"/>
  <c r="AT41"/>
  <c r="BI40"/>
  <c r="AE40"/>
  <c r="D679" i="16" s="1"/>
  <c r="AT40" i="1"/>
  <c r="AT6"/>
  <c r="AT31"/>
  <c r="D1" i="7" l="1"/>
  <c r="D2"/>
  <c r="AO41" i="1"/>
  <c r="AO40"/>
  <c r="D11" i="16"/>
  <c r="BH15" i="1"/>
  <c r="BH30"/>
  <c r="BH32"/>
  <c r="BH16"/>
  <c r="BI16" s="1"/>
  <c r="BH33"/>
  <c r="BI33" s="1"/>
  <c r="BH13"/>
  <c r="BH22"/>
  <c r="BI22" s="1"/>
  <c r="BH24"/>
  <c r="BH26"/>
  <c r="BI34"/>
  <c r="AP35"/>
  <c r="AE46"/>
  <c r="AD47" s="1"/>
  <c r="AM48" s="1"/>
  <c r="AT22"/>
  <c r="AU6"/>
  <c r="AU40"/>
  <c r="AU42"/>
  <c r="AP42"/>
  <c r="AU31"/>
  <c r="AU41"/>
  <c r="AU44"/>
  <c r="AT15"/>
  <c r="AP44"/>
  <c r="AT32"/>
  <c r="AT23"/>
  <c r="AT10"/>
  <c r="AT35"/>
  <c r="AT16"/>
  <c r="AT26"/>
  <c r="AT4"/>
  <c r="AT24"/>
  <c r="AT13"/>
  <c r="AU33"/>
  <c r="AT33"/>
  <c r="AU30"/>
  <c r="AP33"/>
  <c r="AP23"/>
  <c r="AU43"/>
  <c r="AS46"/>
  <c r="AP13"/>
  <c r="AU35"/>
  <c r="AF46"/>
  <c r="AM49" s="1"/>
  <c r="AU5"/>
  <c r="AU22"/>
  <c r="AU24"/>
  <c r="Q12" i="16"/>
  <c r="BH5" i="1"/>
  <c r="BH6"/>
  <c r="AU10"/>
  <c r="AU16"/>
  <c r="AU32"/>
  <c r="BH10"/>
  <c r="BI10" s="1"/>
  <c r="AU26"/>
  <c r="AU13"/>
  <c r="AU23"/>
  <c r="AU4"/>
  <c r="Q680" i="16" l="1"/>
  <c r="AO46" i="1"/>
  <c r="AP41"/>
  <c r="AP6"/>
  <c r="AP40"/>
  <c r="BI13"/>
  <c r="BI4"/>
  <c r="AP31"/>
  <c r="BI31"/>
  <c r="BI24"/>
  <c r="BI15"/>
  <c r="AP10"/>
  <c r="AP24"/>
  <c r="BI32"/>
  <c r="AP15"/>
  <c r="Q270" i="16" s="1"/>
  <c r="AP32" i="1"/>
  <c r="Q612" i="16" s="1"/>
  <c r="BI5" i="1"/>
  <c r="Q396" i="16"/>
  <c r="AP26" i="1"/>
  <c r="AP16"/>
  <c r="AP5"/>
  <c r="BI6"/>
  <c r="Q558" i="16" l="1"/>
  <c r="Q342"/>
  <c r="Q233"/>
  <c r="Q414"/>
  <c r="Q324"/>
  <c r="Q684"/>
  <c r="Q378"/>
  <c r="Q540"/>
  <c r="Q432"/>
  <c r="Q161"/>
  <c r="Q143"/>
  <c r="Q288"/>
  <c r="Q576"/>
  <c r="Q360"/>
  <c r="Q251"/>
  <c r="Q648"/>
  <c r="Q306"/>
  <c r="Q666"/>
  <c r="Q16"/>
  <c r="BH46" i="1"/>
  <c r="Q179" i="16"/>
  <c r="BI30" i="1"/>
  <c r="AP46" l="1"/>
  <c r="Q125" i="16"/>
  <c r="Q215"/>
  <c r="Q630"/>
  <c r="Q594"/>
  <c r="Q197"/>
  <c r="BI26" i="1"/>
  <c r="AT46"/>
  <c r="BG46" l="1"/>
  <c r="AU46"/>
  <c r="Q450" i="16" l="1"/>
  <c r="Q522"/>
  <c r="Q504"/>
  <c r="BI46" i="1"/>
  <c r="AM47"/>
  <c r="AW50" s="1"/>
</calcChain>
</file>

<file path=xl/sharedStrings.xml><?xml version="1.0" encoding="utf-8"?>
<sst xmlns="http://schemas.openxmlformats.org/spreadsheetml/2006/main" count="1845" uniqueCount="125">
  <si>
    <t>No</t>
    <phoneticPr fontId="1"/>
  </si>
  <si>
    <t>保障</t>
    <rPh sb="0" eb="2">
      <t>ホショウ</t>
    </rPh>
    <phoneticPr fontId="1"/>
  </si>
  <si>
    <t>要入</t>
    <rPh sb="0" eb="1">
      <t>ヨウ</t>
    </rPh>
    <rPh sb="1" eb="2">
      <t>ニュウ</t>
    </rPh>
    <phoneticPr fontId="1"/>
  </si>
  <si>
    <t>純売上</t>
    <rPh sb="0" eb="1">
      <t>ジュン</t>
    </rPh>
    <rPh sb="1" eb="3">
      <t>ウリアゲ</t>
    </rPh>
    <phoneticPr fontId="1"/>
  </si>
  <si>
    <t>日数</t>
    <rPh sb="0" eb="2">
      <t>ニッスウ</t>
    </rPh>
    <phoneticPr fontId="1"/>
  </si>
  <si>
    <t>収支</t>
    <rPh sb="0" eb="2">
      <t>シュウシ</t>
    </rPh>
    <phoneticPr fontId="1"/>
  </si>
  <si>
    <t>店名</t>
    <rPh sb="0" eb="2">
      <t>テンメイ</t>
    </rPh>
    <phoneticPr fontId="1"/>
  </si>
  <si>
    <t>確定日額</t>
    <rPh sb="0" eb="2">
      <t>カクテイ</t>
    </rPh>
    <rPh sb="2" eb="4">
      <t>ニチガク</t>
    </rPh>
    <phoneticPr fontId="1"/>
  </si>
  <si>
    <t>厚生費</t>
    <rPh sb="0" eb="3">
      <t>コウセイヒ</t>
    </rPh>
    <phoneticPr fontId="1"/>
  </si>
  <si>
    <t>報酬</t>
    <rPh sb="0" eb="2">
      <t>ホウシュウ</t>
    </rPh>
    <phoneticPr fontId="1"/>
  </si>
  <si>
    <t>遅刻ペナ</t>
    <rPh sb="0" eb="2">
      <t>チコク</t>
    </rPh>
    <phoneticPr fontId="1"/>
  </si>
  <si>
    <t>同伴ペナ</t>
    <rPh sb="0" eb="2">
      <t>ドウハン</t>
    </rPh>
    <phoneticPr fontId="1"/>
  </si>
  <si>
    <t>HC</t>
    <phoneticPr fontId="1"/>
  </si>
  <si>
    <t>賞金</t>
    <rPh sb="0" eb="2">
      <t>ショウキン</t>
    </rPh>
    <phoneticPr fontId="1"/>
  </si>
  <si>
    <t>バンス</t>
    <phoneticPr fontId="1"/>
  </si>
  <si>
    <t>売掛金</t>
    <rPh sb="0" eb="3">
      <t>ウリカケキン</t>
    </rPh>
    <phoneticPr fontId="1"/>
  </si>
  <si>
    <t>控除合計</t>
    <rPh sb="0" eb="2">
      <t>コウジョ</t>
    </rPh>
    <rPh sb="2" eb="4">
      <t>ゴウケイ</t>
    </rPh>
    <phoneticPr fontId="1"/>
  </si>
  <si>
    <t>口座</t>
    <rPh sb="0" eb="2">
      <t>コウザ</t>
    </rPh>
    <phoneticPr fontId="1"/>
  </si>
  <si>
    <t>立替金</t>
    <rPh sb="0" eb="3">
      <t>タテカエキン</t>
    </rPh>
    <phoneticPr fontId="1"/>
  </si>
  <si>
    <t>マリア　名刺　2400未回収</t>
    <rPh sb="4" eb="6">
      <t>メイシ</t>
    </rPh>
    <rPh sb="11" eb="14">
      <t>ミカイシュウ</t>
    </rPh>
    <phoneticPr fontId="1"/>
  </si>
  <si>
    <t>体験入店</t>
    <rPh sb="0" eb="2">
      <t>タイケン</t>
    </rPh>
    <rPh sb="2" eb="4">
      <t>ニュウテン</t>
    </rPh>
    <phoneticPr fontId="1"/>
  </si>
  <si>
    <t>在籍バック</t>
    <rPh sb="0" eb="2">
      <t>ザイセキ</t>
    </rPh>
    <phoneticPr fontId="1"/>
  </si>
  <si>
    <t>源泉所得税</t>
    <rPh sb="0" eb="2">
      <t>ゲンセン</t>
    </rPh>
    <rPh sb="2" eb="4">
      <t>ショトク</t>
    </rPh>
    <rPh sb="4" eb="5">
      <t>ゼイ</t>
    </rPh>
    <phoneticPr fontId="1"/>
  </si>
  <si>
    <t>所得税（賞金）</t>
    <rPh sb="0" eb="3">
      <t>ショトクゼイ</t>
    </rPh>
    <rPh sb="4" eb="6">
      <t>ショウキン</t>
    </rPh>
    <phoneticPr fontId="1"/>
  </si>
  <si>
    <t>日払報酬</t>
    <rPh sb="0" eb="1">
      <t>ヒ</t>
    </rPh>
    <rPh sb="1" eb="2">
      <t>バラ</t>
    </rPh>
    <rPh sb="2" eb="4">
      <t>ホウシュウ</t>
    </rPh>
    <phoneticPr fontId="1"/>
  </si>
  <si>
    <t>印刷代</t>
    <rPh sb="0" eb="2">
      <t>インサツ</t>
    </rPh>
    <rPh sb="2" eb="3">
      <t>ダイ</t>
    </rPh>
    <phoneticPr fontId="1"/>
  </si>
  <si>
    <t>報酬支払総額</t>
    <rPh sb="0" eb="2">
      <t>ホウシュウ</t>
    </rPh>
    <rPh sb="2" eb="4">
      <t>シハライ</t>
    </rPh>
    <rPh sb="4" eb="6">
      <t>ソウガク</t>
    </rPh>
    <phoneticPr fontId="1"/>
  </si>
  <si>
    <t>源泉所得税</t>
    <rPh sb="0" eb="5">
      <t>ゲンセンショトクゼイ</t>
    </rPh>
    <phoneticPr fontId="1"/>
  </si>
  <si>
    <t>①</t>
    <phoneticPr fontId="1"/>
  </si>
  <si>
    <t>②</t>
    <phoneticPr fontId="1"/>
  </si>
  <si>
    <t>③</t>
    <phoneticPr fontId="1"/>
  </si>
  <si>
    <t>②＋③</t>
    <phoneticPr fontId="1"/>
  </si>
  <si>
    <t>((①-(5000x31))*10.21%</t>
    <phoneticPr fontId="1"/>
  </si>
  <si>
    <t>合計</t>
    <rPh sb="0" eb="2">
      <t>ゴウケイ</t>
    </rPh>
    <phoneticPr fontId="1"/>
  </si>
  <si>
    <t>比率</t>
    <rPh sb="0" eb="2">
      <t>ヒリツ</t>
    </rPh>
    <phoneticPr fontId="1"/>
  </si>
  <si>
    <t>スタッフ</t>
    <phoneticPr fontId="1"/>
  </si>
  <si>
    <t>ボトルカード</t>
    <phoneticPr fontId="1"/>
  </si>
  <si>
    <t>同伴</t>
    <rPh sb="0" eb="2">
      <t>ドウハン</t>
    </rPh>
    <phoneticPr fontId="1"/>
  </si>
  <si>
    <t>報酬差戻</t>
    <rPh sb="0" eb="2">
      <t>ホウシュウ</t>
    </rPh>
    <rPh sb="2" eb="4">
      <t>サシモドシ</t>
    </rPh>
    <phoneticPr fontId="1"/>
  </si>
  <si>
    <t>支度金</t>
    <rPh sb="0" eb="2">
      <t>シタク</t>
    </rPh>
    <rPh sb="2" eb="3">
      <t>キン</t>
    </rPh>
    <phoneticPr fontId="1"/>
  </si>
  <si>
    <t>コースター</t>
    <phoneticPr fontId="1"/>
  </si>
  <si>
    <t>報酬明細書</t>
    <rPh sb="0" eb="2">
      <t>ホウシュウ</t>
    </rPh>
    <rPh sb="2" eb="4">
      <t>メイサイ</t>
    </rPh>
    <rPh sb="4" eb="5">
      <t>ショ</t>
    </rPh>
    <phoneticPr fontId="1"/>
  </si>
  <si>
    <t>氏名</t>
    <rPh sb="0" eb="2">
      <t>シメイ</t>
    </rPh>
    <phoneticPr fontId="1"/>
  </si>
  <si>
    <t>条件</t>
    <rPh sb="0" eb="2">
      <t>ジョウケン</t>
    </rPh>
    <phoneticPr fontId="1"/>
  </si>
  <si>
    <t>支払</t>
    <rPh sb="0" eb="2">
      <t>シハラ</t>
    </rPh>
    <phoneticPr fontId="1"/>
  </si>
  <si>
    <t>控除</t>
    <rPh sb="0" eb="2">
      <t>コウジョ</t>
    </rPh>
    <phoneticPr fontId="1"/>
  </si>
  <si>
    <t>詳細</t>
    <rPh sb="0" eb="2">
      <t>ショウサイ</t>
    </rPh>
    <phoneticPr fontId="1"/>
  </si>
  <si>
    <t>罰金</t>
    <rPh sb="0" eb="2">
      <t>バッキン</t>
    </rPh>
    <phoneticPr fontId="1"/>
  </si>
  <si>
    <t>基本日給</t>
    <rPh sb="0" eb="2">
      <t>キホン</t>
    </rPh>
    <rPh sb="2" eb="4">
      <t>ニッキュウ</t>
    </rPh>
    <phoneticPr fontId="1"/>
  </si>
  <si>
    <t>スライド</t>
    <phoneticPr fontId="1"/>
  </si>
  <si>
    <t>当月日給</t>
    <rPh sb="0" eb="2">
      <t>トウゲツ</t>
    </rPh>
    <rPh sb="2" eb="4">
      <t>ニッキュウ</t>
    </rPh>
    <phoneticPr fontId="1"/>
  </si>
  <si>
    <t>出勤</t>
    <rPh sb="0" eb="2">
      <t>シュッキン</t>
    </rPh>
    <phoneticPr fontId="1"/>
  </si>
  <si>
    <t>組数</t>
    <rPh sb="0" eb="2">
      <t>クミスウ</t>
    </rPh>
    <phoneticPr fontId="1"/>
  </si>
  <si>
    <t>人数</t>
    <rPh sb="0" eb="2">
      <t>ニンズウ</t>
    </rPh>
    <phoneticPr fontId="1"/>
  </si>
  <si>
    <t>要入</t>
    <rPh sb="0" eb="2">
      <t>ヨウニュウ</t>
    </rPh>
    <phoneticPr fontId="1"/>
  </si>
  <si>
    <t>総売</t>
    <rPh sb="0" eb="1">
      <t>ソウ</t>
    </rPh>
    <rPh sb="1" eb="2">
      <t>ウ</t>
    </rPh>
    <phoneticPr fontId="1"/>
  </si>
  <si>
    <t>基本報酬</t>
    <rPh sb="0" eb="2">
      <t>キホン</t>
    </rPh>
    <rPh sb="2" eb="4">
      <t>ホウシュウ</t>
    </rPh>
    <phoneticPr fontId="1"/>
  </si>
  <si>
    <t>その他手当</t>
    <rPh sb="2" eb="3">
      <t>タ</t>
    </rPh>
    <rPh sb="3" eb="5">
      <t>テアテ</t>
    </rPh>
    <phoneticPr fontId="1"/>
  </si>
  <si>
    <t>日払い</t>
    <rPh sb="0" eb="1">
      <t>ヒ</t>
    </rPh>
    <rPh sb="1" eb="2">
      <t>バラ</t>
    </rPh>
    <phoneticPr fontId="1"/>
  </si>
  <si>
    <t>当月係払</t>
    <rPh sb="0" eb="2">
      <t>トウゲツ</t>
    </rPh>
    <rPh sb="2" eb="3">
      <t>カカリ</t>
    </rPh>
    <rPh sb="3" eb="4">
      <t>バラ</t>
    </rPh>
    <phoneticPr fontId="1"/>
  </si>
  <si>
    <t>立替等給与</t>
    <rPh sb="0" eb="2">
      <t>タテカエ</t>
    </rPh>
    <rPh sb="2" eb="3">
      <t>トウ</t>
    </rPh>
    <rPh sb="3" eb="5">
      <t>キュウヨ</t>
    </rPh>
    <phoneticPr fontId="1"/>
  </si>
  <si>
    <t>売掛立替</t>
    <rPh sb="0" eb="2">
      <t>ウリカケ</t>
    </rPh>
    <rPh sb="2" eb="4">
      <t>タテカエ</t>
    </rPh>
    <phoneticPr fontId="1"/>
  </si>
  <si>
    <t>賞金（税金）</t>
    <rPh sb="0" eb="2">
      <t>ショウキン</t>
    </rPh>
    <rPh sb="3" eb="5">
      <t>ゼイキン</t>
    </rPh>
    <phoneticPr fontId="1"/>
  </si>
  <si>
    <t>強制</t>
    <rPh sb="0" eb="2">
      <t>キョウセイ</t>
    </rPh>
    <phoneticPr fontId="1"/>
  </si>
  <si>
    <t>パーティ</t>
    <phoneticPr fontId="1"/>
  </si>
  <si>
    <t>ミーティング</t>
    <phoneticPr fontId="1"/>
  </si>
  <si>
    <t>総報酬額（税込）</t>
    <rPh sb="0" eb="1">
      <t>ソウ</t>
    </rPh>
    <rPh sb="1" eb="3">
      <t>ホウシュウ</t>
    </rPh>
    <rPh sb="3" eb="4">
      <t>ガク</t>
    </rPh>
    <rPh sb="5" eb="7">
      <t>ゼイコ</t>
    </rPh>
    <phoneticPr fontId="1"/>
  </si>
  <si>
    <t>控除総額</t>
    <rPh sb="0" eb="2">
      <t>コウジョ</t>
    </rPh>
    <rPh sb="2" eb="4">
      <t>ソウガク</t>
    </rPh>
    <phoneticPr fontId="1"/>
  </si>
  <si>
    <t>振込</t>
    <rPh sb="0" eb="2">
      <t>フリコミ</t>
    </rPh>
    <phoneticPr fontId="1"/>
  </si>
  <si>
    <t>差引報酬額</t>
    <rPh sb="0" eb="2">
      <t>サシヒキ</t>
    </rPh>
    <rPh sb="2" eb="4">
      <t>ホウシュウ</t>
    </rPh>
    <rPh sb="4" eb="5">
      <t>ガク</t>
    </rPh>
    <phoneticPr fontId="1"/>
  </si>
  <si>
    <t>ボトルネック</t>
    <phoneticPr fontId="1"/>
  </si>
  <si>
    <t>スライド</t>
    <phoneticPr fontId="1"/>
  </si>
  <si>
    <t>同伴
回数</t>
    <rPh sb="0" eb="2">
      <t>ドウハン</t>
    </rPh>
    <rPh sb="3" eb="5">
      <t>カイスウ</t>
    </rPh>
    <phoneticPr fontId="1"/>
  </si>
  <si>
    <t>組数</t>
    <rPh sb="0" eb="2">
      <t>クミスウ</t>
    </rPh>
    <phoneticPr fontId="1"/>
  </si>
  <si>
    <t>人数</t>
    <rPh sb="0" eb="2">
      <t>ニンズウ</t>
    </rPh>
    <phoneticPr fontId="1"/>
  </si>
  <si>
    <t>総売</t>
    <rPh sb="0" eb="1">
      <t>ソウ</t>
    </rPh>
    <rPh sb="1" eb="2">
      <t>ウ</t>
    </rPh>
    <phoneticPr fontId="1"/>
  </si>
  <si>
    <t>支度金</t>
    <rPh sb="0" eb="2">
      <t>シタク</t>
    </rPh>
    <rPh sb="2" eb="3">
      <t>キン</t>
    </rPh>
    <phoneticPr fontId="1"/>
  </si>
  <si>
    <t>強制ﾍﾟﾅ</t>
    <rPh sb="0" eb="2">
      <t>キョウセイ</t>
    </rPh>
    <phoneticPr fontId="1"/>
  </si>
  <si>
    <t>労働時間</t>
    <rPh sb="0" eb="2">
      <t>ロウドウ</t>
    </rPh>
    <rPh sb="2" eb="4">
      <t>ジカン</t>
    </rPh>
    <phoneticPr fontId="1"/>
  </si>
  <si>
    <t>同伴</t>
    <rPh sb="0" eb="2">
      <t>ドウハン</t>
    </rPh>
    <phoneticPr fontId="1"/>
  </si>
  <si>
    <t>強制</t>
    <rPh sb="0" eb="2">
      <t>キョウセイ</t>
    </rPh>
    <phoneticPr fontId="1"/>
  </si>
  <si>
    <t>遅早欠</t>
    <rPh sb="0" eb="1">
      <t>チ</t>
    </rPh>
    <rPh sb="1" eb="2">
      <t>サ</t>
    </rPh>
    <rPh sb="2" eb="3">
      <t>ケツ</t>
    </rPh>
    <phoneticPr fontId="1"/>
  </si>
  <si>
    <t>遅早欠</t>
    <rPh sb="0" eb="1">
      <t>チ</t>
    </rPh>
    <rPh sb="1" eb="2">
      <t>サ</t>
    </rPh>
    <rPh sb="2" eb="3">
      <t>ケツ</t>
    </rPh>
    <phoneticPr fontId="1"/>
  </si>
  <si>
    <t>賞金（前払済）</t>
    <rPh sb="0" eb="2">
      <t>ショウキン</t>
    </rPh>
    <rPh sb="3" eb="5">
      <t>マエバラ</t>
    </rPh>
    <rPh sb="5" eb="6">
      <t>ス</t>
    </rPh>
    <phoneticPr fontId="1"/>
  </si>
  <si>
    <t>賞金（給与渡）</t>
    <rPh sb="0" eb="2">
      <t>ショウキン</t>
    </rPh>
    <rPh sb="3" eb="5">
      <t>キュウヨ</t>
    </rPh>
    <rPh sb="5" eb="6">
      <t>ワタ</t>
    </rPh>
    <phoneticPr fontId="1"/>
  </si>
  <si>
    <t>賞金（前渡済</t>
    <rPh sb="0" eb="2">
      <t>ショウキン</t>
    </rPh>
    <rPh sb="3" eb="5">
      <t>マエワタシ</t>
    </rPh>
    <rPh sb="5" eb="6">
      <t>ス</t>
    </rPh>
    <phoneticPr fontId="1"/>
  </si>
  <si>
    <t>賞金前渡済</t>
    <rPh sb="0" eb="2">
      <t>ショウキン</t>
    </rPh>
    <rPh sb="2" eb="4">
      <t>マエワタシ</t>
    </rPh>
    <rPh sb="4" eb="5">
      <t>ス</t>
    </rPh>
    <phoneticPr fontId="1"/>
  </si>
  <si>
    <t>純売</t>
    <rPh sb="0" eb="1">
      <t>ジュン</t>
    </rPh>
    <rPh sb="1" eb="2">
      <t>ウ</t>
    </rPh>
    <phoneticPr fontId="1"/>
  </si>
  <si>
    <t>ﾍﾟﾅ合計</t>
    <rPh sb="3" eb="5">
      <t>ゴウケイ</t>
    </rPh>
    <phoneticPr fontId="1"/>
  </si>
  <si>
    <t>賞金前渡金</t>
    <rPh sb="0" eb="2">
      <t>ショウキン</t>
    </rPh>
    <rPh sb="2" eb="4">
      <t>マエワタ</t>
    </rPh>
    <rPh sb="4" eb="5">
      <t>キン</t>
    </rPh>
    <phoneticPr fontId="1"/>
  </si>
  <si>
    <t>用紙ｼｺｸﾃﾝﾚｲ</t>
    <rPh sb="0" eb="2">
      <t>ヨウシ</t>
    </rPh>
    <phoneticPr fontId="1"/>
  </si>
  <si>
    <t>ﾎｽﾃｽのみ</t>
    <phoneticPr fontId="1"/>
  </si>
  <si>
    <t>残業</t>
    <rPh sb="0" eb="2">
      <t>ザンギョウ</t>
    </rPh>
    <phoneticPr fontId="1"/>
  </si>
  <si>
    <t>スカウトバック</t>
    <phoneticPr fontId="1"/>
  </si>
  <si>
    <t>支度金</t>
    <rPh sb="0" eb="2">
      <t>シタク</t>
    </rPh>
    <rPh sb="2" eb="3">
      <t>キン</t>
    </rPh>
    <phoneticPr fontId="1"/>
  </si>
  <si>
    <t>免除</t>
    <rPh sb="0" eb="2">
      <t>メンジョ</t>
    </rPh>
    <phoneticPr fontId="1"/>
  </si>
  <si>
    <t>売掛金戻</t>
    <rPh sb="0" eb="2">
      <t>ウリカケ</t>
    </rPh>
    <rPh sb="2" eb="3">
      <t>キン</t>
    </rPh>
    <rPh sb="3" eb="4">
      <t>モド</t>
    </rPh>
    <phoneticPr fontId="1"/>
  </si>
  <si>
    <t>支度金</t>
    <rPh sb="0" eb="2">
      <t>シタク</t>
    </rPh>
    <rPh sb="2" eb="3">
      <t>キン</t>
    </rPh>
    <phoneticPr fontId="1"/>
  </si>
  <si>
    <t>当欠</t>
    <rPh sb="0" eb="1">
      <t>トウ</t>
    </rPh>
    <rPh sb="1" eb="2">
      <t>ケツ</t>
    </rPh>
    <phoneticPr fontId="1"/>
  </si>
  <si>
    <t>当欠ペナ</t>
    <rPh sb="0" eb="1">
      <t>トウ</t>
    </rPh>
    <rPh sb="1" eb="2">
      <t>ケツ</t>
    </rPh>
    <phoneticPr fontId="1"/>
  </si>
  <si>
    <t>平成30年6月15日支払分</t>
    <rPh sb="0" eb="2">
      <t>ヘイセイ</t>
    </rPh>
    <rPh sb="4" eb="5">
      <t>ネン</t>
    </rPh>
    <rPh sb="6" eb="7">
      <t>ガツ</t>
    </rPh>
    <rPh sb="9" eb="10">
      <t>ヒ</t>
    </rPh>
    <rPh sb="10" eb="12">
      <t>シハライ</t>
    </rPh>
    <rPh sb="12" eb="13">
      <t>ブン</t>
    </rPh>
    <phoneticPr fontId="1"/>
  </si>
  <si>
    <t>平成30年7月10日納付</t>
    <rPh sb="0" eb="2">
      <t>ヘイセイ</t>
    </rPh>
    <rPh sb="4" eb="5">
      <t>ネン</t>
    </rPh>
    <rPh sb="6" eb="7">
      <t>ガツ</t>
    </rPh>
    <rPh sb="9" eb="10">
      <t>ヒ</t>
    </rPh>
    <rPh sb="10" eb="12">
      <t>ノウフ</t>
    </rPh>
    <phoneticPr fontId="1"/>
  </si>
  <si>
    <t>支払報酬</t>
    <rPh sb="0" eb="2">
      <t>シハライ</t>
    </rPh>
    <rPh sb="2" eb="4">
      <t>ホウシュウ</t>
    </rPh>
    <phoneticPr fontId="1"/>
  </si>
  <si>
    <t>雑給</t>
    <rPh sb="0" eb="2">
      <t>ザッキュウ</t>
    </rPh>
    <phoneticPr fontId="1"/>
  </si>
  <si>
    <t>普通預金</t>
    <rPh sb="0" eb="2">
      <t>フツウ</t>
    </rPh>
    <rPh sb="2" eb="4">
      <t>ヨキン</t>
    </rPh>
    <phoneticPr fontId="1"/>
  </si>
  <si>
    <t>預り金</t>
    <rPh sb="0" eb="1">
      <t>アズカ</t>
    </rPh>
    <rPh sb="2" eb="3">
      <t>キン</t>
    </rPh>
    <phoneticPr fontId="1"/>
  </si>
  <si>
    <t>パーティーペナ</t>
    <phoneticPr fontId="1"/>
  </si>
  <si>
    <t>パーティー</t>
    <phoneticPr fontId="1"/>
  </si>
  <si>
    <t>要入200万以上で55％</t>
    <rPh sb="0" eb="1">
      <t>ヨウ</t>
    </rPh>
    <rPh sb="1" eb="2">
      <t>ニュウ</t>
    </rPh>
    <rPh sb="5" eb="6">
      <t>マン</t>
    </rPh>
    <rPh sb="6" eb="8">
      <t>イジョウ</t>
    </rPh>
    <phoneticPr fontId="1"/>
  </si>
  <si>
    <t>着物バック　</t>
    <rPh sb="0" eb="2">
      <t>キモノ</t>
    </rPh>
    <phoneticPr fontId="1"/>
  </si>
  <si>
    <t>同伴賞</t>
    <rPh sb="0" eb="2">
      <t>ドウハン</t>
    </rPh>
    <rPh sb="2" eb="3">
      <t>ショウ</t>
    </rPh>
    <phoneticPr fontId="1"/>
  </si>
  <si>
    <t>同伴賞＆売上賞</t>
    <rPh sb="0" eb="2">
      <t>ドウハン</t>
    </rPh>
    <rPh sb="2" eb="3">
      <t>ショウ</t>
    </rPh>
    <rPh sb="4" eb="6">
      <t>ウリアゲ</t>
    </rPh>
    <rPh sb="6" eb="7">
      <t>ショウ</t>
    </rPh>
    <phoneticPr fontId="1"/>
  </si>
  <si>
    <t>前月分相殺</t>
    <rPh sb="0" eb="2">
      <t>ゼンゲツ</t>
    </rPh>
    <rPh sb="2" eb="3">
      <t>ブン</t>
    </rPh>
    <rPh sb="3" eb="5">
      <t>ソウサイ</t>
    </rPh>
    <phoneticPr fontId="1"/>
  </si>
  <si>
    <t>先月印刷代</t>
    <rPh sb="0" eb="2">
      <t>センゲツ</t>
    </rPh>
    <rPh sb="2" eb="4">
      <t>インサツ</t>
    </rPh>
    <rPh sb="4" eb="5">
      <t>ダイ</t>
    </rPh>
    <phoneticPr fontId="1"/>
  </si>
  <si>
    <t>27日時給計算分</t>
    <rPh sb="2" eb="3">
      <t>ニチ</t>
    </rPh>
    <rPh sb="3" eb="5">
      <t>ジキュウ</t>
    </rPh>
    <rPh sb="5" eb="7">
      <t>ケイサン</t>
    </rPh>
    <rPh sb="7" eb="8">
      <t>ブン</t>
    </rPh>
    <phoneticPr fontId="1"/>
  </si>
  <si>
    <t>時給計算　30.25時間</t>
    <rPh sb="0" eb="2">
      <t>ジキュウ</t>
    </rPh>
    <rPh sb="2" eb="4">
      <t>ケイサン</t>
    </rPh>
    <rPh sb="10" eb="12">
      <t>ジカン</t>
    </rPh>
    <phoneticPr fontId="1"/>
  </si>
  <si>
    <t>同伴賞9回</t>
    <rPh sb="0" eb="2">
      <t>ドウハン</t>
    </rPh>
    <rPh sb="2" eb="3">
      <t>ショウ</t>
    </rPh>
    <rPh sb="4" eb="5">
      <t>カイ</t>
    </rPh>
    <phoneticPr fontId="1"/>
  </si>
  <si>
    <t>平成　　年　　月度</t>
    <rPh sb="0" eb="2">
      <t>ヘイセイ</t>
    </rPh>
    <rPh sb="4" eb="5">
      <t>ネン</t>
    </rPh>
    <rPh sb="7" eb="8">
      <t>ガツ</t>
    </rPh>
    <rPh sb="8" eb="9">
      <t>ド</t>
    </rPh>
    <phoneticPr fontId="1"/>
  </si>
  <si>
    <t>対象期間　　　　/　　/　　～　　/</t>
    <rPh sb="0" eb="2">
      <t>タイショウ</t>
    </rPh>
    <rPh sb="2" eb="4">
      <t>キカン</t>
    </rPh>
    <phoneticPr fontId="1"/>
  </si>
  <si>
    <t>営業日数 　　日</t>
    <rPh sb="0" eb="2">
      <t>エイギョウ</t>
    </rPh>
    <rPh sb="2" eb="4">
      <t>ニッスウ</t>
    </rPh>
    <rPh sb="7" eb="8">
      <t>ニチ</t>
    </rPh>
    <phoneticPr fontId="1"/>
  </si>
  <si>
    <t>体験入店</t>
    <rPh sb="0" eb="2">
      <t>タイケン</t>
    </rPh>
    <rPh sb="2" eb="4">
      <t>ニュウテン</t>
    </rPh>
    <phoneticPr fontId="1"/>
  </si>
  <si>
    <t>派遣</t>
    <rPh sb="0" eb="2">
      <t>ハケン</t>
    </rPh>
    <phoneticPr fontId="1"/>
  </si>
  <si>
    <t>会社名</t>
    <rPh sb="0" eb="2">
      <t>カイシャ</t>
    </rPh>
    <rPh sb="2" eb="3">
      <t>メイ</t>
    </rPh>
    <phoneticPr fontId="1"/>
  </si>
  <si>
    <t>会社名</t>
    <rPh sb="0" eb="3">
      <t>カイシャメイ</t>
    </rPh>
    <phoneticPr fontId="1"/>
  </si>
  <si>
    <t>お店の名前</t>
    <rPh sb="1" eb="2">
      <t>ミセ</t>
    </rPh>
    <rPh sb="3" eb="5">
      <t>ナマエ</t>
    </rPh>
    <phoneticPr fontId="1"/>
  </si>
</sst>
</file>

<file path=xl/styles.xml><?xml version="1.0" encoding="utf-8"?>
<styleSheet xmlns="http://schemas.openxmlformats.org/spreadsheetml/2006/main">
  <numFmts count="9">
    <numFmt numFmtId="6" formatCode="&quot;¥&quot;#,##0;[Red]&quot;¥&quot;\-#,##0"/>
    <numFmt numFmtId="8" formatCode="&quot;¥&quot;#,##0.00;[Red]&quot;¥&quot;\-#,##0.00"/>
    <numFmt numFmtId="176" formatCode="0.0%"/>
    <numFmt numFmtId="177" formatCode="&quot;¥&quot;#,##0_);[Red]\(&quot;¥&quot;#,##0\)"/>
    <numFmt numFmtId="178" formatCode="&quot;¥&quot;#,###;&quot;0&quot;;&quot;¥&quot;0"/>
    <numFmt numFmtId="179" formatCode="0_ "/>
    <numFmt numFmtId="180" formatCode="0.00_);[Red]\(0.00\)"/>
    <numFmt numFmtId="181" formatCode="0_);[Red]\(0\)"/>
    <numFmt numFmtId="182" formatCode="#,##0_ ;[Red]\-#,##0\ "/>
  </numFmts>
  <fonts count="2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10"/>
      <color rgb="FFFF000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4"/>
      <color rgb="FFFF0000"/>
      <name val="ＭＳ Ｐゴシック"/>
      <family val="3"/>
      <charset val="128"/>
      <scheme val="minor"/>
    </font>
    <font>
      <b/>
      <sz val="14"/>
      <color rgb="FFFF0000"/>
      <name val="ＭＳ Ｐゴシック"/>
      <family val="3"/>
      <charset val="128"/>
      <scheme val="minor"/>
    </font>
    <font>
      <b/>
      <sz val="14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</cellStyleXfs>
  <cellXfs count="26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3" borderId="1" xfId="0" applyFont="1" applyFill="1" applyBorder="1">
      <alignment vertical="center"/>
    </xf>
    <xf numFmtId="6" fontId="0" fillId="0" borderId="0" xfId="0" applyNumberFormat="1">
      <alignment vertical="center"/>
    </xf>
    <xf numFmtId="0" fontId="6" fillId="0" borderId="0" xfId="0" applyFont="1">
      <alignment vertical="center"/>
    </xf>
    <xf numFmtId="0" fontId="0" fillId="0" borderId="0" xfId="0" applyFont="1">
      <alignment vertical="center"/>
    </xf>
    <xf numFmtId="0" fontId="0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0" fillId="0" borderId="0" xfId="0" applyBorder="1">
      <alignment vertical="center"/>
    </xf>
    <xf numFmtId="0" fontId="7" fillId="0" borderId="0" xfId="0" applyFont="1" applyAlignment="1">
      <alignment vertical="center" shrinkToFit="1"/>
    </xf>
    <xf numFmtId="0" fontId="8" fillId="0" borderId="0" xfId="0" applyFont="1" applyAlignment="1">
      <alignment horizontal="center" vertical="center" shrinkToFit="1"/>
    </xf>
    <xf numFmtId="177" fontId="8" fillId="0" borderId="0" xfId="0" applyNumberFormat="1" applyFont="1" applyAlignment="1">
      <alignment vertical="center" shrinkToFit="1"/>
    </xf>
    <xf numFmtId="0" fontId="7" fillId="3" borderId="0" xfId="0" applyFont="1" applyFill="1" applyAlignment="1">
      <alignment vertical="center" shrinkToFit="1"/>
    </xf>
    <xf numFmtId="0" fontId="7" fillId="0" borderId="0" xfId="0" applyFont="1" applyAlignment="1">
      <alignment horizontal="center" vertical="center" shrinkToFit="1"/>
    </xf>
    <xf numFmtId="0" fontId="9" fillId="0" borderId="0" xfId="0" applyFont="1" applyAlignment="1">
      <alignment horizontal="center" vertical="center" shrinkToFit="1"/>
    </xf>
    <xf numFmtId="0" fontId="7" fillId="3" borderId="1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1" xfId="0" applyFont="1" applyBorder="1" applyAlignment="1">
      <alignment horizontal="center" vertical="center" shrinkToFit="1"/>
    </xf>
    <xf numFmtId="0" fontId="7" fillId="0" borderId="1" xfId="0" applyFont="1" applyBorder="1" applyAlignment="1">
      <alignment vertical="center" shrinkToFit="1"/>
    </xf>
    <xf numFmtId="0" fontId="8" fillId="0" borderId="1" xfId="0" applyFont="1" applyBorder="1" applyAlignment="1">
      <alignment vertical="center" shrinkToFit="1"/>
    </xf>
    <xf numFmtId="177" fontId="8" fillId="0" borderId="1" xfId="0" applyNumberFormat="1" applyFont="1" applyBorder="1" applyAlignment="1">
      <alignment vertical="center" shrinkToFit="1"/>
    </xf>
    <xf numFmtId="0" fontId="7" fillId="3" borderId="1" xfId="0" applyFont="1" applyFill="1" applyBorder="1" applyAlignment="1">
      <alignment vertical="center" shrinkToFit="1"/>
    </xf>
    <xf numFmtId="0" fontId="7" fillId="0" borderId="1" xfId="0" applyFont="1" applyBorder="1" applyAlignment="1">
      <alignment horizontal="center" vertical="center" shrinkToFit="1"/>
    </xf>
    <xf numFmtId="0" fontId="9" fillId="0" borderId="0" xfId="0" applyFont="1" applyAlignment="1">
      <alignment vertical="center" shrinkToFit="1"/>
    </xf>
    <xf numFmtId="38" fontId="9" fillId="0" borderId="0" xfId="3" applyFont="1" applyAlignment="1">
      <alignment vertical="center" shrinkToFit="1"/>
    </xf>
    <xf numFmtId="6" fontId="9" fillId="0" borderId="0" xfId="0" applyNumberFormat="1" applyFont="1" applyAlignment="1">
      <alignment vertical="center" shrinkToFit="1"/>
    </xf>
    <xf numFmtId="6" fontId="10" fillId="0" borderId="0" xfId="0" applyNumberFormat="1" applyFont="1" applyAlignment="1">
      <alignment vertical="center" shrinkToFit="1"/>
    </xf>
    <xf numFmtId="6" fontId="7" fillId="0" borderId="1" xfId="0" applyNumberFormat="1" applyFont="1" applyBorder="1" applyAlignment="1">
      <alignment vertical="center" shrinkToFit="1"/>
    </xf>
    <xf numFmtId="6" fontId="8" fillId="0" borderId="1" xfId="0" applyNumberFormat="1" applyFont="1" applyBorder="1" applyAlignment="1">
      <alignment vertical="center" shrinkToFit="1"/>
    </xf>
    <xf numFmtId="176" fontId="7" fillId="0" borderId="1" xfId="2" applyNumberFormat="1" applyFont="1" applyBorder="1" applyAlignment="1">
      <alignment horizontal="center" vertical="center" shrinkToFit="1"/>
    </xf>
    <xf numFmtId="176" fontId="7" fillId="0" borderId="1" xfId="2" applyNumberFormat="1" applyFont="1" applyBorder="1" applyAlignment="1">
      <alignment vertical="center" shrinkToFit="1"/>
    </xf>
    <xf numFmtId="38" fontId="9" fillId="0" borderId="0" xfId="0" applyNumberFormat="1" applyFont="1" applyAlignment="1">
      <alignment vertical="center" shrinkToFit="1"/>
    </xf>
    <xf numFmtId="0" fontId="8" fillId="0" borderId="0" xfId="0" applyFont="1" applyAlignment="1">
      <alignment vertical="center" shrinkToFit="1"/>
    </xf>
    <xf numFmtId="0" fontId="2" fillId="0" borderId="0" xfId="0" applyFont="1">
      <alignment vertical="center"/>
    </xf>
    <xf numFmtId="0" fontId="0" fillId="0" borderId="1" xfId="0" applyFont="1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center" shrinkToFit="1"/>
    </xf>
    <xf numFmtId="6" fontId="7" fillId="3" borderId="1" xfId="1" applyFont="1" applyFill="1" applyBorder="1" applyAlignment="1">
      <alignment vertical="center" shrinkToFit="1"/>
    </xf>
    <xf numFmtId="6" fontId="8" fillId="3" borderId="1" xfId="0" applyNumberFormat="1" applyFont="1" applyFill="1" applyBorder="1" applyAlignment="1">
      <alignment vertical="center" shrinkToFit="1"/>
    </xf>
    <xf numFmtId="6" fontId="7" fillId="3" borderId="1" xfId="0" applyNumberFormat="1" applyFont="1" applyFill="1" applyBorder="1" applyAlignment="1">
      <alignment vertical="center" shrinkToFit="1"/>
    </xf>
    <xf numFmtId="0" fontId="4" fillId="3" borderId="1" xfId="0" applyFont="1" applyFill="1" applyBorder="1" applyAlignment="1">
      <alignment vertical="center" shrinkToFit="1"/>
    </xf>
    <xf numFmtId="0" fontId="4" fillId="3" borderId="0" xfId="0" applyFont="1" applyFill="1" applyAlignment="1">
      <alignment vertical="center" shrinkToFit="1"/>
    </xf>
    <xf numFmtId="0" fontId="8" fillId="3" borderId="1" xfId="0" applyFont="1" applyFill="1" applyBorder="1" applyAlignment="1">
      <alignment horizontal="center" vertical="center" shrinkToFit="1"/>
    </xf>
    <xf numFmtId="178" fontId="8" fillId="3" borderId="1" xfId="0" applyNumberFormat="1" applyFont="1" applyFill="1" applyBorder="1" applyAlignment="1">
      <alignment vertical="center" shrinkToFit="1"/>
    </xf>
    <xf numFmtId="0" fontId="7" fillId="3" borderId="1" xfId="1" applyNumberFormat="1" applyFont="1" applyFill="1" applyBorder="1" applyAlignment="1">
      <alignment vertical="center" shrinkToFit="1"/>
    </xf>
    <xf numFmtId="177" fontId="8" fillId="3" borderId="1" xfId="0" applyNumberFormat="1" applyFont="1" applyFill="1" applyBorder="1" applyAlignment="1">
      <alignment vertical="center" shrinkToFit="1"/>
    </xf>
    <xf numFmtId="176" fontId="7" fillId="3" borderId="1" xfId="2" applyNumberFormat="1" applyFont="1" applyFill="1" applyBorder="1" applyAlignment="1">
      <alignment horizontal="center" vertical="center" shrinkToFit="1"/>
    </xf>
    <xf numFmtId="176" fontId="7" fillId="3" borderId="1" xfId="2" applyNumberFormat="1" applyFont="1" applyFill="1" applyBorder="1" applyAlignment="1">
      <alignment vertical="center" shrinkToFit="1"/>
    </xf>
    <xf numFmtId="0" fontId="7" fillId="3" borderId="1" xfId="0" applyFont="1" applyFill="1" applyBorder="1" applyAlignment="1">
      <alignment horizontal="right" vertical="center" shrinkToFit="1"/>
    </xf>
    <xf numFmtId="176" fontId="4" fillId="3" borderId="1" xfId="2" applyNumberFormat="1" applyFont="1" applyFill="1" applyBorder="1" applyAlignment="1">
      <alignment vertical="center" shrinkToFit="1"/>
    </xf>
    <xf numFmtId="49" fontId="4" fillId="3" borderId="1" xfId="2" applyNumberFormat="1" applyFont="1" applyFill="1" applyBorder="1" applyAlignment="1">
      <alignment vertical="center" shrinkToFit="1"/>
    </xf>
    <xf numFmtId="6" fontId="4" fillId="3" borderId="1" xfId="1" applyFont="1" applyFill="1" applyBorder="1" applyAlignment="1">
      <alignment vertical="center" shrinkToFit="1"/>
    </xf>
    <xf numFmtId="0" fontId="4" fillId="0" borderId="1" xfId="0" applyFont="1" applyBorder="1" applyAlignment="1">
      <alignment vertical="center" shrinkToFit="1"/>
    </xf>
    <xf numFmtId="0" fontId="11" fillId="0" borderId="1" xfId="0" applyFont="1" applyBorder="1" applyAlignment="1">
      <alignment horizontal="center" vertical="center" shrinkToFit="1"/>
    </xf>
    <xf numFmtId="0" fontId="0" fillId="0" borderId="1" xfId="0" applyFont="1" applyBorder="1">
      <alignment vertical="center"/>
    </xf>
    <xf numFmtId="6" fontId="12" fillId="0" borderId="1" xfId="0" applyNumberFormat="1" applyFont="1" applyBorder="1" applyAlignment="1">
      <alignment vertical="center" shrinkToFit="1"/>
    </xf>
    <xf numFmtId="0" fontId="0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4" fillId="0" borderId="0" xfId="0" quotePrefix="1" applyNumberFormat="1" applyFont="1" applyAlignment="1">
      <alignment vertical="center" shrinkToFit="1"/>
    </xf>
    <xf numFmtId="176" fontId="11" fillId="3" borderId="1" xfId="2" applyNumberFormat="1" applyFont="1" applyFill="1" applyBorder="1" applyAlignment="1">
      <alignment vertical="center" shrinkToFi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2" xfId="0" applyBorder="1">
      <alignment vertical="center"/>
    </xf>
    <xf numFmtId="0" fontId="0" fillId="0" borderId="21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 applyAlignment="1">
      <alignment horizontal="center" vertical="center" textRotation="255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0" borderId="1" xfId="0" applyBorder="1" applyAlignment="1">
      <alignment horizontal="center" vertical="center" shrinkToFit="1"/>
    </xf>
    <xf numFmtId="0" fontId="13" fillId="0" borderId="0" xfId="0" applyFont="1">
      <alignment vertical="center"/>
    </xf>
    <xf numFmtId="0" fontId="13" fillId="0" borderId="0" xfId="0" applyFont="1" applyAlignment="1">
      <alignment vertical="center"/>
    </xf>
    <xf numFmtId="0" fontId="0" fillId="0" borderId="0" xfId="0" applyBorder="1" applyAlignment="1">
      <alignment vertical="center" shrinkToFit="1"/>
    </xf>
    <xf numFmtId="0" fontId="4" fillId="5" borderId="1" xfId="0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 wrapText="1" shrinkToFit="1"/>
    </xf>
    <xf numFmtId="0" fontId="7" fillId="0" borderId="0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9" fontId="7" fillId="3" borderId="1" xfId="2" applyNumberFormat="1" applyFont="1" applyFill="1" applyBorder="1" applyAlignment="1">
      <alignment horizontal="center" vertical="center" shrinkToFit="1"/>
    </xf>
    <xf numFmtId="9" fontId="7" fillId="0" borderId="1" xfId="2" applyNumberFormat="1" applyFont="1" applyBorder="1" applyAlignment="1">
      <alignment horizontal="center" vertical="center" shrinkToFit="1"/>
    </xf>
    <xf numFmtId="9" fontId="0" fillId="0" borderId="1" xfId="0" applyNumberFormat="1" applyBorder="1">
      <alignment vertical="center"/>
    </xf>
    <xf numFmtId="0" fontId="4" fillId="0" borderId="0" xfId="0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right" vertical="center" shrinkToFit="1"/>
    </xf>
    <xf numFmtId="0" fontId="2" fillId="2" borderId="0" xfId="0" applyFont="1" applyFill="1">
      <alignment vertical="center"/>
    </xf>
    <xf numFmtId="0" fontId="4" fillId="0" borderId="0" xfId="0" quotePrefix="1" applyFont="1" applyAlignment="1">
      <alignment vertical="center" shrinkToFit="1"/>
    </xf>
    <xf numFmtId="180" fontId="7" fillId="3" borderId="1" xfId="1" applyNumberFormat="1" applyFont="1" applyFill="1" applyBorder="1" applyAlignment="1">
      <alignment vertical="center" shrinkToFit="1"/>
    </xf>
    <xf numFmtId="0" fontId="12" fillId="0" borderId="0" xfId="0" applyFont="1">
      <alignment vertical="center"/>
    </xf>
    <xf numFmtId="0" fontId="6" fillId="0" borderId="0" xfId="0" applyFont="1" applyFill="1">
      <alignment vertical="center"/>
    </xf>
    <xf numFmtId="56" fontId="0" fillId="0" borderId="0" xfId="0" applyNumberFormat="1" applyFont="1" applyFill="1">
      <alignment vertical="center"/>
    </xf>
    <xf numFmtId="1" fontId="6" fillId="0" borderId="0" xfId="0" applyNumberFormat="1" applyFont="1">
      <alignment vertical="center"/>
    </xf>
    <xf numFmtId="1" fontId="2" fillId="0" borderId="0" xfId="1" applyNumberFormat="1" applyFont="1">
      <alignment vertical="center"/>
    </xf>
    <xf numFmtId="1" fontId="2" fillId="0" borderId="0" xfId="0" applyNumberFormat="1" applyFont="1">
      <alignment vertical="center"/>
    </xf>
    <xf numFmtId="0" fontId="17" fillId="3" borderId="1" xfId="0" applyFont="1" applyFill="1" applyBorder="1" applyAlignment="1">
      <alignment vertical="center" shrinkToFit="1"/>
    </xf>
    <xf numFmtId="6" fontId="17" fillId="3" borderId="1" xfId="1" applyFont="1" applyFill="1" applyBorder="1" applyAlignment="1">
      <alignment vertical="center" shrinkToFit="1"/>
    </xf>
    <xf numFmtId="6" fontId="18" fillId="3" borderId="1" xfId="0" applyNumberFormat="1" applyFont="1" applyFill="1" applyBorder="1" applyAlignment="1">
      <alignment vertical="center" shrinkToFit="1"/>
    </xf>
    <xf numFmtId="178" fontId="18" fillId="3" borderId="1" xfId="0" applyNumberFormat="1" applyFont="1" applyFill="1" applyBorder="1" applyAlignment="1">
      <alignment vertical="center" shrinkToFit="1"/>
    </xf>
    <xf numFmtId="0" fontId="17" fillId="3" borderId="1" xfId="1" applyNumberFormat="1" applyFont="1" applyFill="1" applyBorder="1" applyAlignment="1">
      <alignment vertical="center" shrinkToFit="1"/>
    </xf>
    <xf numFmtId="6" fontId="17" fillId="3" borderId="1" xfId="0" applyNumberFormat="1" applyFont="1" applyFill="1" applyBorder="1" applyAlignment="1">
      <alignment vertical="center" shrinkToFit="1"/>
    </xf>
    <xf numFmtId="177" fontId="18" fillId="3" borderId="1" xfId="0" applyNumberFormat="1" applyFont="1" applyFill="1" applyBorder="1" applyAlignment="1">
      <alignment vertical="center" shrinkToFit="1"/>
    </xf>
    <xf numFmtId="176" fontId="17" fillId="3" borderId="1" xfId="2" applyNumberFormat="1" applyFont="1" applyFill="1" applyBorder="1" applyAlignment="1">
      <alignment horizontal="center" vertical="center" shrinkToFit="1"/>
    </xf>
    <xf numFmtId="9" fontId="17" fillId="3" borderId="1" xfId="2" applyNumberFormat="1" applyFont="1" applyFill="1" applyBorder="1" applyAlignment="1">
      <alignment horizontal="center" vertical="center" shrinkToFit="1"/>
    </xf>
    <xf numFmtId="9" fontId="19" fillId="3" borderId="1" xfId="2" applyNumberFormat="1" applyFont="1" applyFill="1" applyBorder="1" applyAlignment="1">
      <alignment horizontal="center" vertical="center" shrinkToFit="1"/>
    </xf>
    <xf numFmtId="0" fontId="17" fillId="0" borderId="1" xfId="0" applyFont="1" applyFill="1" applyBorder="1" applyAlignment="1">
      <alignment vertical="center" shrinkToFit="1"/>
    </xf>
    <xf numFmtId="6" fontId="17" fillId="6" borderId="1" xfId="1" applyFont="1" applyFill="1" applyBorder="1" applyAlignment="1">
      <alignment vertical="center" shrinkToFit="1"/>
    </xf>
    <xf numFmtId="9" fontId="19" fillId="7" borderId="1" xfId="2" applyNumberFormat="1" applyFont="1" applyFill="1" applyBorder="1" applyAlignment="1">
      <alignment horizontal="center" vertical="center" shrinkToFit="1"/>
    </xf>
    <xf numFmtId="9" fontId="17" fillId="3" borderId="1" xfId="1" applyNumberFormat="1" applyFont="1" applyFill="1" applyBorder="1" applyAlignment="1">
      <alignment vertical="center" shrinkToFit="1"/>
    </xf>
    <xf numFmtId="0" fontId="17" fillId="2" borderId="1" xfId="0" applyFont="1" applyFill="1" applyBorder="1" applyAlignment="1">
      <alignment vertical="center" shrinkToFit="1"/>
    </xf>
    <xf numFmtId="8" fontId="9" fillId="0" borderId="0" xfId="0" applyNumberFormat="1" applyFont="1" applyAlignment="1">
      <alignment vertical="center" shrinkToFit="1"/>
    </xf>
    <xf numFmtId="6" fontId="20" fillId="3" borderId="1" xfId="0" applyNumberFormat="1" applyFont="1" applyFill="1" applyBorder="1" applyAlignment="1">
      <alignment vertical="center" shrinkToFit="1"/>
    </xf>
    <xf numFmtId="0" fontId="17" fillId="0" borderId="0" xfId="0" applyFont="1" applyAlignment="1">
      <alignment vertical="center" shrinkToFit="1"/>
    </xf>
    <xf numFmtId="0" fontId="18" fillId="0" borderId="0" xfId="0" applyFont="1" applyAlignment="1">
      <alignment vertical="center" shrinkToFit="1"/>
    </xf>
    <xf numFmtId="0" fontId="19" fillId="0" borderId="0" xfId="0" applyFont="1" applyAlignment="1">
      <alignment vertical="center" shrinkToFit="1"/>
    </xf>
    <xf numFmtId="177" fontId="20" fillId="0" borderId="28" xfId="0" applyNumberFormat="1" applyFont="1" applyBorder="1" applyAlignment="1">
      <alignment vertical="center" shrinkToFit="1"/>
    </xf>
    <xf numFmtId="0" fontId="10" fillId="0" borderId="0" xfId="0" applyFont="1" applyAlignment="1">
      <alignment horizontal="center" vertical="center" shrinkToFit="1"/>
    </xf>
    <xf numFmtId="177" fontId="20" fillId="0" borderId="30" xfId="0" applyNumberFormat="1" applyFont="1" applyBorder="1" applyAlignment="1">
      <alignment vertical="center" shrinkToFit="1"/>
    </xf>
    <xf numFmtId="0" fontId="20" fillId="0" borderId="0" xfId="0" applyFont="1" applyAlignment="1">
      <alignment vertical="center" shrinkToFit="1"/>
    </xf>
    <xf numFmtId="0" fontId="20" fillId="0" borderId="32" xfId="0" applyFont="1" applyBorder="1" applyAlignment="1">
      <alignment vertical="center" shrinkToFit="1"/>
    </xf>
    <xf numFmtId="177" fontId="20" fillId="0" borderId="32" xfId="0" applyNumberFormat="1" applyFont="1" applyBorder="1" applyAlignment="1">
      <alignment vertical="center" shrinkToFit="1"/>
    </xf>
    <xf numFmtId="177" fontId="17" fillId="3" borderId="1" xfId="1" applyNumberFormat="1" applyFont="1" applyFill="1" applyBorder="1" applyAlignment="1">
      <alignment vertical="center" shrinkToFit="1"/>
    </xf>
    <xf numFmtId="181" fontId="4" fillId="3" borderId="1" xfId="2" applyNumberFormat="1" applyFont="1" applyFill="1" applyBorder="1" applyAlignment="1">
      <alignment horizontal="left" vertical="center" shrinkToFit="1"/>
    </xf>
    <xf numFmtId="0" fontId="8" fillId="2" borderId="1" xfId="0" applyFont="1" applyFill="1" applyBorder="1" applyAlignment="1">
      <alignment horizontal="center" vertical="center" shrinkToFit="1"/>
    </xf>
    <xf numFmtId="9" fontId="17" fillId="3" borderId="1" xfId="2" applyFont="1" applyFill="1" applyBorder="1" applyAlignment="1">
      <alignment vertical="center" shrinkToFit="1"/>
    </xf>
    <xf numFmtId="0" fontId="7" fillId="0" borderId="0" xfId="0" applyFont="1" applyFill="1" applyAlignment="1">
      <alignment vertical="center" shrinkToFit="1"/>
    </xf>
    <xf numFmtId="0" fontId="4" fillId="3" borderId="1" xfId="2" applyNumberFormat="1" applyFont="1" applyFill="1" applyBorder="1" applyAlignment="1">
      <alignment horizontal="left" vertical="center" shrinkToFit="1"/>
    </xf>
    <xf numFmtId="0" fontId="4" fillId="3" borderId="1" xfId="0" applyFont="1" applyFill="1" applyBorder="1" applyAlignment="1">
      <alignment horizontal="right" vertical="center" shrinkToFit="1"/>
    </xf>
    <xf numFmtId="0" fontId="13" fillId="4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4" fillId="2" borderId="0" xfId="0" applyFont="1" applyFill="1" applyAlignment="1">
      <alignment horizontal="center" vertical="center" shrinkToFit="1"/>
    </xf>
    <xf numFmtId="0" fontId="7" fillId="2" borderId="0" xfId="0" applyFont="1" applyFill="1" applyAlignment="1">
      <alignment horizontal="center" vertical="center" shrinkToFit="1"/>
    </xf>
    <xf numFmtId="0" fontId="20" fillId="0" borderId="16" xfId="0" applyFont="1" applyBorder="1" applyAlignment="1">
      <alignment horizontal="center" vertical="center" shrinkToFit="1"/>
    </xf>
    <xf numFmtId="0" fontId="20" fillId="0" borderId="17" xfId="0" applyFont="1" applyBorder="1" applyAlignment="1">
      <alignment horizontal="center" vertical="center" shrinkToFit="1"/>
    </xf>
    <xf numFmtId="6" fontId="20" fillId="3" borderId="1" xfId="0" applyNumberFormat="1" applyFont="1" applyFill="1" applyBorder="1" applyAlignment="1">
      <alignment horizontal="center" vertical="center" shrinkToFit="1"/>
    </xf>
    <xf numFmtId="0" fontId="20" fillId="0" borderId="28" xfId="0" applyFont="1" applyBorder="1" applyAlignment="1">
      <alignment horizontal="center" vertical="center" shrinkToFit="1"/>
    </xf>
    <xf numFmtId="38" fontId="20" fillId="0" borderId="28" xfId="3" applyFont="1" applyBorder="1" applyAlignment="1">
      <alignment horizontal="right" vertical="center" shrinkToFit="1"/>
    </xf>
    <xf numFmtId="38" fontId="20" fillId="0" borderId="29" xfId="3" applyFont="1" applyBorder="1" applyAlignment="1">
      <alignment horizontal="right" vertical="center" shrinkToFit="1"/>
    </xf>
    <xf numFmtId="0" fontId="20" fillId="0" borderId="28" xfId="0" applyFont="1" applyBorder="1" applyAlignment="1">
      <alignment horizontal="left" vertical="center" shrinkToFit="1"/>
    </xf>
    <xf numFmtId="38" fontId="20" fillId="0" borderId="33" xfId="0" applyNumberFormat="1" applyFont="1" applyBorder="1" applyAlignment="1">
      <alignment horizontal="center" vertical="center" shrinkToFit="1"/>
    </xf>
    <xf numFmtId="0" fontId="20" fillId="0" borderId="34" xfId="0" applyFont="1" applyBorder="1" applyAlignment="1">
      <alignment horizontal="center" vertical="center" shrinkToFit="1"/>
    </xf>
    <xf numFmtId="0" fontId="20" fillId="0" borderId="35" xfId="0" applyFont="1" applyBorder="1" applyAlignment="1">
      <alignment horizontal="center" vertical="center" shrinkToFit="1"/>
    </xf>
    <xf numFmtId="38" fontId="20" fillId="0" borderId="32" xfId="3" applyFont="1" applyBorder="1" applyAlignment="1">
      <alignment horizontal="right" vertical="center" shrinkToFit="1"/>
    </xf>
    <xf numFmtId="0" fontId="20" fillId="0" borderId="32" xfId="0" applyFont="1" applyBorder="1" applyAlignment="1">
      <alignment horizontal="left" vertical="center" shrinkToFit="1"/>
    </xf>
    <xf numFmtId="179" fontId="21" fillId="0" borderId="1" xfId="0" applyNumberFormat="1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 shrinkToFit="1"/>
    </xf>
    <xf numFmtId="38" fontId="20" fillId="0" borderId="30" xfId="3" applyFont="1" applyBorder="1" applyAlignment="1">
      <alignment horizontal="right" vertical="center" shrinkToFit="1"/>
    </xf>
    <xf numFmtId="38" fontId="20" fillId="0" borderId="31" xfId="3" applyFont="1" applyBorder="1" applyAlignment="1">
      <alignment horizontal="right" vertical="center" shrinkToFit="1"/>
    </xf>
    <xf numFmtId="182" fontId="20" fillId="0" borderId="33" xfId="0" applyNumberFormat="1" applyFont="1" applyBorder="1" applyAlignment="1">
      <alignment horizontal="center" vertical="center" shrinkToFit="1"/>
    </xf>
    <xf numFmtId="182" fontId="20" fillId="0" borderId="34" xfId="0" applyNumberFormat="1" applyFont="1" applyBorder="1" applyAlignment="1">
      <alignment horizontal="center" vertical="center" shrinkToFit="1"/>
    </xf>
    <xf numFmtId="182" fontId="20" fillId="0" borderId="35" xfId="0" applyNumberFormat="1" applyFont="1" applyBorder="1" applyAlignment="1">
      <alignment horizontal="center" vertical="center" shrinkToFit="1"/>
    </xf>
    <xf numFmtId="0" fontId="20" fillId="0" borderId="30" xfId="0" applyFont="1" applyBorder="1" applyAlignment="1">
      <alignment horizontal="left" vertical="center" shrinkToFit="1"/>
    </xf>
    <xf numFmtId="6" fontId="0" fillId="0" borderId="13" xfId="0" applyNumberFormat="1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 shrinkToFit="1"/>
    </xf>
    <xf numFmtId="0" fontId="0" fillId="0" borderId="20" xfId="0" applyBorder="1" applyAlignment="1">
      <alignment horizontal="center" vertical="center" shrinkToFit="1"/>
    </xf>
    <xf numFmtId="6" fontId="0" fillId="0" borderId="13" xfId="0" applyNumberFormat="1" applyBorder="1" applyAlignment="1">
      <alignment horizontal="center" vertical="center" shrinkToFit="1"/>
    </xf>
    <xf numFmtId="0" fontId="0" fillId="0" borderId="24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6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255"/>
    </xf>
    <xf numFmtId="0" fontId="0" fillId="0" borderId="12" xfId="0" applyBorder="1" applyAlignment="1">
      <alignment horizontal="center" vertical="center" textRotation="255"/>
    </xf>
    <xf numFmtId="0" fontId="0" fillId="0" borderId="18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23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6" fontId="0" fillId="0" borderId="20" xfId="0" applyNumberFormat="1" applyBorder="1" applyAlignment="1">
      <alignment horizontal="center" vertical="center" shrinkToFit="1"/>
    </xf>
    <xf numFmtId="0" fontId="0" fillId="0" borderId="8" xfId="0" applyBorder="1" applyAlignment="1">
      <alignment horizontal="center" vertical="center" textRotation="255"/>
    </xf>
    <xf numFmtId="177" fontId="0" fillId="0" borderId="1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177" fontId="0" fillId="0" borderId="2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25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6" fontId="0" fillId="0" borderId="1" xfId="0" applyNumberFormat="1" applyBorder="1" applyAlignment="1">
      <alignment horizontal="center" vertical="center" shrinkToFit="1"/>
    </xf>
    <xf numFmtId="6" fontId="0" fillId="0" borderId="1" xfId="1" applyFont="1" applyBorder="1" applyAlignment="1">
      <alignment horizontal="center" vertical="center" shrinkToFit="1"/>
    </xf>
    <xf numFmtId="6" fontId="0" fillId="0" borderId="2" xfId="0" applyNumberFormat="1" applyBorder="1" applyAlignment="1">
      <alignment horizontal="center" vertical="center" shrinkToFit="1"/>
    </xf>
    <xf numFmtId="0" fontId="0" fillId="0" borderId="11" xfId="0" applyBorder="1" applyAlignment="1">
      <alignment horizontal="center" vertical="center" textRotation="255"/>
    </xf>
    <xf numFmtId="0" fontId="0" fillId="0" borderId="22" xfId="0" applyBorder="1" applyAlignment="1">
      <alignment horizontal="center" vertical="center" shrinkToFit="1"/>
    </xf>
    <xf numFmtId="6" fontId="0" fillId="0" borderId="20" xfId="1" applyFont="1" applyBorder="1" applyAlignment="1">
      <alignment horizontal="center" vertical="center" shrinkToFit="1"/>
    </xf>
    <xf numFmtId="6" fontId="0" fillId="0" borderId="2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6" fontId="0" fillId="0" borderId="27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6" fontId="14" fillId="0" borderId="13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6" fontId="0" fillId="0" borderId="2" xfId="1" applyFont="1" applyBorder="1" applyAlignment="1">
      <alignment horizontal="center" vertical="center" shrinkToFit="1"/>
    </xf>
    <xf numFmtId="6" fontId="0" fillId="0" borderId="25" xfId="1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6" fontId="0" fillId="0" borderId="5" xfId="0" applyNumberFormat="1" applyBorder="1" applyAlignment="1">
      <alignment horizontal="center" vertical="center" shrinkToFit="1"/>
    </xf>
    <xf numFmtId="9" fontId="0" fillId="0" borderId="20" xfId="2" applyFon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6" fontId="0" fillId="0" borderId="2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7" fontId="0" fillId="0" borderId="20" xfId="2" applyNumberFormat="1" applyFont="1" applyBorder="1" applyAlignment="1">
      <alignment horizontal="center" vertical="center"/>
    </xf>
    <xf numFmtId="177" fontId="0" fillId="0" borderId="13" xfId="2" applyNumberFormat="1" applyFont="1" applyBorder="1" applyAlignment="1">
      <alignment horizontal="center" vertical="center"/>
    </xf>
    <xf numFmtId="177" fontId="0" fillId="0" borderId="24" xfId="2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177" fontId="0" fillId="0" borderId="20" xfId="1" applyNumberFormat="1" applyFont="1" applyBorder="1" applyAlignment="1">
      <alignment horizontal="center" vertical="center"/>
    </xf>
    <xf numFmtId="6" fontId="15" fillId="0" borderId="13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6" fontId="0" fillId="0" borderId="20" xfId="1" applyFont="1" applyBorder="1" applyAlignment="1">
      <alignment horizontal="center" vertical="center"/>
    </xf>
    <xf numFmtId="9" fontId="0" fillId="0" borderId="20" xfId="1" applyNumberFormat="1" applyFont="1" applyBorder="1" applyAlignment="1">
      <alignment horizontal="center" vertical="center"/>
    </xf>
    <xf numFmtId="0" fontId="0" fillId="0" borderId="13" xfId="2" applyNumberFormat="1" applyFont="1" applyBorder="1" applyAlignment="1">
      <alignment horizontal="center" vertical="center"/>
    </xf>
    <xf numFmtId="0" fontId="0" fillId="0" borderId="24" xfId="2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6" fontId="16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</cellXfs>
  <cellStyles count="4">
    <cellStyle name="パーセント" xfId="2" builtinId="5"/>
    <cellStyle name="桁区切り" xfId="3" builtinId="6"/>
    <cellStyle name="通貨" xfId="1" builtinId="7"/>
    <cellStyle name="標準" xfId="0" builtinId="0"/>
  </cellStyles>
  <dxfs count="144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AEAEA"/>
      <color rgb="FFDDDDDD"/>
      <color rgb="FFCF5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0</xdr:row>
      <xdr:rowOff>148167</xdr:rowOff>
    </xdr:from>
    <xdr:to>
      <xdr:col>8</xdr:col>
      <xdr:colOff>499340</xdr:colOff>
      <xdr:row>0</xdr:row>
      <xdr:rowOff>391584</xdr:rowOff>
    </xdr:to>
    <xdr:sp macro="" textlink="">
      <xdr:nvSpPr>
        <xdr:cNvPr id="5" name="吹き出し: 2 つ折線 2">
          <a:extLst>
            <a:ext uri="{FF2B5EF4-FFF2-40B4-BE49-F238E27FC236}">
              <a16:creationId xmlns:a16="http://schemas.microsoft.com/office/drawing/2014/main" xmlns="" id="{7716ED8E-1AD2-493E-B239-0942C7D3ED88}"/>
            </a:ext>
          </a:extLst>
        </xdr:cNvPr>
        <xdr:cNvSpPr/>
      </xdr:nvSpPr>
      <xdr:spPr>
        <a:xfrm>
          <a:off x="2307167" y="148167"/>
          <a:ext cx="1854006" cy="243417"/>
        </a:xfrm>
        <a:prstGeom prst="borderCallout3">
          <a:avLst>
            <a:gd name="adj1" fmla="val 18750"/>
            <a:gd name="adj2" fmla="val -8333"/>
            <a:gd name="adj3" fmla="val 18750"/>
            <a:gd name="adj4" fmla="val -16667"/>
            <a:gd name="adj5" fmla="val 37013"/>
            <a:gd name="adj6" fmla="val -16562"/>
            <a:gd name="adj7" fmla="val 363058"/>
            <a:gd name="adj8" fmla="val -20339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打ち込み金額を入力する欄</a:t>
          </a:r>
          <a:endParaRPr kumimoji="1" lang="en-US" altLang="ja-JP" sz="1000"/>
        </a:p>
      </xdr:txBody>
    </xdr:sp>
    <xdr:clientData/>
  </xdr:twoCellAnchor>
  <xdr:twoCellAnchor>
    <xdr:from>
      <xdr:col>4</xdr:col>
      <xdr:colOff>0</xdr:colOff>
      <xdr:row>3</xdr:row>
      <xdr:rowOff>127000</xdr:rowOff>
    </xdr:from>
    <xdr:to>
      <xdr:col>8</xdr:col>
      <xdr:colOff>12506</xdr:colOff>
      <xdr:row>5</xdr:row>
      <xdr:rowOff>10584</xdr:rowOff>
    </xdr:to>
    <xdr:sp macro="" textlink="">
      <xdr:nvSpPr>
        <xdr:cNvPr id="6" name="吹き出し: 2 つ折線 2">
          <a:extLst>
            <a:ext uri="{FF2B5EF4-FFF2-40B4-BE49-F238E27FC236}">
              <a16:creationId xmlns:a16="http://schemas.microsoft.com/office/drawing/2014/main" xmlns="" id="{7716ED8E-1AD2-493E-B239-0942C7D3ED88}"/>
            </a:ext>
          </a:extLst>
        </xdr:cNvPr>
        <xdr:cNvSpPr/>
      </xdr:nvSpPr>
      <xdr:spPr>
        <a:xfrm>
          <a:off x="1820333" y="1460500"/>
          <a:ext cx="1854006" cy="772584"/>
        </a:xfrm>
        <a:prstGeom prst="borderCallout3">
          <a:avLst>
            <a:gd name="adj1" fmla="val 18750"/>
            <a:gd name="adj2" fmla="val -8333"/>
            <a:gd name="adj3" fmla="val 18750"/>
            <a:gd name="adj4" fmla="val -16667"/>
            <a:gd name="adj5" fmla="val -44654"/>
            <a:gd name="adj6" fmla="val -15420"/>
            <a:gd name="adj7" fmla="val -45275"/>
            <a:gd name="adj8" fmla="val 121799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日給保障の女性は保障金額</a:t>
          </a:r>
          <a:r>
            <a:rPr kumimoji="1" lang="en-US" altLang="ja-JP" sz="1000"/>
            <a:t>+</a:t>
          </a:r>
          <a:r>
            <a:rPr kumimoji="1" lang="ja-JP" altLang="en-US" sz="1000"/>
            <a:t>スライド＝確定日額</a:t>
          </a:r>
          <a:endParaRPr kumimoji="1" lang="en-US" altLang="ja-JP" sz="1000"/>
        </a:p>
        <a:p>
          <a:pPr algn="l"/>
          <a:r>
            <a:rPr kumimoji="1" lang="ja-JP" altLang="en-US" sz="1000"/>
            <a:t>折半女性は（要入金額</a:t>
          </a:r>
          <a:r>
            <a:rPr kumimoji="1" lang="en-US" altLang="ja-JP" sz="1000"/>
            <a:t>×</a:t>
          </a:r>
          <a:r>
            <a:rPr kumimoji="1" lang="ja-JP" altLang="en-US" sz="1000"/>
            <a:t>％）</a:t>
          </a:r>
          <a:r>
            <a:rPr kumimoji="1" lang="en-US" altLang="ja-JP" sz="1000"/>
            <a:t>÷</a:t>
          </a:r>
          <a:r>
            <a:rPr kumimoji="1" lang="ja-JP" altLang="en-US" sz="1000"/>
            <a:t>出勤日数＝確定日額</a:t>
          </a:r>
          <a:endParaRPr kumimoji="1" lang="en-US" altLang="ja-JP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M64"/>
  <sheetViews>
    <sheetView tabSelected="1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ColWidth="9" defaultRowHeight="12"/>
  <cols>
    <col min="1" max="1" width="3.25" style="14" customWidth="1"/>
    <col min="2" max="2" width="3.5" style="15" customWidth="1"/>
    <col min="3" max="3" width="15" style="14" bestFit="1" customWidth="1"/>
    <col min="4" max="5" width="2.25" style="14" customWidth="1"/>
    <col min="6" max="7" width="5.875" style="14" customWidth="1"/>
    <col min="8" max="8" width="10.25" style="14" customWidth="1"/>
    <col min="9" max="10" width="8.125" style="14" customWidth="1"/>
    <col min="11" max="15" width="4.75" style="14" customWidth="1"/>
    <col min="16" max="28" width="6.125" style="14" customWidth="1"/>
    <col min="29" max="31" width="15.125" style="37" customWidth="1"/>
    <col min="32" max="33" width="7.125" style="14" customWidth="1"/>
    <col min="34" max="34" width="5.625" style="14" customWidth="1"/>
    <col min="35" max="35" width="5.125" style="14" customWidth="1"/>
    <col min="36" max="40" width="4.75" style="14" customWidth="1"/>
    <col min="41" max="41" width="8.125" style="14" customWidth="1"/>
    <col min="42" max="42" width="15.125" style="16" customWidth="1"/>
    <col min="43" max="44" width="6.5" style="14" customWidth="1"/>
    <col min="45" max="45" width="6.5" style="17" customWidth="1"/>
    <col min="46" max="46" width="6.5" style="14" customWidth="1"/>
    <col min="47" max="49" width="5.5" style="18" customWidth="1"/>
    <col min="50" max="50" width="5.375" style="18" customWidth="1"/>
    <col min="51" max="53" width="5.5" style="18" customWidth="1"/>
    <col min="54" max="54" width="9.75" style="14" customWidth="1"/>
    <col min="55" max="55" width="8" style="14" customWidth="1"/>
    <col min="56" max="56" width="7.625" style="14" customWidth="1"/>
    <col min="57" max="57" width="12.875" style="14" customWidth="1"/>
    <col min="58" max="58" width="1.625" style="14" customWidth="1"/>
    <col min="59" max="60" width="9.125" style="28" hidden="1" customWidth="1"/>
    <col min="61" max="61" width="7.125" style="14" hidden="1" customWidth="1"/>
    <col min="62" max="63" width="9.125" style="14" hidden="1" customWidth="1"/>
    <col min="64" max="64" width="10.625" style="14" hidden="1" customWidth="1"/>
    <col min="65" max="66" width="9" style="14" customWidth="1"/>
    <col min="67" max="16384" width="9" style="14"/>
  </cols>
  <sheetData>
    <row r="1" spans="1:65" ht="35.25" customHeight="1">
      <c r="B1" s="151" t="s">
        <v>117</v>
      </c>
      <c r="C1" s="152"/>
      <c r="F1" s="152"/>
      <c r="G1" s="152"/>
      <c r="H1" s="152"/>
      <c r="I1" s="152"/>
      <c r="J1" s="82"/>
      <c r="M1" s="151" t="s">
        <v>118</v>
      </c>
      <c r="N1" s="151"/>
      <c r="O1" s="151"/>
      <c r="P1" s="151"/>
      <c r="Q1" s="151"/>
      <c r="R1" s="87"/>
      <c r="S1" s="87"/>
      <c r="U1" s="151" t="s">
        <v>119</v>
      </c>
      <c r="V1" s="151"/>
      <c r="W1" s="151"/>
      <c r="X1" s="87"/>
      <c r="AB1" s="63"/>
      <c r="AC1" s="15" t="s">
        <v>28</v>
      </c>
      <c r="AD1" s="15" t="s">
        <v>29</v>
      </c>
      <c r="AE1" s="15" t="s">
        <v>30</v>
      </c>
      <c r="BG1" s="19" t="s">
        <v>32</v>
      </c>
      <c r="BH1" s="19" t="s">
        <v>31</v>
      </c>
      <c r="BJ1" s="17" t="s">
        <v>19</v>
      </c>
      <c r="BK1" s="20"/>
      <c r="BL1" s="21"/>
      <c r="BM1" s="21"/>
    </row>
    <row r="2" spans="1:65" ht="35.25" customHeight="1">
      <c r="B2" s="22" t="s">
        <v>0</v>
      </c>
      <c r="C2" s="23" t="s">
        <v>6</v>
      </c>
      <c r="D2" s="23"/>
      <c r="E2" s="153" t="s">
        <v>1</v>
      </c>
      <c r="F2" s="153"/>
      <c r="G2" s="80" t="s">
        <v>71</v>
      </c>
      <c r="H2" s="23" t="s">
        <v>3</v>
      </c>
      <c r="I2" s="23" t="s">
        <v>7</v>
      </c>
      <c r="J2" s="83" t="s">
        <v>78</v>
      </c>
      <c r="K2" s="23" t="s">
        <v>4</v>
      </c>
      <c r="L2" s="57" t="s">
        <v>92</v>
      </c>
      <c r="M2" s="81" t="s">
        <v>72</v>
      </c>
      <c r="N2" s="81" t="s">
        <v>73</v>
      </c>
      <c r="O2" s="81" t="s">
        <v>74</v>
      </c>
      <c r="P2" s="23" t="s">
        <v>12</v>
      </c>
      <c r="Q2" s="23" t="s">
        <v>13</v>
      </c>
      <c r="R2" s="57" t="s">
        <v>85</v>
      </c>
      <c r="S2" s="57" t="s">
        <v>88</v>
      </c>
      <c r="T2" s="23" t="s">
        <v>10</v>
      </c>
      <c r="U2" s="23" t="s">
        <v>11</v>
      </c>
      <c r="V2" s="57" t="s">
        <v>77</v>
      </c>
      <c r="W2" s="57" t="s">
        <v>99</v>
      </c>
      <c r="X2" s="57" t="s">
        <v>106</v>
      </c>
      <c r="Y2" s="23" t="s">
        <v>20</v>
      </c>
      <c r="Z2" s="57" t="s">
        <v>38</v>
      </c>
      <c r="AA2" s="57" t="s">
        <v>96</v>
      </c>
      <c r="AB2" s="58" t="s">
        <v>39</v>
      </c>
      <c r="AC2" s="22" t="s">
        <v>9</v>
      </c>
      <c r="AD2" s="24" t="s">
        <v>22</v>
      </c>
      <c r="AE2" s="24" t="s">
        <v>23</v>
      </c>
      <c r="AF2" s="23" t="s">
        <v>8</v>
      </c>
      <c r="AG2" s="57" t="s">
        <v>76</v>
      </c>
      <c r="AH2" s="23" t="s">
        <v>24</v>
      </c>
      <c r="AI2" s="57" t="s">
        <v>86</v>
      </c>
      <c r="AJ2" s="23" t="s">
        <v>25</v>
      </c>
      <c r="AK2" s="23" t="s">
        <v>18</v>
      </c>
      <c r="AL2" s="57" t="s">
        <v>112</v>
      </c>
      <c r="AM2" s="23" t="s">
        <v>14</v>
      </c>
      <c r="AN2" s="23" t="s">
        <v>15</v>
      </c>
      <c r="AO2" s="23" t="s">
        <v>16</v>
      </c>
      <c r="AP2" s="25" t="s">
        <v>26</v>
      </c>
      <c r="AQ2" s="23" t="s">
        <v>2</v>
      </c>
      <c r="AR2" s="80" t="s">
        <v>75</v>
      </c>
      <c r="AS2" s="26" t="s">
        <v>21</v>
      </c>
      <c r="AT2" s="23" t="s">
        <v>5</v>
      </c>
      <c r="AU2" s="27" t="s">
        <v>34</v>
      </c>
      <c r="AV2" s="83" t="s">
        <v>79</v>
      </c>
      <c r="AW2" s="83" t="s">
        <v>80</v>
      </c>
      <c r="AX2" s="83" t="s">
        <v>81</v>
      </c>
      <c r="AY2" s="83" t="s">
        <v>95</v>
      </c>
      <c r="AZ2" s="83" t="s">
        <v>98</v>
      </c>
      <c r="BA2" s="83" t="s">
        <v>107</v>
      </c>
      <c r="BB2" s="23"/>
      <c r="BC2" s="23"/>
      <c r="BD2" s="23" t="s">
        <v>17</v>
      </c>
      <c r="BE2" s="23"/>
      <c r="BK2" s="20"/>
      <c r="BL2" s="21"/>
      <c r="BM2" s="21"/>
    </row>
    <row r="3" spans="1:65" ht="35.25" customHeight="1">
      <c r="A3" s="46"/>
      <c r="B3" s="47"/>
      <c r="C3" s="110">
        <v>1</v>
      </c>
      <c r="D3" s="110"/>
      <c r="E3" s="110"/>
      <c r="F3" s="111"/>
      <c r="G3" s="111"/>
      <c r="H3" s="111"/>
      <c r="I3" s="111">
        <f>SUM(F3,G3)</f>
        <v>0</v>
      </c>
      <c r="J3" s="111"/>
      <c r="K3" s="110"/>
      <c r="L3" s="110"/>
      <c r="M3" s="110"/>
      <c r="N3" s="110"/>
      <c r="O3" s="110"/>
      <c r="P3" s="111"/>
      <c r="Q3" s="111"/>
      <c r="R3" s="111"/>
      <c r="S3" s="111">
        <f t="shared" ref="S3" si="0">SUM(T3:X3)</f>
        <v>0</v>
      </c>
      <c r="T3" s="111"/>
      <c r="U3" s="111"/>
      <c r="V3" s="111"/>
      <c r="W3" s="111"/>
      <c r="X3" s="111"/>
      <c r="Y3" s="111"/>
      <c r="Z3" s="111"/>
      <c r="AA3" s="111"/>
      <c r="AB3" s="111"/>
      <c r="AC3" s="112">
        <f t="shared" ref="AC3" si="1">(I3*K3)+P3+Q3+R3+Y3+Z3+AB3-S3+AA3</f>
        <v>0</v>
      </c>
      <c r="AD3" s="112">
        <f>MAX(INT(((I3*K3)+Y3+Z3+AB3-155000-T3-U3-V3-W3-X3)*0.1021),)</f>
        <v>0</v>
      </c>
      <c r="AE3" s="113">
        <f t="shared" ref="AE3" si="2">MAX(INT((Q3+P3+R3)*0.1021),)</f>
        <v>0</v>
      </c>
      <c r="AF3" s="111">
        <f>I3/2</f>
        <v>0</v>
      </c>
      <c r="AG3" s="111"/>
      <c r="AH3" s="136"/>
      <c r="AI3" s="114"/>
      <c r="AJ3" s="111"/>
      <c r="AK3" s="111"/>
      <c r="AL3" s="111"/>
      <c r="AM3" s="111"/>
      <c r="AN3" s="111"/>
      <c r="AO3" s="115">
        <f>AD3+AE3+AF3+AH3+AI3+AJ3+AM3+AN3+AK3+AL3+AG3</f>
        <v>0</v>
      </c>
      <c r="AP3" s="116">
        <f>AC3-AO3</f>
        <v>0</v>
      </c>
      <c r="AQ3" s="115"/>
      <c r="AR3" s="115"/>
      <c r="AS3" s="115"/>
      <c r="AT3" s="115">
        <f>AQ3-(AC3+AS3)+AF3</f>
        <v>0</v>
      </c>
      <c r="AU3" s="117" t="str">
        <f>IFERROR(AC3/AQ3,"∞")</f>
        <v>∞</v>
      </c>
      <c r="AV3" s="118"/>
      <c r="AW3" s="118"/>
      <c r="AX3" s="118"/>
      <c r="AY3" s="119"/>
      <c r="AZ3" s="118"/>
      <c r="BA3" s="118"/>
      <c r="BB3" s="54"/>
      <c r="BC3" s="54"/>
      <c r="BD3" s="26"/>
      <c r="BE3" s="45"/>
      <c r="BG3" s="29">
        <f>(AC3-155000)*10.21%</f>
        <v>-15825.500000000002</v>
      </c>
      <c r="BH3" s="30">
        <f>AD3+AE3</f>
        <v>0</v>
      </c>
      <c r="BI3" s="31">
        <f t="shared" ref="BI3" si="3">BG3-BH3</f>
        <v>-15825.500000000002</v>
      </c>
      <c r="BJ3" s="140"/>
    </row>
    <row r="4" spans="1:65" ht="35.25" customHeight="1">
      <c r="A4" s="46"/>
      <c r="B4" s="138"/>
      <c r="C4" s="124">
        <v>2</v>
      </c>
      <c r="D4" s="110"/>
      <c r="E4" s="110"/>
      <c r="F4" s="111"/>
      <c r="G4" s="111"/>
      <c r="H4" s="111"/>
      <c r="I4" s="111">
        <f t="shared" ref="I4:I37" si="4">SUM(F4,G4)</f>
        <v>0</v>
      </c>
      <c r="J4" s="111"/>
      <c r="K4" s="120"/>
      <c r="L4" s="120"/>
      <c r="M4" s="110"/>
      <c r="N4" s="110"/>
      <c r="O4" s="110"/>
      <c r="P4" s="111"/>
      <c r="Q4" s="111"/>
      <c r="R4" s="111"/>
      <c r="S4" s="111">
        <f t="shared" ref="S4:S35" si="5">SUM(T4:X4)</f>
        <v>0</v>
      </c>
      <c r="T4" s="111"/>
      <c r="U4" s="111"/>
      <c r="V4" s="111"/>
      <c r="W4" s="111"/>
      <c r="X4" s="111"/>
      <c r="Y4" s="111"/>
      <c r="Z4" s="111"/>
      <c r="AA4" s="111"/>
      <c r="AB4" s="111"/>
      <c r="AC4" s="112">
        <f>(I4*K4)+P4+Q4+R4+Y4+Z4+AB4-S4+AA4</f>
        <v>0</v>
      </c>
      <c r="AD4" s="112">
        <f t="shared" ref="AD4:AD30" si="6">MAX(INT(((I4*K4)+Y4+Z4+AB4-155000-T4-U4-V4-W4-X4)*0.1021),)</f>
        <v>0</v>
      </c>
      <c r="AE4" s="113">
        <f t="shared" ref="AE4:AE33" si="7">MAX(INT((Q4+P4+R4)*0.1021),)</f>
        <v>0</v>
      </c>
      <c r="AF4" s="111">
        <f>I4/2</f>
        <v>0</v>
      </c>
      <c r="AG4" s="121"/>
      <c r="AH4" s="136"/>
      <c r="AI4" s="114"/>
      <c r="AJ4" s="111"/>
      <c r="AK4" s="111"/>
      <c r="AL4" s="111"/>
      <c r="AM4" s="111"/>
      <c r="AN4" s="111"/>
      <c r="AO4" s="115">
        <f>AD4+AE4+AF4+AH4+AI4+AJ4+AM4+AN4+AK4+AL4+AG4</f>
        <v>0</v>
      </c>
      <c r="AP4" s="116">
        <f>AC4-AO4</f>
        <v>0</v>
      </c>
      <c r="AQ4" s="115"/>
      <c r="AR4" s="115"/>
      <c r="AS4" s="115"/>
      <c r="AT4" s="115">
        <f>AQ4-(AC4+AS4)+AF4</f>
        <v>0</v>
      </c>
      <c r="AU4" s="117" t="str">
        <f>IFERROR(AC4/AQ4,"∞")</f>
        <v>∞</v>
      </c>
      <c r="AV4" s="118"/>
      <c r="AW4" s="118"/>
      <c r="AX4" s="118"/>
      <c r="AY4" s="122"/>
      <c r="AZ4" s="118"/>
      <c r="BA4" s="118"/>
      <c r="BB4" s="54"/>
      <c r="BC4" s="55"/>
      <c r="BD4" s="26"/>
      <c r="BE4" s="45"/>
      <c r="BG4" s="29"/>
      <c r="BH4" s="30"/>
      <c r="BI4" s="31">
        <f t="shared" ref="BI4:BI34" si="8">BG4-BH4</f>
        <v>0</v>
      </c>
    </row>
    <row r="5" spans="1:65" ht="35.25" customHeight="1">
      <c r="A5" s="46"/>
      <c r="B5" s="47"/>
      <c r="C5" s="110">
        <v>3</v>
      </c>
      <c r="D5" s="110"/>
      <c r="E5" s="110"/>
      <c r="F5" s="123"/>
      <c r="G5" s="111"/>
      <c r="H5" s="111"/>
      <c r="I5" s="111">
        <f t="shared" si="4"/>
        <v>0</v>
      </c>
      <c r="J5" s="111"/>
      <c r="K5" s="110"/>
      <c r="L5" s="110"/>
      <c r="M5" s="110"/>
      <c r="N5" s="110"/>
      <c r="O5" s="110"/>
      <c r="P5" s="111"/>
      <c r="Q5" s="111"/>
      <c r="R5" s="111"/>
      <c r="S5" s="111">
        <f t="shared" si="5"/>
        <v>0</v>
      </c>
      <c r="T5" s="111"/>
      <c r="U5" s="111"/>
      <c r="V5" s="111"/>
      <c r="W5" s="111"/>
      <c r="X5" s="111"/>
      <c r="Y5" s="111"/>
      <c r="Z5" s="111"/>
      <c r="AA5" s="111"/>
      <c r="AB5" s="111"/>
      <c r="AC5" s="112">
        <f>(I5*K5)+P5+Q5+R5+Y5+Z5+AB5-S5+AA5</f>
        <v>0</v>
      </c>
      <c r="AD5" s="112">
        <f t="shared" si="6"/>
        <v>0</v>
      </c>
      <c r="AE5" s="113">
        <f t="shared" si="7"/>
        <v>0</v>
      </c>
      <c r="AF5" s="111">
        <f>I5/2</f>
        <v>0</v>
      </c>
      <c r="AG5" s="111"/>
      <c r="AH5" s="136"/>
      <c r="AI5" s="114"/>
      <c r="AJ5" s="111"/>
      <c r="AK5" s="111"/>
      <c r="AL5" s="111"/>
      <c r="AM5" s="111"/>
      <c r="AN5" s="111"/>
      <c r="AO5" s="115">
        <f>AD5+AE5+AF5+AH5+AI5+AJ5+AM5+AN5+AK5+AL5+AG5</f>
        <v>0</v>
      </c>
      <c r="AP5" s="116">
        <f>AC5-AO5</f>
        <v>0</v>
      </c>
      <c r="AQ5" s="115"/>
      <c r="AR5" s="115"/>
      <c r="AS5" s="115"/>
      <c r="AT5" s="115">
        <f>AQ5-(AC5+AS5)+AF5</f>
        <v>0</v>
      </c>
      <c r="AU5" s="117" t="str">
        <f>IFERROR(AC5/AQ5,"∞")</f>
        <v>∞</v>
      </c>
      <c r="AV5" s="118"/>
      <c r="AW5" s="118"/>
      <c r="AX5" s="118"/>
      <c r="AY5" s="119"/>
      <c r="AZ5" s="118"/>
      <c r="BA5" s="118"/>
      <c r="BB5" s="52"/>
      <c r="BC5" s="52"/>
      <c r="BD5" s="53"/>
      <c r="BE5" s="26"/>
      <c r="BG5" s="29">
        <f t="shared" ref="BG5:BG11" si="9">(AC5-155000)*10.21%</f>
        <v>-15825.500000000002</v>
      </c>
      <c r="BH5" s="30">
        <f t="shared" ref="BH5:BH11" si="10">AD5+AE5</f>
        <v>0</v>
      </c>
      <c r="BI5" s="31">
        <f t="shared" si="8"/>
        <v>-15825.500000000002</v>
      </c>
      <c r="BJ5" s="102"/>
      <c r="BK5" s="150"/>
      <c r="BL5" s="150"/>
    </row>
    <row r="6" spans="1:65" ht="35.25" customHeight="1">
      <c r="A6" s="46"/>
      <c r="B6" s="47"/>
      <c r="C6" s="110">
        <v>4</v>
      </c>
      <c r="D6" s="110"/>
      <c r="E6" s="110"/>
      <c r="F6" s="111"/>
      <c r="G6" s="111"/>
      <c r="H6" s="111"/>
      <c r="I6" s="111">
        <f t="shared" si="4"/>
        <v>0</v>
      </c>
      <c r="J6" s="111"/>
      <c r="K6" s="110"/>
      <c r="L6" s="110"/>
      <c r="M6" s="110"/>
      <c r="N6" s="110"/>
      <c r="O6" s="110"/>
      <c r="P6" s="111"/>
      <c r="Q6" s="111"/>
      <c r="R6" s="111"/>
      <c r="S6" s="111">
        <f t="shared" si="5"/>
        <v>0</v>
      </c>
      <c r="T6" s="111"/>
      <c r="U6" s="111"/>
      <c r="V6" s="111"/>
      <c r="W6" s="111"/>
      <c r="X6" s="111"/>
      <c r="Y6" s="111"/>
      <c r="Z6" s="111"/>
      <c r="AA6" s="111"/>
      <c r="AB6" s="111"/>
      <c r="AC6" s="112">
        <f>(I6*K6)+P6+Q6+R6+Y6+Z6+AB6-S6+AA6</f>
        <v>0</v>
      </c>
      <c r="AD6" s="112">
        <f t="shared" si="6"/>
        <v>0</v>
      </c>
      <c r="AE6" s="113">
        <f t="shared" si="7"/>
        <v>0</v>
      </c>
      <c r="AF6" s="111">
        <f t="shared" ref="AF6:AF25" si="11">I6/2</f>
        <v>0</v>
      </c>
      <c r="AG6" s="111"/>
      <c r="AH6" s="136"/>
      <c r="AI6" s="114"/>
      <c r="AJ6" s="111"/>
      <c r="AK6" s="111"/>
      <c r="AL6" s="111"/>
      <c r="AM6" s="111"/>
      <c r="AN6" s="111"/>
      <c r="AO6" s="115">
        <f>AD6+AE6+AF6+AH6+AI6+AJ6+AM6+AN6+AK6+AL6+AG6</f>
        <v>0</v>
      </c>
      <c r="AP6" s="116">
        <f>AC6-AO6</f>
        <v>0</v>
      </c>
      <c r="AQ6" s="115"/>
      <c r="AR6" s="115"/>
      <c r="AS6" s="115"/>
      <c r="AT6" s="115">
        <f>AQ6-(AC6+AS6)+AF6</f>
        <v>0</v>
      </c>
      <c r="AU6" s="117" t="str">
        <f>IFERROR(AC6/AQ6,"∞")</f>
        <v>∞</v>
      </c>
      <c r="AV6" s="118"/>
      <c r="AW6" s="118"/>
      <c r="AX6" s="118"/>
      <c r="AY6" s="119"/>
      <c r="AZ6" s="118"/>
      <c r="BA6" s="118"/>
      <c r="BB6" s="54"/>
      <c r="BC6" s="54"/>
      <c r="BD6" s="100"/>
      <c r="BE6" s="45"/>
      <c r="BG6" s="29">
        <f t="shared" si="9"/>
        <v>-15825.500000000002</v>
      </c>
      <c r="BH6" s="30">
        <f t="shared" si="10"/>
        <v>0</v>
      </c>
      <c r="BI6" s="31">
        <f t="shared" si="8"/>
        <v>-15825.500000000002</v>
      </c>
    </row>
    <row r="7" spans="1:65" ht="35.25" customHeight="1">
      <c r="A7" s="46"/>
      <c r="B7" s="47"/>
      <c r="C7" s="110">
        <v>5</v>
      </c>
      <c r="D7" s="110"/>
      <c r="E7" s="110"/>
      <c r="F7" s="111"/>
      <c r="G7" s="111"/>
      <c r="H7" s="111"/>
      <c r="I7" s="111">
        <f t="shared" si="4"/>
        <v>0</v>
      </c>
      <c r="J7" s="111"/>
      <c r="K7" s="110"/>
      <c r="L7" s="110"/>
      <c r="M7" s="110"/>
      <c r="N7" s="110"/>
      <c r="O7" s="110"/>
      <c r="P7" s="111"/>
      <c r="Q7" s="111"/>
      <c r="R7" s="111"/>
      <c r="S7" s="111">
        <f t="shared" ref="S7" si="12">SUM(T7:X7)</f>
        <v>0</v>
      </c>
      <c r="T7" s="111"/>
      <c r="U7" s="111"/>
      <c r="V7" s="111"/>
      <c r="W7" s="111"/>
      <c r="X7" s="111"/>
      <c r="Y7" s="111"/>
      <c r="Z7" s="111"/>
      <c r="AA7" s="111"/>
      <c r="AB7" s="111"/>
      <c r="AC7" s="112">
        <f t="shared" ref="AC7" si="13">(I7*K7)+P7+Q7+R7+Y7+Z7+AB7-S7+AA7</f>
        <v>0</v>
      </c>
      <c r="AD7" s="112">
        <f t="shared" ref="AD7" si="14">MAX(INT(((I7*K7)+Y7+Z7+AB7-155000-T7-U7-V7-W7-X7)*0.1021),)</f>
        <v>0</v>
      </c>
      <c r="AE7" s="113">
        <f t="shared" ref="AE7" si="15">MAX(INT((Q7+P7+R7)*0.1021),)</f>
        <v>0</v>
      </c>
      <c r="AF7" s="111">
        <f t="shared" si="11"/>
        <v>0</v>
      </c>
      <c r="AG7" s="111"/>
      <c r="AH7" s="136"/>
      <c r="AI7" s="114"/>
      <c r="AJ7" s="111"/>
      <c r="AK7" s="111"/>
      <c r="AL7" s="111"/>
      <c r="AM7" s="111"/>
      <c r="AN7" s="111"/>
      <c r="AO7" s="115">
        <f>AD7+AE7+AF7+AH7+AI7+AJ7+AM7+AN7+AK7+AL7+AG7</f>
        <v>0</v>
      </c>
      <c r="AP7" s="116">
        <f>AC7-AO7</f>
        <v>0</v>
      </c>
      <c r="AQ7" s="115"/>
      <c r="AR7" s="115"/>
      <c r="AS7" s="115"/>
      <c r="AT7" s="115">
        <f>AQ7-(AC7+AS7)+AF7</f>
        <v>0</v>
      </c>
      <c r="AU7" s="117" t="str">
        <f>IFERROR(AC7/AQ7,"∞")</f>
        <v>∞</v>
      </c>
      <c r="AV7" s="118"/>
      <c r="AW7" s="118"/>
      <c r="AX7" s="118"/>
      <c r="AY7" s="119"/>
      <c r="AZ7" s="118"/>
      <c r="BA7" s="118"/>
      <c r="BB7" s="54"/>
      <c r="BC7" s="137"/>
      <c r="BD7" s="53"/>
      <c r="BE7" s="45"/>
      <c r="BG7" s="29"/>
      <c r="BH7" s="30"/>
      <c r="BI7" s="31">
        <f t="shared" ref="BI7" si="16">BG7-BH7</f>
        <v>0</v>
      </c>
    </row>
    <row r="8" spans="1:65" ht="35.25" customHeight="1">
      <c r="A8" s="46"/>
      <c r="B8" s="47"/>
      <c r="C8" s="110">
        <v>6</v>
      </c>
      <c r="D8" s="110"/>
      <c r="E8" s="110"/>
      <c r="F8" s="139"/>
      <c r="G8" s="111"/>
      <c r="H8" s="111"/>
      <c r="I8" s="111">
        <f t="shared" si="4"/>
        <v>0</v>
      </c>
      <c r="J8" s="111"/>
      <c r="K8" s="110"/>
      <c r="L8" s="110"/>
      <c r="M8" s="110"/>
      <c r="N8" s="110"/>
      <c r="O8" s="110"/>
      <c r="P8" s="111"/>
      <c r="Q8" s="111"/>
      <c r="R8" s="111"/>
      <c r="S8" s="111">
        <f t="shared" ref="S8:S9" si="17">SUM(T8:X8)</f>
        <v>0</v>
      </c>
      <c r="T8" s="111"/>
      <c r="U8" s="111"/>
      <c r="V8" s="111"/>
      <c r="W8" s="111"/>
      <c r="X8" s="111"/>
      <c r="Y8" s="111"/>
      <c r="Z8" s="111"/>
      <c r="AA8" s="111"/>
      <c r="AB8" s="111"/>
      <c r="AC8" s="112">
        <f t="shared" ref="AC8" si="18">(I8*K8)+P8+Q8+R8+Y8+Z8+AB8-S8+AA8</f>
        <v>0</v>
      </c>
      <c r="AD8" s="112">
        <f t="shared" si="6"/>
        <v>0</v>
      </c>
      <c r="AE8" s="113">
        <f t="shared" ref="AE8:AE9" si="19">MAX(INT((Q8+P8+R8)*0.1021),)</f>
        <v>0</v>
      </c>
      <c r="AF8" s="111">
        <f t="shared" si="11"/>
        <v>0</v>
      </c>
      <c r="AG8" s="111"/>
      <c r="AH8" s="136"/>
      <c r="AI8" s="114"/>
      <c r="AJ8" s="111"/>
      <c r="AK8" s="111"/>
      <c r="AL8" s="111"/>
      <c r="AM8" s="111"/>
      <c r="AN8" s="111"/>
      <c r="AO8" s="115">
        <f>AD8+AE8+AF8+AH8+AI8+AJ8+AM8+AN8+AK8+AL8+AG8</f>
        <v>0</v>
      </c>
      <c r="AP8" s="116">
        <f>AC8-AO8</f>
        <v>0</v>
      </c>
      <c r="AQ8" s="115"/>
      <c r="AR8" s="115"/>
      <c r="AS8" s="115"/>
      <c r="AT8" s="115">
        <f>AQ8-(AC8+AS8)+AF8</f>
        <v>0</v>
      </c>
      <c r="AU8" s="117" t="str">
        <f>IFERROR(AC8/AQ8,"∞")</f>
        <v>∞</v>
      </c>
      <c r="AV8" s="118"/>
      <c r="AW8" s="118"/>
      <c r="AX8" s="118"/>
      <c r="AY8" s="119"/>
      <c r="AZ8" s="118"/>
      <c r="BA8" s="118"/>
      <c r="BB8" s="54"/>
      <c r="BC8" s="54"/>
      <c r="BD8" s="53"/>
      <c r="BE8" s="45"/>
      <c r="BG8" s="29">
        <f t="shared" si="9"/>
        <v>-15825.500000000002</v>
      </c>
      <c r="BH8" s="30">
        <f t="shared" si="10"/>
        <v>0</v>
      </c>
      <c r="BI8" s="31">
        <f t="shared" ref="BI8:BI9" si="20">BG8-BH8</f>
        <v>-15825.500000000002</v>
      </c>
      <c r="BJ8" s="154" t="s">
        <v>108</v>
      </c>
      <c r="BK8" s="155"/>
    </row>
    <row r="9" spans="1:65" ht="35.25" customHeight="1">
      <c r="A9" s="46"/>
      <c r="B9" s="47"/>
      <c r="C9" s="110">
        <v>7</v>
      </c>
      <c r="D9" s="110"/>
      <c r="E9" s="110"/>
      <c r="F9" s="111"/>
      <c r="G9" s="111"/>
      <c r="H9" s="111"/>
      <c r="I9" s="111">
        <f t="shared" si="4"/>
        <v>0</v>
      </c>
      <c r="J9" s="114"/>
      <c r="K9" s="110"/>
      <c r="L9" s="110"/>
      <c r="M9" s="110"/>
      <c r="N9" s="110"/>
      <c r="O9" s="110"/>
      <c r="P9" s="111"/>
      <c r="Q9" s="111"/>
      <c r="R9" s="111"/>
      <c r="S9" s="111">
        <f t="shared" si="17"/>
        <v>0</v>
      </c>
      <c r="T9" s="111"/>
      <c r="U9" s="111"/>
      <c r="V9" s="111"/>
      <c r="W9" s="111"/>
      <c r="X9" s="111"/>
      <c r="Y9" s="111"/>
      <c r="Z9" s="111"/>
      <c r="AA9" s="111"/>
      <c r="AB9" s="111"/>
      <c r="AC9" s="112">
        <f>(I9*K9)+P9+Q9+R9+Y9+Z9+AB9-S9+AA9</f>
        <v>0</v>
      </c>
      <c r="AD9" s="112">
        <f>MAX(INT(((I9*K9)+Y9+Z9+AB9-155000-T9-U9-V9-W9-X9)*0.1021),)</f>
        <v>0</v>
      </c>
      <c r="AE9" s="113">
        <f t="shared" si="19"/>
        <v>0</v>
      </c>
      <c r="AF9" s="111">
        <f t="shared" si="11"/>
        <v>0</v>
      </c>
      <c r="AG9" s="111"/>
      <c r="AH9" s="136"/>
      <c r="AI9" s="114"/>
      <c r="AJ9" s="111"/>
      <c r="AK9" s="111"/>
      <c r="AL9" s="111"/>
      <c r="AM9" s="111"/>
      <c r="AN9" s="111"/>
      <c r="AO9" s="115">
        <f>AD9+AE9+AF9+AH9+AI9+AJ9+AM9+AN9+AK9+AL9+AG9</f>
        <v>0</v>
      </c>
      <c r="AP9" s="116">
        <f>AC9-AO9</f>
        <v>0</v>
      </c>
      <c r="AQ9" s="115"/>
      <c r="AR9" s="115"/>
      <c r="AS9" s="115"/>
      <c r="AT9" s="115">
        <f>AQ9-(AC9+AS9)+AF9</f>
        <v>0</v>
      </c>
      <c r="AU9" s="117" t="str">
        <f>IFERROR(AC9/AQ9,"∞")</f>
        <v>∞</v>
      </c>
      <c r="AV9" s="118"/>
      <c r="AW9" s="118"/>
      <c r="AX9" s="118"/>
      <c r="AY9" s="119"/>
      <c r="AZ9" s="118"/>
      <c r="BA9" s="118"/>
      <c r="BB9" s="54"/>
      <c r="BC9" s="54"/>
      <c r="BD9" s="53"/>
      <c r="BE9" s="45"/>
      <c r="BG9" s="29">
        <f t="shared" si="9"/>
        <v>-15825.500000000002</v>
      </c>
      <c r="BH9" s="30">
        <f t="shared" si="10"/>
        <v>0</v>
      </c>
      <c r="BI9" s="31">
        <f t="shared" si="20"/>
        <v>-15825.500000000002</v>
      </c>
    </row>
    <row r="10" spans="1:65" ht="35.25" customHeight="1">
      <c r="A10" s="46"/>
      <c r="B10" s="47"/>
      <c r="C10" s="110">
        <v>8</v>
      </c>
      <c r="D10" s="110"/>
      <c r="E10" s="110"/>
      <c r="F10" s="111"/>
      <c r="G10" s="111"/>
      <c r="H10" s="111"/>
      <c r="I10" s="111">
        <f t="shared" si="4"/>
        <v>0</v>
      </c>
      <c r="J10" s="111"/>
      <c r="K10" s="110"/>
      <c r="L10" s="110"/>
      <c r="M10" s="110"/>
      <c r="N10" s="110"/>
      <c r="O10" s="110"/>
      <c r="P10" s="111"/>
      <c r="Q10" s="111"/>
      <c r="R10" s="111"/>
      <c r="S10" s="111">
        <f t="shared" si="5"/>
        <v>0</v>
      </c>
      <c r="T10" s="111"/>
      <c r="U10" s="111"/>
      <c r="V10" s="111"/>
      <c r="W10" s="111"/>
      <c r="X10" s="111"/>
      <c r="Y10" s="111"/>
      <c r="Z10" s="111"/>
      <c r="AA10" s="111"/>
      <c r="AB10" s="111"/>
      <c r="AC10" s="112">
        <f t="shared" ref="AC10:AC28" si="21">(I10*K10)+P10+Q10+R10+Y10+Z10+AB10-S10+AA10</f>
        <v>0</v>
      </c>
      <c r="AD10" s="112">
        <f t="shared" si="6"/>
        <v>0</v>
      </c>
      <c r="AE10" s="113">
        <f>MAX(INT((Q10+P10+R10)*0.1021),)</f>
        <v>0</v>
      </c>
      <c r="AF10" s="111">
        <f t="shared" si="11"/>
        <v>0</v>
      </c>
      <c r="AG10" s="111"/>
      <c r="AH10" s="136"/>
      <c r="AI10" s="114"/>
      <c r="AJ10" s="111"/>
      <c r="AK10" s="111"/>
      <c r="AL10" s="111"/>
      <c r="AM10" s="111"/>
      <c r="AN10" s="111"/>
      <c r="AO10" s="115">
        <f>AD10+AE10+AF10+AH10+AI10+AJ10+AM10+AN10+AK10+AL10+AG10</f>
        <v>0</v>
      </c>
      <c r="AP10" s="116">
        <f>AC10-AO10</f>
        <v>0</v>
      </c>
      <c r="AQ10" s="115"/>
      <c r="AR10" s="115"/>
      <c r="AS10" s="115"/>
      <c r="AT10" s="115">
        <f>AQ10-(AC10+AS10)+AF10</f>
        <v>0</v>
      </c>
      <c r="AU10" s="117" t="str">
        <f>IFERROR(AC10/AQ10,"∞")</f>
        <v>∞</v>
      </c>
      <c r="AV10" s="118"/>
      <c r="AW10" s="118"/>
      <c r="AX10" s="118"/>
      <c r="AY10" s="119"/>
      <c r="AZ10" s="118"/>
      <c r="BA10" s="118"/>
      <c r="BB10" s="52"/>
      <c r="BC10" s="52"/>
      <c r="BD10" s="26"/>
      <c r="BE10" s="26"/>
      <c r="BG10" s="29">
        <f t="shared" si="9"/>
        <v>-15825.500000000002</v>
      </c>
      <c r="BH10" s="30">
        <f t="shared" si="10"/>
        <v>0</v>
      </c>
      <c r="BI10" s="31">
        <f t="shared" si="8"/>
        <v>-15825.500000000002</v>
      </c>
    </row>
    <row r="11" spans="1:65" ht="35.25" customHeight="1">
      <c r="A11" s="46"/>
      <c r="B11" s="47"/>
      <c r="C11" s="110">
        <v>9</v>
      </c>
      <c r="D11" s="110"/>
      <c r="E11" s="110"/>
      <c r="F11" s="136"/>
      <c r="G11" s="111"/>
      <c r="H11" s="111"/>
      <c r="I11" s="111">
        <f t="shared" si="4"/>
        <v>0</v>
      </c>
      <c r="J11" s="111"/>
      <c r="K11" s="110"/>
      <c r="L11" s="110"/>
      <c r="M11" s="110"/>
      <c r="N11" s="110"/>
      <c r="O11" s="110"/>
      <c r="P11" s="111"/>
      <c r="Q11" s="111"/>
      <c r="R11" s="111"/>
      <c r="S11" s="111">
        <f t="shared" si="5"/>
        <v>0</v>
      </c>
      <c r="T11" s="111"/>
      <c r="U11" s="111"/>
      <c r="V11" s="111"/>
      <c r="W11" s="111"/>
      <c r="X11" s="111"/>
      <c r="Y11" s="111"/>
      <c r="Z11" s="111"/>
      <c r="AA11" s="111"/>
      <c r="AB11" s="111"/>
      <c r="AC11" s="112">
        <f t="shared" si="21"/>
        <v>0</v>
      </c>
      <c r="AD11" s="112">
        <f t="shared" ref="AD11" si="22">MAX(INT(((I11*K11)+Y11+Z11+AB11-155000-T11-U11-V11-W11-X11)*0.1021),)</f>
        <v>0</v>
      </c>
      <c r="AE11" s="113">
        <f t="shared" ref="AE11" si="23">MAX(INT((Q11+P11+R11)*0.1021),)</f>
        <v>0</v>
      </c>
      <c r="AF11" s="111">
        <f t="shared" si="11"/>
        <v>0</v>
      </c>
      <c r="AG11" s="111"/>
      <c r="AH11" s="136"/>
      <c r="AI11" s="114"/>
      <c r="AJ11" s="111"/>
      <c r="AK11" s="111"/>
      <c r="AL11" s="111"/>
      <c r="AM11" s="111"/>
      <c r="AN11" s="111"/>
      <c r="AO11" s="115">
        <f>AD11+AE11+AF11+AH11+AI11+AJ11+AM11+AN11+AK11+AL11+AG11</f>
        <v>0</v>
      </c>
      <c r="AP11" s="116">
        <f>AC11-AO11</f>
        <v>0</v>
      </c>
      <c r="AQ11" s="115"/>
      <c r="AR11" s="115"/>
      <c r="AS11" s="115"/>
      <c r="AT11" s="115">
        <f>AQ11-(AC11+AS11)+AF11</f>
        <v>0</v>
      </c>
      <c r="AU11" s="117" t="str">
        <f>IFERROR(AC11/AQ11,"∞")</f>
        <v>∞</v>
      </c>
      <c r="AV11" s="118"/>
      <c r="AW11" s="118"/>
      <c r="AX11" s="118"/>
      <c r="AY11" s="119"/>
      <c r="AZ11" s="118"/>
      <c r="BA11" s="118"/>
      <c r="BB11" s="54"/>
      <c r="BC11" s="54"/>
      <c r="BD11" s="26"/>
      <c r="BE11" s="45"/>
      <c r="BG11" s="29">
        <f t="shared" si="9"/>
        <v>-15825.500000000002</v>
      </c>
      <c r="BH11" s="30">
        <f t="shared" si="10"/>
        <v>0</v>
      </c>
      <c r="BI11" s="31">
        <f>BG11-BH11</f>
        <v>-15825.500000000002</v>
      </c>
      <c r="BJ11" s="41"/>
      <c r="BL11" s="41"/>
    </row>
    <row r="12" spans="1:65" ht="35.25" customHeight="1">
      <c r="A12" s="46"/>
      <c r="B12" s="47"/>
      <c r="C12" s="124">
        <v>10</v>
      </c>
      <c r="D12" s="110"/>
      <c r="E12" s="110"/>
      <c r="F12" s="111"/>
      <c r="G12" s="111"/>
      <c r="H12" s="111"/>
      <c r="I12" s="111">
        <f t="shared" si="4"/>
        <v>0</v>
      </c>
      <c r="J12" s="111"/>
      <c r="K12" s="110"/>
      <c r="L12" s="110"/>
      <c r="M12" s="110"/>
      <c r="N12" s="110"/>
      <c r="O12" s="110"/>
      <c r="P12" s="111"/>
      <c r="Q12" s="111"/>
      <c r="R12" s="111"/>
      <c r="S12" s="111">
        <f t="shared" si="5"/>
        <v>0</v>
      </c>
      <c r="T12" s="111"/>
      <c r="U12" s="111"/>
      <c r="V12" s="111"/>
      <c r="W12" s="111"/>
      <c r="X12" s="111"/>
      <c r="Y12" s="111"/>
      <c r="Z12" s="111"/>
      <c r="AA12" s="111"/>
      <c r="AB12" s="111"/>
      <c r="AC12" s="112">
        <f t="shared" ref="AC12" si="24">(I12*K12)+P12+Q12+R12+Y12+Z12+AB12-S12+AA12</f>
        <v>0</v>
      </c>
      <c r="AD12" s="112">
        <f t="shared" si="6"/>
        <v>0</v>
      </c>
      <c r="AE12" s="113">
        <f t="shared" ref="AE12" si="25">MAX(INT((Q12+P12+R12)*0.1021),)</f>
        <v>0</v>
      </c>
      <c r="AF12" s="111">
        <f t="shared" si="11"/>
        <v>0</v>
      </c>
      <c r="AG12" s="111"/>
      <c r="AH12" s="136"/>
      <c r="AI12" s="114"/>
      <c r="AJ12" s="111"/>
      <c r="AK12" s="111"/>
      <c r="AL12" s="111"/>
      <c r="AM12" s="111"/>
      <c r="AN12" s="111"/>
      <c r="AO12" s="115">
        <f>AD12+AE12+AF12+AH12+AI12+AJ12+AM12+AN12+AK12+AL12+AG12</f>
        <v>0</v>
      </c>
      <c r="AP12" s="116">
        <f>AC12-AO12</f>
        <v>0</v>
      </c>
      <c r="AQ12" s="115"/>
      <c r="AR12" s="115"/>
      <c r="AS12" s="115"/>
      <c r="AT12" s="115">
        <f>AQ12-(AC12+AS12)+AF12</f>
        <v>0</v>
      </c>
      <c r="AU12" s="117" t="str">
        <f>IFERROR(AC12/AQ12,"∞")</f>
        <v>∞</v>
      </c>
      <c r="AV12" s="118"/>
      <c r="AW12" s="118"/>
      <c r="AX12" s="118"/>
      <c r="AY12" s="119"/>
      <c r="AZ12" s="118"/>
      <c r="BA12" s="118"/>
      <c r="BB12" s="54"/>
      <c r="BC12" s="54"/>
      <c r="BD12" s="53"/>
      <c r="BE12" s="45"/>
      <c r="BG12" s="29"/>
      <c r="BH12" s="30"/>
      <c r="BI12" s="31"/>
      <c r="BJ12" s="41"/>
      <c r="BL12" s="41"/>
    </row>
    <row r="13" spans="1:65" ht="35.25" customHeight="1">
      <c r="A13" s="46"/>
      <c r="B13" s="47"/>
      <c r="C13" s="110">
        <v>11</v>
      </c>
      <c r="D13" s="110"/>
      <c r="E13" s="110"/>
      <c r="F13" s="111"/>
      <c r="G13" s="111"/>
      <c r="H13" s="111"/>
      <c r="I13" s="111">
        <f t="shared" si="4"/>
        <v>0</v>
      </c>
      <c r="J13" s="111"/>
      <c r="K13" s="110"/>
      <c r="L13" s="110"/>
      <c r="M13" s="110"/>
      <c r="N13" s="110"/>
      <c r="O13" s="110"/>
      <c r="P13" s="111"/>
      <c r="Q13" s="111"/>
      <c r="R13" s="111"/>
      <c r="S13" s="111">
        <f t="shared" si="5"/>
        <v>0</v>
      </c>
      <c r="T13" s="111"/>
      <c r="U13" s="111"/>
      <c r="V13" s="111"/>
      <c r="W13" s="111"/>
      <c r="X13" s="111"/>
      <c r="Y13" s="111"/>
      <c r="Z13" s="111"/>
      <c r="AA13" s="111"/>
      <c r="AB13" s="111"/>
      <c r="AC13" s="112">
        <f t="shared" si="21"/>
        <v>0</v>
      </c>
      <c r="AD13" s="112">
        <f t="shared" si="6"/>
        <v>0</v>
      </c>
      <c r="AE13" s="113">
        <f t="shared" si="7"/>
        <v>0</v>
      </c>
      <c r="AF13" s="111">
        <f t="shared" si="11"/>
        <v>0</v>
      </c>
      <c r="AG13" s="111"/>
      <c r="AH13" s="136"/>
      <c r="AI13" s="114"/>
      <c r="AJ13" s="111"/>
      <c r="AK13" s="111"/>
      <c r="AL13" s="111"/>
      <c r="AM13" s="111"/>
      <c r="AN13" s="111"/>
      <c r="AO13" s="115">
        <f>AD13+AE13+AF13+AH13+AI13+AJ13+AM13+AN13+AK13+AL13+AG13</f>
        <v>0</v>
      </c>
      <c r="AP13" s="116">
        <f>AC13-AO13</f>
        <v>0</v>
      </c>
      <c r="AQ13" s="115"/>
      <c r="AR13" s="115"/>
      <c r="AS13" s="115"/>
      <c r="AT13" s="115">
        <f>AQ13-(AC13+AS13)+AF13</f>
        <v>0</v>
      </c>
      <c r="AU13" s="117" t="str">
        <f>IFERROR(AC13/AQ13,"∞")</f>
        <v>∞</v>
      </c>
      <c r="AV13" s="118"/>
      <c r="AW13" s="118"/>
      <c r="AX13" s="118"/>
      <c r="AY13" s="119"/>
      <c r="AZ13" s="118"/>
      <c r="BA13" s="118"/>
      <c r="BB13" s="64"/>
      <c r="BC13" s="54"/>
      <c r="BD13" s="53"/>
      <c r="BE13" s="45"/>
      <c r="BG13" s="29">
        <f t="shared" ref="BG13:BG30" si="26">(AC13-155000)*10.21%</f>
        <v>-15825.500000000002</v>
      </c>
      <c r="BH13" s="30">
        <f t="shared" ref="BH13:BH30" si="27">AD13+AE13</f>
        <v>0</v>
      </c>
      <c r="BI13" s="31">
        <f t="shared" si="8"/>
        <v>-15825.500000000002</v>
      </c>
    </row>
    <row r="14" spans="1:65" ht="35.25" customHeight="1">
      <c r="A14" s="46"/>
      <c r="B14" s="47"/>
      <c r="C14" s="110">
        <v>12</v>
      </c>
      <c r="D14" s="110"/>
      <c r="E14" s="110"/>
      <c r="F14" s="111"/>
      <c r="G14" s="111"/>
      <c r="H14" s="111"/>
      <c r="I14" s="111">
        <f t="shared" si="4"/>
        <v>0</v>
      </c>
      <c r="J14" s="111"/>
      <c r="K14" s="110"/>
      <c r="L14" s="110"/>
      <c r="M14" s="110"/>
      <c r="N14" s="110"/>
      <c r="O14" s="110"/>
      <c r="P14" s="111"/>
      <c r="Q14" s="111"/>
      <c r="R14" s="111"/>
      <c r="S14" s="111">
        <f t="shared" si="5"/>
        <v>0</v>
      </c>
      <c r="T14" s="111"/>
      <c r="U14" s="111"/>
      <c r="V14" s="111"/>
      <c r="W14" s="111"/>
      <c r="X14" s="111"/>
      <c r="Y14" s="111"/>
      <c r="Z14" s="111"/>
      <c r="AA14" s="111"/>
      <c r="AB14" s="111"/>
      <c r="AC14" s="112">
        <f t="shared" ref="AC14" si="28">(I14*K14)+P14+Q14+R14+Y14+Z14+AB14-S14+AA14</f>
        <v>0</v>
      </c>
      <c r="AD14" s="112">
        <f t="shared" si="6"/>
        <v>0</v>
      </c>
      <c r="AE14" s="113">
        <f t="shared" ref="AE14" si="29">MAX(INT((Q14+P14+R14)*0.1021),)</f>
        <v>0</v>
      </c>
      <c r="AF14" s="111">
        <f t="shared" si="11"/>
        <v>0</v>
      </c>
      <c r="AG14" s="111"/>
      <c r="AH14" s="136"/>
      <c r="AI14" s="114"/>
      <c r="AJ14" s="111"/>
      <c r="AK14" s="111"/>
      <c r="AL14" s="111"/>
      <c r="AM14" s="111"/>
      <c r="AN14" s="111"/>
      <c r="AO14" s="115">
        <f>AD14+AE14+AF14+AH14+AI14+AJ14+AM14+AN14+AK14+AL14+AG14</f>
        <v>0</v>
      </c>
      <c r="AP14" s="116">
        <f>AC14-AO14</f>
        <v>0</v>
      </c>
      <c r="AQ14" s="115"/>
      <c r="AR14" s="115"/>
      <c r="AS14" s="115"/>
      <c r="AT14" s="115">
        <f>AQ14-(AC14+AS14)+AF14</f>
        <v>0</v>
      </c>
      <c r="AU14" s="117" t="str">
        <f>IFERROR(AC14/AQ14,"∞")</f>
        <v>∞</v>
      </c>
      <c r="AV14" s="118"/>
      <c r="AW14" s="118"/>
      <c r="AX14" s="118"/>
      <c r="AY14" s="119"/>
      <c r="AZ14" s="118"/>
      <c r="BA14" s="118"/>
      <c r="BB14" s="52"/>
      <c r="BC14" s="52"/>
      <c r="BD14" s="53"/>
      <c r="BE14" s="26"/>
      <c r="BG14" s="29">
        <f t="shared" si="26"/>
        <v>-15825.500000000002</v>
      </c>
      <c r="BH14" s="30">
        <f t="shared" si="27"/>
        <v>0</v>
      </c>
      <c r="BI14" s="31">
        <f t="shared" ref="BI14" si="30">BG14-BH14</f>
        <v>-15825.500000000002</v>
      </c>
    </row>
    <row r="15" spans="1:65" ht="35.25" customHeight="1">
      <c r="A15" s="46"/>
      <c r="B15" s="47"/>
      <c r="C15" s="110">
        <v>13</v>
      </c>
      <c r="D15" s="110"/>
      <c r="E15" s="110"/>
      <c r="F15" s="111"/>
      <c r="G15" s="123"/>
      <c r="H15" s="111"/>
      <c r="I15" s="111">
        <f t="shared" si="4"/>
        <v>0</v>
      </c>
      <c r="J15" s="111"/>
      <c r="K15" s="110"/>
      <c r="L15" s="110"/>
      <c r="M15" s="110"/>
      <c r="N15" s="110"/>
      <c r="O15" s="110"/>
      <c r="P15" s="111"/>
      <c r="Q15" s="111"/>
      <c r="R15" s="111"/>
      <c r="S15" s="111">
        <f t="shared" si="5"/>
        <v>0</v>
      </c>
      <c r="T15" s="111"/>
      <c r="U15" s="111"/>
      <c r="V15" s="111"/>
      <c r="W15" s="111"/>
      <c r="X15" s="111"/>
      <c r="Y15" s="111"/>
      <c r="Z15" s="111"/>
      <c r="AA15" s="111"/>
      <c r="AB15" s="111"/>
      <c r="AC15" s="112">
        <f t="shared" si="21"/>
        <v>0</v>
      </c>
      <c r="AD15" s="112">
        <f t="shared" si="6"/>
        <v>0</v>
      </c>
      <c r="AE15" s="113">
        <f t="shared" si="7"/>
        <v>0</v>
      </c>
      <c r="AF15" s="111">
        <f t="shared" si="11"/>
        <v>0</v>
      </c>
      <c r="AG15" s="111"/>
      <c r="AH15" s="136"/>
      <c r="AI15" s="114"/>
      <c r="AJ15" s="111"/>
      <c r="AK15" s="111"/>
      <c r="AL15" s="111"/>
      <c r="AM15" s="111"/>
      <c r="AN15" s="111"/>
      <c r="AO15" s="115">
        <f>AD15+AE15+AF15+AH15+AI15+AJ15+AM15+AN15+AK15+AL15+AG15</f>
        <v>0</v>
      </c>
      <c r="AP15" s="116">
        <f>AC15-AO15</f>
        <v>0</v>
      </c>
      <c r="AQ15" s="115"/>
      <c r="AR15" s="115"/>
      <c r="AS15" s="115"/>
      <c r="AT15" s="115">
        <f>AQ15-(AC15+AS15)+AF15</f>
        <v>0</v>
      </c>
      <c r="AU15" s="117" t="str">
        <f>IFERROR(AC15/AQ15,"∞")</f>
        <v>∞</v>
      </c>
      <c r="AV15" s="118"/>
      <c r="AW15" s="118"/>
      <c r="AX15" s="118"/>
      <c r="AY15" s="119"/>
      <c r="AZ15" s="118"/>
      <c r="BA15" s="118"/>
      <c r="BB15" s="54"/>
      <c r="BC15" s="141"/>
      <c r="BD15" s="26"/>
      <c r="BE15" s="45"/>
      <c r="BG15" s="29">
        <f t="shared" si="26"/>
        <v>-15825.500000000002</v>
      </c>
      <c r="BH15" s="30">
        <f t="shared" si="27"/>
        <v>0</v>
      </c>
      <c r="BI15" s="31">
        <f t="shared" si="8"/>
        <v>-15825.500000000002</v>
      </c>
    </row>
    <row r="16" spans="1:65" ht="35.25" customHeight="1">
      <c r="A16" s="46"/>
      <c r="B16" s="47"/>
      <c r="C16" s="110">
        <v>14</v>
      </c>
      <c r="D16" s="110"/>
      <c r="E16" s="110"/>
      <c r="F16" s="111"/>
      <c r="G16" s="111"/>
      <c r="H16" s="111"/>
      <c r="I16" s="111">
        <f t="shared" si="4"/>
        <v>0</v>
      </c>
      <c r="J16" s="111"/>
      <c r="K16" s="110"/>
      <c r="L16" s="110"/>
      <c r="M16" s="110"/>
      <c r="N16" s="110"/>
      <c r="O16" s="110"/>
      <c r="P16" s="111"/>
      <c r="Q16" s="111"/>
      <c r="R16" s="111"/>
      <c r="S16" s="111">
        <f>SUM(T16:X16)</f>
        <v>0</v>
      </c>
      <c r="T16" s="111"/>
      <c r="U16" s="111"/>
      <c r="V16" s="111"/>
      <c r="W16" s="111"/>
      <c r="X16" s="111"/>
      <c r="Y16" s="111"/>
      <c r="Z16" s="111"/>
      <c r="AA16" s="111"/>
      <c r="AB16" s="111"/>
      <c r="AC16" s="112">
        <f>(I16*K16)+P16+Q16+R16+Y16+Z16+AB16-S16+AA16</f>
        <v>0</v>
      </c>
      <c r="AD16" s="112">
        <f t="shared" si="6"/>
        <v>0</v>
      </c>
      <c r="AE16" s="113">
        <f t="shared" si="7"/>
        <v>0</v>
      </c>
      <c r="AF16" s="111">
        <f t="shared" si="11"/>
        <v>0</v>
      </c>
      <c r="AG16" s="111"/>
      <c r="AH16" s="136"/>
      <c r="AI16" s="114"/>
      <c r="AJ16" s="111"/>
      <c r="AK16" s="111"/>
      <c r="AL16" s="111"/>
      <c r="AM16" s="111"/>
      <c r="AN16" s="111"/>
      <c r="AO16" s="115">
        <f>AD16+AE16+AF16+AH16+AI16+AJ16+AM16+AN16+AK16+AL16+AG16</f>
        <v>0</v>
      </c>
      <c r="AP16" s="116">
        <f>AC16-AO16</f>
        <v>0</v>
      </c>
      <c r="AQ16" s="115"/>
      <c r="AR16" s="115"/>
      <c r="AS16" s="115"/>
      <c r="AT16" s="115">
        <f>AQ16-(AC16+AS16)+AF16</f>
        <v>0</v>
      </c>
      <c r="AU16" s="117" t="str">
        <f>IFERROR(AC16/AQ16,"∞")</f>
        <v>∞</v>
      </c>
      <c r="AV16" s="118"/>
      <c r="AW16" s="118"/>
      <c r="AX16" s="118"/>
      <c r="AY16" s="119"/>
      <c r="AZ16" s="118"/>
      <c r="BA16" s="118"/>
      <c r="BB16" s="52"/>
      <c r="BC16" s="52"/>
      <c r="BD16" s="53"/>
      <c r="BE16" s="26"/>
      <c r="BG16" s="29">
        <f t="shared" si="26"/>
        <v>-15825.500000000002</v>
      </c>
      <c r="BH16" s="30">
        <f t="shared" si="27"/>
        <v>0</v>
      </c>
      <c r="BI16" s="31">
        <f t="shared" si="8"/>
        <v>-15825.500000000002</v>
      </c>
    </row>
    <row r="17" spans="1:64" ht="35.25" customHeight="1">
      <c r="A17" s="46"/>
      <c r="B17" s="47"/>
      <c r="C17" s="110">
        <v>15</v>
      </c>
      <c r="D17" s="110"/>
      <c r="E17" s="110"/>
      <c r="F17" s="136"/>
      <c r="G17" s="111"/>
      <c r="H17" s="111"/>
      <c r="I17" s="111">
        <f t="shared" si="4"/>
        <v>0</v>
      </c>
      <c r="J17" s="111"/>
      <c r="K17" s="110"/>
      <c r="L17" s="110"/>
      <c r="M17" s="110"/>
      <c r="N17" s="110"/>
      <c r="O17" s="110"/>
      <c r="P17" s="111"/>
      <c r="Q17" s="111"/>
      <c r="R17" s="111"/>
      <c r="S17" s="111">
        <f t="shared" ref="S17" si="31">SUM(T17:X17)</f>
        <v>0</v>
      </c>
      <c r="T17" s="111"/>
      <c r="U17" s="111"/>
      <c r="V17" s="111"/>
      <c r="W17" s="111"/>
      <c r="X17" s="111"/>
      <c r="Y17" s="111"/>
      <c r="Z17" s="111"/>
      <c r="AA17" s="111"/>
      <c r="AB17" s="111"/>
      <c r="AC17" s="112">
        <f t="shared" ref="AC17" si="32">(I17*K17)+P17+Q17+R17+Y17+Z17+AB17-S17+AA17</f>
        <v>0</v>
      </c>
      <c r="AD17" s="112">
        <f t="shared" ref="AD17" si="33">MAX(INT(((I17*K17)+Y17+Z17+AB17-155000-T17-U17-V17-W17-X17)*0.1021),)</f>
        <v>0</v>
      </c>
      <c r="AE17" s="113">
        <f t="shared" ref="AE17" si="34">MAX(INT((Q17+P17+R17)*0.1021),)</f>
        <v>0</v>
      </c>
      <c r="AF17" s="111">
        <f t="shared" si="11"/>
        <v>0</v>
      </c>
      <c r="AG17" s="111"/>
      <c r="AH17" s="136"/>
      <c r="AI17" s="114"/>
      <c r="AJ17" s="111"/>
      <c r="AK17" s="111"/>
      <c r="AL17" s="111"/>
      <c r="AM17" s="111"/>
      <c r="AN17" s="111"/>
      <c r="AO17" s="115">
        <f>AD17+AE17+AF17+AH17+AI17+AJ17+AM17+AN17+AK17+AL17+AG17</f>
        <v>0</v>
      </c>
      <c r="AP17" s="116">
        <f>AC17-AO17</f>
        <v>0</v>
      </c>
      <c r="AQ17" s="115"/>
      <c r="AR17" s="115"/>
      <c r="AS17" s="115"/>
      <c r="AT17" s="115">
        <f>AQ17-(AC17+AS17)+AF17</f>
        <v>0</v>
      </c>
      <c r="AU17" s="117" t="str">
        <f>IFERROR(AC17/AQ17,"∞")</f>
        <v>∞</v>
      </c>
      <c r="AV17" s="118"/>
      <c r="AW17" s="118"/>
      <c r="AX17" s="118"/>
      <c r="AY17" s="119"/>
      <c r="AZ17" s="118"/>
      <c r="BA17" s="118"/>
      <c r="BB17" s="54"/>
      <c r="BC17" s="54"/>
      <c r="BD17" s="26"/>
      <c r="BE17" s="45"/>
      <c r="BF17" s="17"/>
      <c r="BG17" s="29">
        <f t="shared" ref="BG17" si="35">(AC17-155000)*10.21%</f>
        <v>-15825.500000000002</v>
      </c>
      <c r="BH17" s="30">
        <f t="shared" ref="BH17" si="36">AD17+AE17</f>
        <v>0</v>
      </c>
      <c r="BI17" s="31">
        <f t="shared" ref="BI17" si="37">BG17-BH17</f>
        <v>-15825.500000000002</v>
      </c>
    </row>
    <row r="18" spans="1:64" ht="35.25" customHeight="1">
      <c r="A18" s="46"/>
      <c r="B18" s="47"/>
      <c r="C18" s="110">
        <v>16</v>
      </c>
      <c r="D18" s="110"/>
      <c r="E18" s="110"/>
      <c r="F18" s="136"/>
      <c r="G18" s="111"/>
      <c r="H18" s="111"/>
      <c r="I18" s="111">
        <f t="shared" si="4"/>
        <v>0</v>
      </c>
      <c r="J18" s="111"/>
      <c r="K18" s="110"/>
      <c r="L18" s="110"/>
      <c r="M18" s="110"/>
      <c r="N18" s="110"/>
      <c r="O18" s="110"/>
      <c r="P18" s="111"/>
      <c r="Q18" s="111"/>
      <c r="R18" s="111"/>
      <c r="S18" s="111">
        <f t="shared" ref="S18:S19" si="38">SUM(T18:X18)</f>
        <v>0</v>
      </c>
      <c r="T18" s="111"/>
      <c r="U18" s="111"/>
      <c r="V18" s="111"/>
      <c r="W18" s="111"/>
      <c r="X18" s="111"/>
      <c r="Y18" s="111"/>
      <c r="Z18" s="111"/>
      <c r="AA18" s="111"/>
      <c r="AB18" s="111"/>
      <c r="AC18" s="112">
        <f t="shared" ref="AC18:AC19" si="39">(I18*K18)+P18+Q18+R18+Y18+Z18+AB18-S18+AA18</f>
        <v>0</v>
      </c>
      <c r="AD18" s="112">
        <f t="shared" ref="AD18:AD19" si="40">MAX(INT(((I18*K18)+Y18+Z18+AB18-155000-T18-U18-V18-W18-X18)*0.1021),)</f>
        <v>0</v>
      </c>
      <c r="AE18" s="113">
        <f t="shared" ref="AE18:AE19" si="41">MAX(INT((Q18+P18+R18)*0.1021),)</f>
        <v>0</v>
      </c>
      <c r="AF18" s="111">
        <f t="shared" si="11"/>
        <v>0</v>
      </c>
      <c r="AG18" s="111"/>
      <c r="AH18" s="136"/>
      <c r="AI18" s="114"/>
      <c r="AJ18" s="111"/>
      <c r="AK18" s="111"/>
      <c r="AL18" s="111"/>
      <c r="AM18" s="111"/>
      <c r="AN18" s="111"/>
      <c r="AO18" s="115">
        <f>AD18+AE18+AF18+AH18+AI18+AJ18+AM18+AN18+AK18+AL18+AG18</f>
        <v>0</v>
      </c>
      <c r="AP18" s="116">
        <f>AC18-AO18</f>
        <v>0</v>
      </c>
      <c r="AQ18" s="115"/>
      <c r="AR18" s="115"/>
      <c r="AS18" s="115"/>
      <c r="AT18" s="115">
        <f>AQ18-(AC18+AS18)+AF18</f>
        <v>0</v>
      </c>
      <c r="AU18" s="117" t="str">
        <f>IFERROR(AC18/AQ18,"∞")</f>
        <v>∞</v>
      </c>
      <c r="AV18" s="118"/>
      <c r="AW18" s="118"/>
      <c r="AX18" s="118"/>
      <c r="AY18" s="119"/>
      <c r="AZ18" s="118"/>
      <c r="BA18" s="118"/>
      <c r="BB18" s="54"/>
      <c r="BC18" s="54"/>
      <c r="BD18" s="26"/>
      <c r="BE18" s="45"/>
      <c r="BF18" s="17"/>
      <c r="BG18" s="29">
        <f t="shared" ref="BG18:BG19" si="42">(AC18-155000)*10.21%</f>
        <v>-15825.500000000002</v>
      </c>
      <c r="BH18" s="30">
        <f t="shared" ref="BH18:BH19" si="43">AD18+AE18</f>
        <v>0</v>
      </c>
      <c r="BI18" s="31">
        <f t="shared" ref="BI18" si="44">BG18-BH18</f>
        <v>-15825.500000000002</v>
      </c>
    </row>
    <row r="19" spans="1:64" ht="35.25" customHeight="1">
      <c r="A19" s="46"/>
      <c r="B19" s="47"/>
      <c r="C19" s="110">
        <v>17</v>
      </c>
      <c r="D19" s="110"/>
      <c r="E19" s="110"/>
      <c r="F19" s="136"/>
      <c r="G19" s="111"/>
      <c r="H19" s="111"/>
      <c r="I19" s="111">
        <f t="shared" si="4"/>
        <v>0</v>
      </c>
      <c r="J19" s="111"/>
      <c r="K19" s="110"/>
      <c r="L19" s="110"/>
      <c r="M19" s="110"/>
      <c r="N19" s="110"/>
      <c r="O19" s="110"/>
      <c r="P19" s="111"/>
      <c r="Q19" s="111"/>
      <c r="R19" s="111"/>
      <c r="S19" s="111">
        <f t="shared" si="38"/>
        <v>0</v>
      </c>
      <c r="T19" s="111"/>
      <c r="U19" s="111"/>
      <c r="V19" s="111"/>
      <c r="W19" s="111"/>
      <c r="X19" s="111"/>
      <c r="Y19" s="111"/>
      <c r="Z19" s="111"/>
      <c r="AA19" s="111"/>
      <c r="AB19" s="111"/>
      <c r="AC19" s="112">
        <f t="shared" si="39"/>
        <v>0</v>
      </c>
      <c r="AD19" s="112">
        <f t="shared" si="40"/>
        <v>0</v>
      </c>
      <c r="AE19" s="113">
        <f t="shared" si="41"/>
        <v>0</v>
      </c>
      <c r="AF19" s="111">
        <f t="shared" si="11"/>
        <v>0</v>
      </c>
      <c r="AG19" s="111"/>
      <c r="AH19" s="136"/>
      <c r="AI19" s="114"/>
      <c r="AJ19" s="111"/>
      <c r="AK19" s="111"/>
      <c r="AL19" s="111"/>
      <c r="AM19" s="111"/>
      <c r="AN19" s="111"/>
      <c r="AO19" s="115">
        <f>AD19+AE19+AF19+AH19+AI19+AJ19+AM19+AN19+AK19+AL19+AG19</f>
        <v>0</v>
      </c>
      <c r="AP19" s="116">
        <f>AC19-AO19</f>
        <v>0</v>
      </c>
      <c r="AQ19" s="115"/>
      <c r="AR19" s="115"/>
      <c r="AS19" s="115"/>
      <c r="AT19" s="115">
        <f>AQ19-(AC19+AS19)+AF19</f>
        <v>0</v>
      </c>
      <c r="AU19" s="117" t="str">
        <f>IFERROR(AC19/AQ19,"∞")</f>
        <v>∞</v>
      </c>
      <c r="AV19" s="118"/>
      <c r="AW19" s="118"/>
      <c r="AX19" s="118"/>
      <c r="AY19" s="119"/>
      <c r="AZ19" s="118"/>
      <c r="BA19" s="118"/>
      <c r="BB19" s="54"/>
      <c r="BC19" s="54"/>
      <c r="BD19" s="26"/>
      <c r="BE19" s="45"/>
      <c r="BG19" s="29">
        <f t="shared" si="42"/>
        <v>-15825.500000000002</v>
      </c>
      <c r="BH19" s="30">
        <f t="shared" si="43"/>
        <v>0</v>
      </c>
      <c r="BI19" s="31">
        <f>BG19-BH19</f>
        <v>-15825.500000000002</v>
      </c>
      <c r="BJ19" s="41"/>
      <c r="BL19" s="41"/>
    </row>
    <row r="20" spans="1:64" ht="35.25" customHeight="1">
      <c r="A20" s="46"/>
      <c r="B20" s="47"/>
      <c r="C20" s="110">
        <v>18</v>
      </c>
      <c r="D20" s="110"/>
      <c r="E20" s="110"/>
      <c r="F20" s="136"/>
      <c r="G20" s="111"/>
      <c r="H20" s="111"/>
      <c r="I20" s="111">
        <f t="shared" si="4"/>
        <v>0</v>
      </c>
      <c r="J20" s="111"/>
      <c r="K20" s="110"/>
      <c r="L20" s="110"/>
      <c r="M20" s="110"/>
      <c r="N20" s="110"/>
      <c r="O20" s="110"/>
      <c r="P20" s="111"/>
      <c r="Q20" s="111"/>
      <c r="R20" s="111"/>
      <c r="S20" s="111">
        <f t="shared" ref="S20:S21" si="45">SUM(T20:X20)</f>
        <v>0</v>
      </c>
      <c r="T20" s="111"/>
      <c r="U20" s="111"/>
      <c r="V20" s="111"/>
      <c r="W20" s="111"/>
      <c r="X20" s="111"/>
      <c r="Y20" s="111"/>
      <c r="Z20" s="111"/>
      <c r="AA20" s="111"/>
      <c r="AB20" s="111"/>
      <c r="AC20" s="112">
        <f t="shared" ref="AC20:AC21" si="46">(I20*K20)+P20+Q20+R20+Y20+Z20+AB20-S20+AA20</f>
        <v>0</v>
      </c>
      <c r="AD20" s="112">
        <f t="shared" si="6"/>
        <v>0</v>
      </c>
      <c r="AE20" s="113">
        <f t="shared" ref="AE20:AE21" si="47">MAX(INT((Q20+P20+R20)*0.1021),)</f>
        <v>0</v>
      </c>
      <c r="AF20" s="111">
        <f t="shared" si="11"/>
        <v>0</v>
      </c>
      <c r="AG20" s="111"/>
      <c r="AH20" s="136"/>
      <c r="AI20" s="114"/>
      <c r="AJ20" s="111"/>
      <c r="AK20" s="111"/>
      <c r="AL20" s="111"/>
      <c r="AM20" s="111"/>
      <c r="AN20" s="111"/>
      <c r="AO20" s="115">
        <f>AD20+AE20+AF20+AH20+AI20+AJ20+AM20+AN20+AK20+AL20+AG20</f>
        <v>0</v>
      </c>
      <c r="AP20" s="116">
        <f>AC20-AO20</f>
        <v>0</v>
      </c>
      <c r="AQ20" s="115"/>
      <c r="AR20" s="115"/>
      <c r="AS20" s="115"/>
      <c r="AT20" s="115">
        <f>AQ20-(AC20+AS20)+AF20</f>
        <v>0</v>
      </c>
      <c r="AU20" s="117" t="str">
        <f>IFERROR(AC20/AQ20,"∞")</f>
        <v>∞</v>
      </c>
      <c r="AV20" s="118"/>
      <c r="AW20" s="118"/>
      <c r="AX20" s="118"/>
      <c r="AY20" s="119"/>
      <c r="AZ20" s="118"/>
      <c r="BA20" s="118"/>
      <c r="BB20" s="54"/>
      <c r="BC20" s="54"/>
      <c r="BD20" s="26"/>
      <c r="BE20" s="45"/>
      <c r="BF20" s="17"/>
      <c r="BG20" s="29">
        <f t="shared" si="26"/>
        <v>-15825.500000000002</v>
      </c>
      <c r="BH20" s="30">
        <f t="shared" si="27"/>
        <v>0</v>
      </c>
      <c r="BI20" s="31">
        <f t="shared" ref="BI20" si="48">BG20-BH20</f>
        <v>-15825.500000000002</v>
      </c>
    </row>
    <row r="21" spans="1:64" ht="35.25" customHeight="1">
      <c r="A21" s="46"/>
      <c r="B21" s="47"/>
      <c r="C21" s="110">
        <v>19</v>
      </c>
      <c r="D21" s="110"/>
      <c r="E21" s="110"/>
      <c r="F21" s="136"/>
      <c r="G21" s="111"/>
      <c r="H21" s="111"/>
      <c r="I21" s="111">
        <f t="shared" si="4"/>
        <v>0</v>
      </c>
      <c r="J21" s="111"/>
      <c r="K21" s="110"/>
      <c r="L21" s="110"/>
      <c r="M21" s="110"/>
      <c r="N21" s="110"/>
      <c r="O21" s="110"/>
      <c r="P21" s="111"/>
      <c r="Q21" s="111"/>
      <c r="R21" s="111"/>
      <c r="S21" s="111">
        <f t="shared" si="45"/>
        <v>0</v>
      </c>
      <c r="T21" s="111"/>
      <c r="U21" s="111"/>
      <c r="V21" s="111"/>
      <c r="W21" s="111"/>
      <c r="X21" s="111"/>
      <c r="Y21" s="111"/>
      <c r="Z21" s="111"/>
      <c r="AA21" s="111"/>
      <c r="AB21" s="111"/>
      <c r="AC21" s="112">
        <f t="shared" si="46"/>
        <v>0</v>
      </c>
      <c r="AD21" s="112">
        <f t="shared" si="6"/>
        <v>0</v>
      </c>
      <c r="AE21" s="113">
        <f t="shared" si="47"/>
        <v>0</v>
      </c>
      <c r="AF21" s="111">
        <f t="shared" si="11"/>
        <v>0</v>
      </c>
      <c r="AG21" s="111"/>
      <c r="AH21" s="136"/>
      <c r="AI21" s="114"/>
      <c r="AJ21" s="111"/>
      <c r="AK21" s="111"/>
      <c r="AL21" s="111"/>
      <c r="AM21" s="111"/>
      <c r="AN21" s="111"/>
      <c r="AO21" s="115">
        <f>AD21+AE21+AF21+AH21+AI21+AJ21+AM21+AN21+AK21+AL21+AG21</f>
        <v>0</v>
      </c>
      <c r="AP21" s="116">
        <f>AC21-AO21</f>
        <v>0</v>
      </c>
      <c r="AQ21" s="115"/>
      <c r="AR21" s="115"/>
      <c r="AS21" s="115"/>
      <c r="AT21" s="115">
        <f>AQ21-(AC21+AS21)+AF21</f>
        <v>0</v>
      </c>
      <c r="AU21" s="117" t="str">
        <f>IFERROR(AC21/AQ21,"∞")</f>
        <v>∞</v>
      </c>
      <c r="AV21" s="118"/>
      <c r="AW21" s="118"/>
      <c r="AX21" s="118"/>
      <c r="AY21" s="119"/>
      <c r="AZ21" s="118"/>
      <c r="BA21" s="118"/>
      <c r="BB21" s="54"/>
      <c r="BC21" s="54"/>
      <c r="BD21" s="26"/>
      <c r="BE21" s="45"/>
      <c r="BG21" s="29">
        <f t="shared" si="26"/>
        <v>-15825.500000000002</v>
      </c>
      <c r="BH21" s="30">
        <f t="shared" si="27"/>
        <v>0</v>
      </c>
      <c r="BI21" s="31">
        <f>BG21-BH21</f>
        <v>-15825.500000000002</v>
      </c>
      <c r="BJ21" s="41"/>
      <c r="BL21" s="41"/>
    </row>
    <row r="22" spans="1:64" ht="35.25" customHeight="1">
      <c r="A22" s="46"/>
      <c r="B22" s="47"/>
      <c r="C22" s="110">
        <v>20</v>
      </c>
      <c r="D22" s="110"/>
      <c r="E22" s="110"/>
      <c r="F22" s="136"/>
      <c r="G22" s="111"/>
      <c r="H22" s="111"/>
      <c r="I22" s="111">
        <f t="shared" si="4"/>
        <v>0</v>
      </c>
      <c r="J22" s="111"/>
      <c r="K22" s="110"/>
      <c r="L22" s="110"/>
      <c r="M22" s="110"/>
      <c r="N22" s="110"/>
      <c r="O22" s="110"/>
      <c r="P22" s="111"/>
      <c r="Q22" s="111"/>
      <c r="R22" s="111"/>
      <c r="S22" s="111">
        <f t="shared" si="5"/>
        <v>0</v>
      </c>
      <c r="T22" s="111"/>
      <c r="U22" s="111"/>
      <c r="V22" s="111"/>
      <c r="W22" s="111"/>
      <c r="X22" s="111"/>
      <c r="Y22" s="111"/>
      <c r="Z22" s="111"/>
      <c r="AA22" s="111"/>
      <c r="AB22" s="111"/>
      <c r="AC22" s="112">
        <f t="shared" si="21"/>
        <v>0</v>
      </c>
      <c r="AD22" s="112">
        <f t="shared" si="6"/>
        <v>0</v>
      </c>
      <c r="AE22" s="113">
        <f t="shared" si="7"/>
        <v>0</v>
      </c>
      <c r="AF22" s="111">
        <f t="shared" si="11"/>
        <v>0</v>
      </c>
      <c r="AG22" s="111"/>
      <c r="AH22" s="136"/>
      <c r="AI22" s="114"/>
      <c r="AJ22" s="111"/>
      <c r="AK22" s="111"/>
      <c r="AL22" s="111"/>
      <c r="AM22" s="111"/>
      <c r="AN22" s="111"/>
      <c r="AO22" s="115">
        <f>AD22+AE22+AF22+AH22+AI22+AJ22+AM22+AN22+AK22+AL22+AG22</f>
        <v>0</v>
      </c>
      <c r="AP22" s="116">
        <f>AC22-AO22</f>
        <v>0</v>
      </c>
      <c r="AQ22" s="115"/>
      <c r="AR22" s="115"/>
      <c r="AS22" s="115"/>
      <c r="AT22" s="115">
        <f>AQ22-(AC22+AS22)+AF22</f>
        <v>0</v>
      </c>
      <c r="AU22" s="117" t="str">
        <f>IFERROR(AC22/AQ22,"∞")</f>
        <v>∞</v>
      </c>
      <c r="AV22" s="118"/>
      <c r="AW22" s="118"/>
      <c r="AX22" s="118"/>
      <c r="AY22" s="119"/>
      <c r="AZ22" s="118"/>
      <c r="BA22" s="118"/>
      <c r="BB22" s="54"/>
      <c r="BC22" s="54"/>
      <c r="BD22" s="26"/>
      <c r="BE22" s="45"/>
      <c r="BF22" s="17"/>
      <c r="BG22" s="29">
        <f t="shared" si="26"/>
        <v>-15825.500000000002</v>
      </c>
      <c r="BH22" s="30">
        <f t="shared" si="27"/>
        <v>0</v>
      </c>
      <c r="BI22" s="31">
        <f t="shared" si="8"/>
        <v>-15825.500000000002</v>
      </c>
    </row>
    <row r="23" spans="1:64" ht="35.25" customHeight="1">
      <c r="A23" s="46"/>
      <c r="B23" s="47"/>
      <c r="C23" s="110">
        <v>21</v>
      </c>
      <c r="D23" s="110"/>
      <c r="E23" s="110"/>
      <c r="F23" s="139"/>
      <c r="G23" s="111"/>
      <c r="H23" s="111"/>
      <c r="I23" s="111">
        <f t="shared" si="4"/>
        <v>0</v>
      </c>
      <c r="J23" s="111"/>
      <c r="K23" s="110"/>
      <c r="L23" s="110"/>
      <c r="M23" s="110"/>
      <c r="N23" s="110"/>
      <c r="O23" s="110"/>
      <c r="P23" s="111"/>
      <c r="Q23" s="111"/>
      <c r="R23" s="111"/>
      <c r="S23" s="111">
        <f t="shared" si="5"/>
        <v>0</v>
      </c>
      <c r="T23" s="111"/>
      <c r="U23" s="111"/>
      <c r="V23" s="111"/>
      <c r="W23" s="111"/>
      <c r="X23" s="111"/>
      <c r="Y23" s="111"/>
      <c r="Z23" s="111"/>
      <c r="AA23" s="111"/>
      <c r="AB23" s="111"/>
      <c r="AC23" s="112">
        <f t="shared" si="21"/>
        <v>0</v>
      </c>
      <c r="AD23" s="112">
        <f t="shared" si="6"/>
        <v>0</v>
      </c>
      <c r="AE23" s="113">
        <f t="shared" si="7"/>
        <v>0</v>
      </c>
      <c r="AF23" s="111">
        <f t="shared" si="11"/>
        <v>0</v>
      </c>
      <c r="AG23" s="111"/>
      <c r="AH23" s="136"/>
      <c r="AI23" s="114"/>
      <c r="AJ23" s="111"/>
      <c r="AK23" s="111"/>
      <c r="AL23" s="111"/>
      <c r="AM23" s="111"/>
      <c r="AN23" s="111"/>
      <c r="AO23" s="115">
        <f>AD23+AE23+AF23+AH23+AI23+AJ23+AM23+AN23+AK23+AL23+AG23</f>
        <v>0</v>
      </c>
      <c r="AP23" s="116">
        <f>AC23-AO23</f>
        <v>0</v>
      </c>
      <c r="AQ23" s="115"/>
      <c r="AR23" s="115"/>
      <c r="AS23" s="115"/>
      <c r="AT23" s="115">
        <f>AQ23-(AC23+AS23)+AF23</f>
        <v>0</v>
      </c>
      <c r="AU23" s="117" t="str">
        <f>IFERROR(AC23/AQ23,"∞")</f>
        <v>∞</v>
      </c>
      <c r="AV23" s="118"/>
      <c r="AW23" s="118"/>
      <c r="AX23" s="118"/>
      <c r="AY23" s="119"/>
      <c r="AZ23" s="118"/>
      <c r="BA23" s="118"/>
      <c r="BB23" s="54"/>
      <c r="BC23" s="54"/>
      <c r="BD23" s="26"/>
      <c r="BE23" s="45"/>
      <c r="BG23" s="29">
        <f t="shared" si="26"/>
        <v>-15825.500000000002</v>
      </c>
      <c r="BH23" s="30">
        <f t="shared" si="27"/>
        <v>0</v>
      </c>
      <c r="BI23" s="31">
        <f>BG23-BH23</f>
        <v>-15825.500000000002</v>
      </c>
      <c r="BJ23" s="41"/>
      <c r="BL23" s="41"/>
    </row>
    <row r="24" spans="1:64" ht="35.25" customHeight="1">
      <c r="A24" s="46"/>
      <c r="B24" s="47"/>
      <c r="C24" s="110">
        <v>22</v>
      </c>
      <c r="D24" s="110"/>
      <c r="E24" s="110"/>
      <c r="F24" s="139"/>
      <c r="G24" s="111"/>
      <c r="H24" s="111"/>
      <c r="I24" s="111">
        <f t="shared" si="4"/>
        <v>0</v>
      </c>
      <c r="J24" s="111"/>
      <c r="K24" s="110"/>
      <c r="L24" s="110"/>
      <c r="M24" s="110"/>
      <c r="N24" s="110"/>
      <c r="O24" s="110"/>
      <c r="P24" s="111"/>
      <c r="Q24" s="111"/>
      <c r="R24" s="111"/>
      <c r="S24" s="111">
        <f t="shared" si="5"/>
        <v>0</v>
      </c>
      <c r="T24" s="111"/>
      <c r="U24" s="111"/>
      <c r="V24" s="111"/>
      <c r="W24" s="111"/>
      <c r="X24" s="111"/>
      <c r="Y24" s="111"/>
      <c r="Z24" s="111"/>
      <c r="AA24" s="111"/>
      <c r="AB24" s="111"/>
      <c r="AC24" s="112">
        <f t="shared" si="21"/>
        <v>0</v>
      </c>
      <c r="AD24" s="112">
        <f t="shared" si="6"/>
        <v>0</v>
      </c>
      <c r="AE24" s="113">
        <f t="shared" si="7"/>
        <v>0</v>
      </c>
      <c r="AF24" s="111">
        <f t="shared" si="11"/>
        <v>0</v>
      </c>
      <c r="AG24" s="111"/>
      <c r="AH24" s="136"/>
      <c r="AI24" s="114"/>
      <c r="AJ24" s="111"/>
      <c r="AK24" s="111"/>
      <c r="AL24" s="111"/>
      <c r="AM24" s="111"/>
      <c r="AN24" s="111"/>
      <c r="AO24" s="115">
        <f>AD24+AE24+AF24+AH24+AI24+AJ24+AM24+AN24+AK24+AL24+AG24</f>
        <v>0</v>
      </c>
      <c r="AP24" s="116">
        <f>AC24-AO24</f>
        <v>0</v>
      </c>
      <c r="AQ24" s="115"/>
      <c r="AR24" s="115"/>
      <c r="AS24" s="115"/>
      <c r="AT24" s="115">
        <f>AQ24-(AC24+AS24)+AF24</f>
        <v>0</v>
      </c>
      <c r="AU24" s="117" t="str">
        <f>IFERROR(AC24/AQ24,"∞")</f>
        <v>∞</v>
      </c>
      <c r="AV24" s="118"/>
      <c r="AW24" s="118"/>
      <c r="AX24" s="118"/>
      <c r="AY24" s="119"/>
      <c r="AZ24" s="118"/>
      <c r="BA24" s="118"/>
      <c r="BB24" s="54"/>
      <c r="BC24" s="54"/>
      <c r="BD24" s="53"/>
      <c r="BE24" s="45"/>
      <c r="BG24" s="29">
        <f t="shared" si="26"/>
        <v>-15825.500000000002</v>
      </c>
      <c r="BH24" s="30">
        <f t="shared" si="27"/>
        <v>0</v>
      </c>
      <c r="BI24" s="31">
        <f t="shared" si="8"/>
        <v>-15825.500000000002</v>
      </c>
    </row>
    <row r="25" spans="1:64" ht="35.25" customHeight="1">
      <c r="A25" s="46"/>
      <c r="B25" s="47"/>
      <c r="C25" s="110">
        <v>23</v>
      </c>
      <c r="D25" s="110"/>
      <c r="E25" s="110"/>
      <c r="F25" s="111"/>
      <c r="G25" s="111"/>
      <c r="H25" s="111"/>
      <c r="I25" s="111">
        <f t="shared" si="4"/>
        <v>0</v>
      </c>
      <c r="J25" s="111"/>
      <c r="K25" s="110"/>
      <c r="L25" s="110"/>
      <c r="M25" s="110"/>
      <c r="N25" s="110"/>
      <c r="O25" s="110"/>
      <c r="P25" s="111"/>
      <c r="Q25" s="111"/>
      <c r="R25" s="111"/>
      <c r="S25" s="111">
        <f t="shared" si="5"/>
        <v>0</v>
      </c>
      <c r="T25" s="111"/>
      <c r="U25" s="111"/>
      <c r="V25" s="111"/>
      <c r="W25" s="111"/>
      <c r="X25" s="111"/>
      <c r="Y25" s="111"/>
      <c r="Z25" s="111"/>
      <c r="AA25" s="111"/>
      <c r="AB25" s="111"/>
      <c r="AC25" s="112">
        <f t="shared" si="21"/>
        <v>0</v>
      </c>
      <c r="AD25" s="112">
        <f t="shared" si="6"/>
        <v>0</v>
      </c>
      <c r="AE25" s="113">
        <f t="shared" si="7"/>
        <v>0</v>
      </c>
      <c r="AF25" s="111">
        <f t="shared" si="11"/>
        <v>0</v>
      </c>
      <c r="AG25" s="111"/>
      <c r="AH25" s="136"/>
      <c r="AI25" s="114"/>
      <c r="AJ25" s="111"/>
      <c r="AK25" s="111"/>
      <c r="AL25" s="111"/>
      <c r="AM25" s="111"/>
      <c r="AN25" s="111"/>
      <c r="AO25" s="115">
        <f>AD25+AE25+AF25+AH25+AI25+AJ25+AM25+AN25+AK25+AL25+AG25</f>
        <v>0</v>
      </c>
      <c r="AP25" s="116">
        <f>AC25-AO25</f>
        <v>0</v>
      </c>
      <c r="AQ25" s="115"/>
      <c r="AR25" s="115"/>
      <c r="AS25" s="115"/>
      <c r="AT25" s="115">
        <f>AQ25-(AC25+AS25)+AF25</f>
        <v>0</v>
      </c>
      <c r="AU25" s="117" t="str">
        <f>IFERROR(AC25/AQ25,"∞")</f>
        <v>∞</v>
      </c>
      <c r="AV25" s="118"/>
      <c r="AW25" s="118"/>
      <c r="AX25" s="118"/>
      <c r="AY25" s="119"/>
      <c r="AZ25" s="118"/>
      <c r="BA25" s="118"/>
      <c r="BB25" s="54"/>
      <c r="BC25" s="137"/>
      <c r="BD25" s="53"/>
      <c r="BE25" s="45"/>
      <c r="BG25" s="29"/>
      <c r="BH25" s="30"/>
      <c r="BI25" s="31">
        <f t="shared" si="8"/>
        <v>0</v>
      </c>
    </row>
    <row r="26" spans="1:64" ht="35.25" customHeight="1">
      <c r="A26" s="46"/>
      <c r="B26" s="47"/>
      <c r="C26" s="110">
        <v>24</v>
      </c>
      <c r="D26" s="110"/>
      <c r="E26" s="110"/>
      <c r="F26" s="136"/>
      <c r="G26" s="123"/>
      <c r="H26" s="111"/>
      <c r="I26" s="111">
        <f t="shared" si="4"/>
        <v>0</v>
      </c>
      <c r="J26" s="111"/>
      <c r="K26" s="110"/>
      <c r="L26" s="110"/>
      <c r="M26" s="110"/>
      <c r="N26" s="110"/>
      <c r="O26" s="110"/>
      <c r="P26" s="111"/>
      <c r="Q26" s="111"/>
      <c r="R26" s="111"/>
      <c r="S26" s="111">
        <f t="shared" si="5"/>
        <v>0</v>
      </c>
      <c r="T26" s="111"/>
      <c r="U26" s="111"/>
      <c r="V26" s="111"/>
      <c r="W26" s="111"/>
      <c r="X26" s="111"/>
      <c r="Y26" s="111"/>
      <c r="Z26" s="111"/>
      <c r="AA26" s="111"/>
      <c r="AB26" s="111"/>
      <c r="AC26" s="112">
        <f t="shared" si="21"/>
        <v>0</v>
      </c>
      <c r="AD26" s="112">
        <f t="shared" si="6"/>
        <v>0</v>
      </c>
      <c r="AE26" s="113">
        <f t="shared" si="7"/>
        <v>0</v>
      </c>
      <c r="AF26" s="111"/>
      <c r="AG26" s="111"/>
      <c r="AH26" s="136"/>
      <c r="AI26" s="114"/>
      <c r="AJ26" s="111"/>
      <c r="AK26" s="111"/>
      <c r="AL26" s="111"/>
      <c r="AM26" s="111"/>
      <c r="AN26" s="111"/>
      <c r="AO26" s="115">
        <f>AD26+AE26+AF26+AH26+AI26+AJ26+AM26+AN26+AK26+AL26+AG26</f>
        <v>0</v>
      </c>
      <c r="AP26" s="116">
        <f>AC26-AO26</f>
        <v>0</v>
      </c>
      <c r="AQ26" s="115"/>
      <c r="AR26" s="115"/>
      <c r="AS26" s="115"/>
      <c r="AT26" s="115">
        <f>AQ26-(AC26+AS26)+AF26</f>
        <v>0</v>
      </c>
      <c r="AU26" s="117" t="str">
        <f>IFERROR(AC26/AQ26,"∞")</f>
        <v>∞</v>
      </c>
      <c r="AV26" s="118"/>
      <c r="AW26" s="118"/>
      <c r="AX26" s="118"/>
      <c r="AY26" s="119"/>
      <c r="AZ26" s="118"/>
      <c r="BA26" s="118"/>
      <c r="BB26" s="54"/>
      <c r="BC26" s="54"/>
      <c r="BD26" s="53"/>
      <c r="BE26" s="45"/>
      <c r="BG26" s="29">
        <f t="shared" si="26"/>
        <v>-15825.500000000002</v>
      </c>
      <c r="BH26" s="30">
        <f t="shared" si="27"/>
        <v>0</v>
      </c>
      <c r="BI26" s="31">
        <f t="shared" si="8"/>
        <v>-15825.500000000002</v>
      </c>
    </row>
    <row r="27" spans="1:64" s="41" customFormat="1" ht="35.25" customHeight="1">
      <c r="A27" s="46"/>
      <c r="B27" s="47"/>
      <c r="C27" s="110">
        <v>25</v>
      </c>
      <c r="D27" s="110"/>
      <c r="E27" s="110"/>
      <c r="F27" s="123"/>
      <c r="G27" s="111"/>
      <c r="H27" s="111"/>
      <c r="I27" s="111">
        <f t="shared" si="4"/>
        <v>0</v>
      </c>
      <c r="J27" s="111"/>
      <c r="K27" s="110"/>
      <c r="L27" s="110"/>
      <c r="M27" s="110"/>
      <c r="N27" s="110"/>
      <c r="O27" s="110"/>
      <c r="P27" s="111"/>
      <c r="Q27" s="111"/>
      <c r="R27" s="111"/>
      <c r="S27" s="111">
        <f t="shared" ref="S27" si="49">SUM(T27:X27)</f>
        <v>0</v>
      </c>
      <c r="T27" s="111"/>
      <c r="U27" s="111"/>
      <c r="V27" s="111"/>
      <c r="W27" s="111"/>
      <c r="X27" s="111"/>
      <c r="Y27" s="111"/>
      <c r="Z27" s="111"/>
      <c r="AA27" s="111"/>
      <c r="AB27" s="111"/>
      <c r="AC27" s="112">
        <f t="shared" si="21"/>
        <v>0</v>
      </c>
      <c r="AD27" s="112">
        <f t="shared" ref="AD27:AD28" si="50">MAX(INT(((I27*K27)+Y27+Z27+AB27-150000-T27-U27-V27-W27-X27)*0.1021),)</f>
        <v>0</v>
      </c>
      <c r="AE27" s="113">
        <f t="shared" si="7"/>
        <v>0</v>
      </c>
      <c r="AF27" s="111"/>
      <c r="AG27" s="111"/>
      <c r="AH27" s="114"/>
      <c r="AI27" s="114"/>
      <c r="AJ27" s="111"/>
      <c r="AK27" s="111"/>
      <c r="AL27" s="111"/>
      <c r="AM27" s="111"/>
      <c r="AN27" s="111"/>
      <c r="AO27" s="115">
        <f>AD27+AE27+AF27+AH27+AI27+AJ27+AM27+AN27+AK27+AL27+AG27</f>
        <v>0</v>
      </c>
      <c r="AP27" s="116">
        <f>AC27-AO27</f>
        <v>0</v>
      </c>
      <c r="AQ27" s="115"/>
      <c r="AR27" s="115"/>
      <c r="AS27" s="115"/>
      <c r="AT27" s="115">
        <f>AQ27-(AC27+AS27)+AF27</f>
        <v>0</v>
      </c>
      <c r="AU27" s="117" t="str">
        <f>IFERROR(AC27/AQ27,"∞")</f>
        <v>∞</v>
      </c>
      <c r="AV27" s="118"/>
      <c r="AW27" s="118"/>
      <c r="AX27" s="118"/>
      <c r="AY27" s="119"/>
      <c r="AZ27" s="118"/>
      <c r="BA27" s="118"/>
      <c r="BB27" s="54"/>
      <c r="BC27" s="54"/>
      <c r="BD27" s="142"/>
      <c r="BE27" s="45"/>
      <c r="BG27" s="29"/>
      <c r="BH27" s="30"/>
      <c r="BI27" s="31"/>
    </row>
    <row r="28" spans="1:64" s="41" customFormat="1" ht="35.25" customHeight="1">
      <c r="A28" s="46"/>
      <c r="B28" s="47"/>
      <c r="C28" s="110">
        <v>26</v>
      </c>
      <c r="D28" s="110"/>
      <c r="E28" s="110"/>
      <c r="F28" s="111"/>
      <c r="G28" s="111"/>
      <c r="H28" s="111"/>
      <c r="I28" s="111">
        <f t="shared" si="4"/>
        <v>0</v>
      </c>
      <c r="J28" s="111"/>
      <c r="K28" s="110"/>
      <c r="L28" s="110"/>
      <c r="M28" s="110"/>
      <c r="N28" s="110"/>
      <c r="O28" s="110"/>
      <c r="P28" s="111"/>
      <c r="Q28" s="111"/>
      <c r="R28" s="111"/>
      <c r="S28" s="111">
        <f t="shared" ref="S28" si="51">SUM(T28:X28)</f>
        <v>0</v>
      </c>
      <c r="T28" s="111"/>
      <c r="U28" s="111"/>
      <c r="V28" s="111"/>
      <c r="W28" s="111"/>
      <c r="X28" s="111"/>
      <c r="Y28" s="111"/>
      <c r="Z28" s="111"/>
      <c r="AA28" s="111"/>
      <c r="AB28" s="111"/>
      <c r="AC28" s="112">
        <f t="shared" si="21"/>
        <v>0</v>
      </c>
      <c r="AD28" s="112">
        <f t="shared" si="50"/>
        <v>0</v>
      </c>
      <c r="AE28" s="113">
        <f t="shared" si="7"/>
        <v>0</v>
      </c>
      <c r="AF28" s="111"/>
      <c r="AG28" s="111"/>
      <c r="AH28" s="114"/>
      <c r="AI28" s="114"/>
      <c r="AJ28" s="111"/>
      <c r="AK28" s="111"/>
      <c r="AL28" s="111"/>
      <c r="AM28" s="111"/>
      <c r="AN28" s="111"/>
      <c r="AO28" s="115">
        <f>AD28+AE28+AF28+AH28+AI28+AJ28+AM28+AN28+AK28+AL28+AG28</f>
        <v>0</v>
      </c>
      <c r="AP28" s="116">
        <f>AC28-AO28</f>
        <v>0</v>
      </c>
      <c r="AQ28" s="115"/>
      <c r="AR28" s="115"/>
      <c r="AS28" s="115"/>
      <c r="AT28" s="115">
        <f>AQ28-(AC28+AS28)+AF28</f>
        <v>0</v>
      </c>
      <c r="AU28" s="117" t="str">
        <f>IFERROR(AC28/AQ28,"∞")</f>
        <v>∞</v>
      </c>
      <c r="AV28" s="118"/>
      <c r="AW28" s="118"/>
      <c r="AX28" s="118"/>
      <c r="AY28" s="119"/>
      <c r="AZ28" s="118"/>
      <c r="BA28" s="118"/>
      <c r="BB28" s="54"/>
      <c r="BC28" s="54"/>
      <c r="BD28" s="45"/>
      <c r="BE28" s="45"/>
      <c r="BG28" s="29"/>
      <c r="BH28" s="30"/>
      <c r="BI28" s="31"/>
    </row>
    <row r="29" spans="1:64" ht="35.25" customHeight="1">
      <c r="A29" s="46"/>
      <c r="B29" s="47"/>
      <c r="C29" s="110">
        <v>27</v>
      </c>
      <c r="D29" s="110"/>
      <c r="E29" s="110"/>
      <c r="F29" s="111"/>
      <c r="G29" s="111"/>
      <c r="H29" s="111"/>
      <c r="I29" s="111">
        <f t="shared" si="4"/>
        <v>0</v>
      </c>
      <c r="J29" s="111"/>
      <c r="K29" s="110"/>
      <c r="L29" s="110"/>
      <c r="M29" s="110"/>
      <c r="N29" s="110"/>
      <c r="O29" s="110"/>
      <c r="P29" s="111"/>
      <c r="Q29" s="111"/>
      <c r="R29" s="111"/>
      <c r="S29" s="111">
        <f t="shared" ref="S29" si="52">SUM(T29:X29)</f>
        <v>0</v>
      </c>
      <c r="T29" s="111"/>
      <c r="U29" s="111"/>
      <c r="V29" s="111"/>
      <c r="W29" s="111"/>
      <c r="X29" s="111"/>
      <c r="Y29" s="111"/>
      <c r="Z29" s="111"/>
      <c r="AA29" s="111"/>
      <c r="AB29" s="111"/>
      <c r="AC29" s="112">
        <f t="shared" ref="AC29" si="53">(I29*K29)+P29+Q29+R29+Y29+Z29+AB29-S29+AA29</f>
        <v>0</v>
      </c>
      <c r="AD29" s="112">
        <f t="shared" si="6"/>
        <v>0</v>
      </c>
      <c r="AE29" s="113">
        <f t="shared" ref="AE29" si="54">MAX(INT((Q29+P29+R29)*0.1021),)</f>
        <v>0</v>
      </c>
      <c r="AF29" s="111">
        <f t="shared" ref="AF29:AF35" si="55">I29/2</f>
        <v>0</v>
      </c>
      <c r="AG29" s="111"/>
      <c r="AH29" s="114"/>
      <c r="AI29" s="114"/>
      <c r="AJ29" s="111"/>
      <c r="AK29" s="111"/>
      <c r="AL29" s="111"/>
      <c r="AM29" s="111"/>
      <c r="AN29" s="111"/>
      <c r="AO29" s="115">
        <f>AD29+AE29+AF29+AH29+AI29+AJ29+AM29+AN29+AK29+AL29+AG29</f>
        <v>0</v>
      </c>
      <c r="AP29" s="116">
        <f>AC29-AO29</f>
        <v>0</v>
      </c>
      <c r="AQ29" s="115"/>
      <c r="AR29" s="115"/>
      <c r="AS29" s="115"/>
      <c r="AT29" s="115">
        <f>AQ29-(AC29+AS29)+AF29</f>
        <v>0</v>
      </c>
      <c r="AU29" s="117" t="str">
        <f>IFERROR(AC29/AQ29,"∞")</f>
        <v>∞</v>
      </c>
      <c r="AV29" s="118"/>
      <c r="AW29" s="118"/>
      <c r="AX29" s="118"/>
      <c r="AY29" s="119"/>
      <c r="AZ29" s="118"/>
      <c r="BA29" s="118"/>
      <c r="BB29" s="54"/>
      <c r="BC29" s="54"/>
      <c r="BD29" s="45"/>
      <c r="BE29" s="45"/>
      <c r="BF29" s="17"/>
      <c r="BG29" s="29">
        <f t="shared" si="26"/>
        <v>-15825.500000000002</v>
      </c>
      <c r="BH29" s="30">
        <f t="shared" si="27"/>
        <v>0</v>
      </c>
      <c r="BI29" s="31">
        <f t="shared" ref="BI29" si="56">BG29-BH29</f>
        <v>-15825.500000000002</v>
      </c>
    </row>
    <row r="30" spans="1:64" ht="35.25" customHeight="1">
      <c r="A30" s="46"/>
      <c r="B30" s="47"/>
      <c r="C30" s="110">
        <v>28</v>
      </c>
      <c r="D30" s="110"/>
      <c r="E30" s="110"/>
      <c r="F30" s="111"/>
      <c r="G30" s="111"/>
      <c r="H30" s="111"/>
      <c r="I30" s="111">
        <f t="shared" si="4"/>
        <v>0</v>
      </c>
      <c r="J30" s="111"/>
      <c r="K30" s="110"/>
      <c r="L30" s="110"/>
      <c r="M30" s="110"/>
      <c r="N30" s="110"/>
      <c r="O30" s="110"/>
      <c r="P30" s="111"/>
      <c r="Q30" s="111"/>
      <c r="R30" s="111"/>
      <c r="S30" s="111">
        <f t="shared" si="5"/>
        <v>0</v>
      </c>
      <c r="T30" s="111"/>
      <c r="U30" s="111"/>
      <c r="V30" s="111"/>
      <c r="W30" s="111"/>
      <c r="X30" s="111"/>
      <c r="Y30" s="111"/>
      <c r="Z30" s="111"/>
      <c r="AA30" s="111"/>
      <c r="AB30" s="111"/>
      <c r="AC30" s="112">
        <f t="shared" ref="AC30:AC34" si="57">(I30*K30)+P30+Q30+R30+Y30+Z30+AB30-S30</f>
        <v>0</v>
      </c>
      <c r="AD30" s="112">
        <f t="shared" si="6"/>
        <v>0</v>
      </c>
      <c r="AE30" s="113">
        <f t="shared" si="7"/>
        <v>0</v>
      </c>
      <c r="AF30" s="111">
        <f t="shared" si="55"/>
        <v>0</v>
      </c>
      <c r="AG30" s="111"/>
      <c r="AH30" s="114"/>
      <c r="AI30" s="114"/>
      <c r="AJ30" s="111"/>
      <c r="AK30" s="111"/>
      <c r="AL30" s="111"/>
      <c r="AM30" s="111"/>
      <c r="AN30" s="111"/>
      <c r="AO30" s="115">
        <f>AD30+AE30+AF30+AH30+AI30+AJ30+AM30+AN30+AK30+AL30+AG30</f>
        <v>0</v>
      </c>
      <c r="AP30" s="116">
        <f>AC30-AO30</f>
        <v>0</v>
      </c>
      <c r="AQ30" s="115"/>
      <c r="AR30" s="115"/>
      <c r="AS30" s="115"/>
      <c r="AT30" s="115">
        <f>AQ30-(AC30+AS30)+AF30</f>
        <v>0</v>
      </c>
      <c r="AU30" s="117" t="str">
        <f>IFERROR(AC30/AQ30,"∞")</f>
        <v>∞</v>
      </c>
      <c r="AV30" s="118"/>
      <c r="AW30" s="118"/>
      <c r="AX30" s="118"/>
      <c r="AY30" s="119"/>
      <c r="AZ30" s="118"/>
      <c r="BA30" s="118"/>
      <c r="BB30" s="54"/>
      <c r="BC30" s="54"/>
      <c r="BD30" s="100"/>
      <c r="BE30" s="45"/>
      <c r="BG30" s="29">
        <f t="shared" si="26"/>
        <v>-15825.500000000002</v>
      </c>
      <c r="BH30" s="30">
        <f t="shared" si="27"/>
        <v>0</v>
      </c>
      <c r="BI30" s="31">
        <f t="shared" si="8"/>
        <v>-15825.500000000002</v>
      </c>
    </row>
    <row r="31" spans="1:64" ht="35.25" customHeight="1">
      <c r="A31" s="46"/>
      <c r="B31" s="47"/>
      <c r="C31" s="110">
        <v>29</v>
      </c>
      <c r="D31" s="110"/>
      <c r="E31" s="110"/>
      <c r="F31" s="111"/>
      <c r="G31" s="111"/>
      <c r="H31" s="111"/>
      <c r="I31" s="111">
        <f t="shared" si="4"/>
        <v>0</v>
      </c>
      <c r="J31" s="114"/>
      <c r="K31" s="110"/>
      <c r="L31" s="110"/>
      <c r="M31" s="110"/>
      <c r="N31" s="110"/>
      <c r="O31" s="110"/>
      <c r="P31" s="111"/>
      <c r="Q31" s="111"/>
      <c r="R31" s="111"/>
      <c r="S31" s="111">
        <f t="shared" si="5"/>
        <v>0</v>
      </c>
      <c r="T31" s="111"/>
      <c r="U31" s="111"/>
      <c r="V31" s="111"/>
      <c r="W31" s="111"/>
      <c r="X31" s="111"/>
      <c r="Y31" s="111"/>
      <c r="Z31" s="111"/>
      <c r="AA31" s="111"/>
      <c r="AB31" s="111"/>
      <c r="AC31" s="112">
        <f t="shared" si="57"/>
        <v>0</v>
      </c>
      <c r="AD31" s="112">
        <f t="shared" ref="AD31:AD45" si="58">MAX(INT(((I31*K31)+Y31+Z31+AB31-155000-T31-U31-V31-W31-X31)*0.1021),)</f>
        <v>0</v>
      </c>
      <c r="AE31" s="113">
        <f t="shared" si="7"/>
        <v>0</v>
      </c>
      <c r="AF31" s="111">
        <f t="shared" si="55"/>
        <v>0</v>
      </c>
      <c r="AG31" s="111"/>
      <c r="AH31" s="114"/>
      <c r="AI31" s="114"/>
      <c r="AJ31" s="111"/>
      <c r="AK31" s="111"/>
      <c r="AL31" s="111"/>
      <c r="AM31" s="111"/>
      <c r="AN31" s="111"/>
      <c r="AO31" s="115">
        <f>AD31+AE31+AF31+AH31+AI31+AJ31+AM31+AN31+AK31+AL31+AG31</f>
        <v>0</v>
      </c>
      <c r="AP31" s="116">
        <f>AC31-AO31</f>
        <v>0</v>
      </c>
      <c r="AQ31" s="115"/>
      <c r="AR31" s="115"/>
      <c r="AS31" s="115"/>
      <c r="AT31" s="115">
        <f>AQ31-(AC31+AS31)+AF31</f>
        <v>0</v>
      </c>
      <c r="AU31" s="117" t="str">
        <f>IFERROR(AC31/AQ31,"∞")</f>
        <v>∞</v>
      </c>
      <c r="AV31" s="118"/>
      <c r="AW31" s="118"/>
      <c r="AX31" s="118"/>
      <c r="AY31" s="119"/>
      <c r="AZ31" s="118"/>
      <c r="BA31" s="118"/>
      <c r="BB31" s="54"/>
      <c r="BC31" s="54"/>
      <c r="BD31" s="53"/>
      <c r="BE31" s="45"/>
      <c r="BG31" s="29"/>
      <c r="BH31" s="30"/>
      <c r="BI31" s="31">
        <f t="shared" si="8"/>
        <v>0</v>
      </c>
    </row>
    <row r="32" spans="1:64" ht="35.25" customHeight="1">
      <c r="A32" s="46"/>
      <c r="B32" s="47"/>
      <c r="C32" s="110">
        <v>30</v>
      </c>
      <c r="D32" s="110"/>
      <c r="E32" s="110"/>
      <c r="F32" s="111"/>
      <c r="G32" s="111"/>
      <c r="H32" s="111"/>
      <c r="I32" s="111">
        <f t="shared" si="4"/>
        <v>0</v>
      </c>
      <c r="J32" s="111"/>
      <c r="K32" s="110"/>
      <c r="L32" s="110"/>
      <c r="M32" s="110"/>
      <c r="N32" s="110"/>
      <c r="O32" s="110"/>
      <c r="P32" s="111"/>
      <c r="Q32" s="111"/>
      <c r="R32" s="111"/>
      <c r="S32" s="111">
        <f t="shared" si="5"/>
        <v>0</v>
      </c>
      <c r="T32" s="111"/>
      <c r="U32" s="111"/>
      <c r="V32" s="111"/>
      <c r="W32" s="111"/>
      <c r="X32" s="111"/>
      <c r="Y32" s="111"/>
      <c r="Z32" s="111"/>
      <c r="AA32" s="111"/>
      <c r="AB32" s="111"/>
      <c r="AC32" s="112">
        <f t="shared" si="57"/>
        <v>0</v>
      </c>
      <c r="AD32" s="112">
        <f t="shared" si="58"/>
        <v>0</v>
      </c>
      <c r="AE32" s="113">
        <f t="shared" si="7"/>
        <v>0</v>
      </c>
      <c r="AF32" s="111">
        <f t="shared" si="55"/>
        <v>0</v>
      </c>
      <c r="AG32" s="111"/>
      <c r="AH32" s="114"/>
      <c r="AI32" s="114"/>
      <c r="AJ32" s="111"/>
      <c r="AK32" s="111"/>
      <c r="AL32" s="111"/>
      <c r="AM32" s="111"/>
      <c r="AN32" s="111"/>
      <c r="AO32" s="115">
        <f>AD32+AE32+AF32+AH32+AI32+AJ32+AM32+AN32+AK32+AL32+AG32</f>
        <v>0</v>
      </c>
      <c r="AP32" s="116">
        <f>AC32-AO32</f>
        <v>0</v>
      </c>
      <c r="AQ32" s="115"/>
      <c r="AR32" s="115"/>
      <c r="AS32" s="115"/>
      <c r="AT32" s="115">
        <f>AQ32-(AC32+AS32)+AF32</f>
        <v>0</v>
      </c>
      <c r="AU32" s="117" t="str">
        <f>IFERROR(AC32/AQ32,"∞")</f>
        <v>∞</v>
      </c>
      <c r="AV32" s="118"/>
      <c r="AW32" s="118"/>
      <c r="AX32" s="118"/>
      <c r="AY32" s="119"/>
      <c r="AZ32" s="118"/>
      <c r="BA32" s="118"/>
      <c r="BB32" s="52"/>
      <c r="BC32" s="52"/>
      <c r="BD32" s="26"/>
      <c r="BE32" s="26"/>
      <c r="BG32" s="29">
        <f>(AC32-155000)*10.21%</f>
        <v>-15825.500000000002</v>
      </c>
      <c r="BH32" s="30">
        <f>AD32+AE32</f>
        <v>0</v>
      </c>
      <c r="BI32" s="31">
        <f t="shared" si="8"/>
        <v>-15825.500000000002</v>
      </c>
    </row>
    <row r="33" spans="1:64" ht="35.25" customHeight="1">
      <c r="A33" s="46"/>
      <c r="B33" s="47"/>
      <c r="C33" s="110">
        <v>31</v>
      </c>
      <c r="D33" s="110"/>
      <c r="E33" s="110"/>
      <c r="F33" s="111"/>
      <c r="G33" s="111"/>
      <c r="H33" s="111"/>
      <c r="I33" s="111">
        <f t="shared" si="4"/>
        <v>0</v>
      </c>
      <c r="J33" s="111"/>
      <c r="K33" s="110"/>
      <c r="L33" s="110"/>
      <c r="M33" s="110"/>
      <c r="N33" s="110"/>
      <c r="O33" s="110"/>
      <c r="P33" s="111"/>
      <c r="Q33" s="111"/>
      <c r="R33" s="111"/>
      <c r="S33" s="111">
        <f t="shared" si="5"/>
        <v>0</v>
      </c>
      <c r="T33" s="111"/>
      <c r="U33" s="111"/>
      <c r="V33" s="111"/>
      <c r="W33" s="111"/>
      <c r="X33" s="111"/>
      <c r="Y33" s="111"/>
      <c r="Z33" s="111"/>
      <c r="AA33" s="111"/>
      <c r="AB33" s="111"/>
      <c r="AC33" s="112">
        <f t="shared" si="57"/>
        <v>0</v>
      </c>
      <c r="AD33" s="112">
        <f t="shared" si="58"/>
        <v>0</v>
      </c>
      <c r="AE33" s="113">
        <f t="shared" si="7"/>
        <v>0</v>
      </c>
      <c r="AF33" s="111">
        <f t="shared" si="55"/>
        <v>0</v>
      </c>
      <c r="AG33" s="111"/>
      <c r="AH33" s="114"/>
      <c r="AI33" s="114"/>
      <c r="AJ33" s="111"/>
      <c r="AK33" s="111"/>
      <c r="AL33" s="111"/>
      <c r="AM33" s="111"/>
      <c r="AN33" s="111"/>
      <c r="AO33" s="115">
        <f>AD33+AE33+AF33+AH33+AI33+AJ33+AM33+AN33+AK33+AL33+AG33</f>
        <v>0</v>
      </c>
      <c r="AP33" s="116">
        <f>AC33-AO33</f>
        <v>0</v>
      </c>
      <c r="AQ33" s="115"/>
      <c r="AR33" s="115"/>
      <c r="AS33" s="115"/>
      <c r="AT33" s="115">
        <f>AQ33-(AC33+AS33)+AF33</f>
        <v>0</v>
      </c>
      <c r="AU33" s="117" t="str">
        <f>IFERROR(AC33/AQ33,"∞")</f>
        <v>∞</v>
      </c>
      <c r="AV33" s="118"/>
      <c r="AW33" s="118"/>
      <c r="AX33" s="118"/>
      <c r="AY33" s="119"/>
      <c r="AZ33" s="118"/>
      <c r="BA33" s="118"/>
      <c r="BB33" s="54"/>
      <c r="BC33" s="54"/>
      <c r="BD33" s="26"/>
      <c r="BE33" s="45"/>
      <c r="BG33" s="29">
        <f>(AC33-155000)*10.21%</f>
        <v>-15825.500000000002</v>
      </c>
      <c r="BH33" s="30">
        <f>AD33+AE33</f>
        <v>0</v>
      </c>
      <c r="BI33" s="31">
        <f t="shared" si="8"/>
        <v>-15825.500000000002</v>
      </c>
    </row>
    <row r="34" spans="1:64" ht="35.25" customHeight="1">
      <c r="A34" s="46"/>
      <c r="B34" s="47"/>
      <c r="C34" s="110">
        <v>32</v>
      </c>
      <c r="D34" s="110"/>
      <c r="E34" s="110"/>
      <c r="F34" s="111"/>
      <c r="G34" s="111"/>
      <c r="H34" s="111"/>
      <c r="I34" s="111">
        <f t="shared" si="4"/>
        <v>0</v>
      </c>
      <c r="J34" s="111"/>
      <c r="K34" s="110"/>
      <c r="L34" s="110"/>
      <c r="M34" s="110"/>
      <c r="N34" s="110"/>
      <c r="O34" s="110"/>
      <c r="P34" s="111"/>
      <c r="Q34" s="111"/>
      <c r="R34" s="111"/>
      <c r="S34" s="111">
        <f t="shared" si="5"/>
        <v>0</v>
      </c>
      <c r="T34" s="111"/>
      <c r="U34" s="111"/>
      <c r="V34" s="111"/>
      <c r="W34" s="111"/>
      <c r="X34" s="111"/>
      <c r="Y34" s="111"/>
      <c r="Z34" s="111"/>
      <c r="AA34" s="111"/>
      <c r="AB34" s="111"/>
      <c r="AC34" s="112">
        <f t="shared" si="57"/>
        <v>0</v>
      </c>
      <c r="AD34" s="112">
        <f t="shared" si="58"/>
        <v>0</v>
      </c>
      <c r="AE34" s="113">
        <v>0</v>
      </c>
      <c r="AF34" s="111">
        <f t="shared" si="55"/>
        <v>0</v>
      </c>
      <c r="AG34" s="111"/>
      <c r="AH34" s="114"/>
      <c r="AI34" s="114"/>
      <c r="AJ34" s="111"/>
      <c r="AK34" s="111"/>
      <c r="AL34" s="111"/>
      <c r="AM34" s="111"/>
      <c r="AN34" s="111"/>
      <c r="AO34" s="115">
        <f>AD34+AE34+AF34+AH34+AI34+AJ34+AM34+AN34+AK34+AL34+AG34</f>
        <v>0</v>
      </c>
      <c r="AP34" s="116">
        <f>AC34-AO34</f>
        <v>0</v>
      </c>
      <c r="AQ34" s="115"/>
      <c r="AR34" s="115"/>
      <c r="AS34" s="115"/>
      <c r="AT34" s="115">
        <f>AQ34-(AC34+AS34)+AF34</f>
        <v>0</v>
      </c>
      <c r="AU34" s="117" t="str">
        <f>IFERROR(AC34/AQ34,"∞")</f>
        <v>∞</v>
      </c>
      <c r="AV34" s="118"/>
      <c r="AW34" s="118"/>
      <c r="AX34" s="118"/>
      <c r="AY34" s="119"/>
      <c r="AZ34" s="118"/>
      <c r="BA34" s="118"/>
      <c r="BB34" s="54"/>
      <c r="BC34" s="54"/>
      <c r="BD34" s="53"/>
      <c r="BE34" s="45"/>
      <c r="BG34" s="29"/>
      <c r="BH34" s="30"/>
      <c r="BI34" s="31">
        <f t="shared" si="8"/>
        <v>0</v>
      </c>
    </row>
    <row r="35" spans="1:64" ht="35.25" customHeight="1">
      <c r="A35" s="46"/>
      <c r="B35" s="47"/>
      <c r="C35" s="45" t="s">
        <v>121</v>
      </c>
      <c r="D35" s="110"/>
      <c r="E35" s="110"/>
      <c r="F35" s="123"/>
      <c r="G35" s="111"/>
      <c r="H35" s="111"/>
      <c r="I35" s="111">
        <f t="shared" si="4"/>
        <v>0</v>
      </c>
      <c r="J35" s="111"/>
      <c r="K35" s="110"/>
      <c r="L35" s="110"/>
      <c r="M35" s="110"/>
      <c r="N35" s="110"/>
      <c r="O35" s="110"/>
      <c r="P35" s="111"/>
      <c r="Q35" s="111"/>
      <c r="R35" s="111"/>
      <c r="S35" s="111">
        <f t="shared" si="5"/>
        <v>0</v>
      </c>
      <c r="T35" s="111"/>
      <c r="U35" s="111"/>
      <c r="V35" s="111"/>
      <c r="W35" s="111"/>
      <c r="X35" s="111"/>
      <c r="Y35" s="111"/>
      <c r="Z35" s="111"/>
      <c r="AA35" s="111"/>
      <c r="AB35" s="111"/>
      <c r="AC35" s="112">
        <f t="shared" ref="AC35" si="59">(I35*K35)+P35+Q35+R35+Y35+Z35+AB35-S35</f>
        <v>0</v>
      </c>
      <c r="AD35" s="112">
        <f t="shared" ref="AD35:AD39" si="60">MAX(INT(((I35*K35)+Y35+Z35+AB35-155000-T35-U35-V35-W35-X35)*0.1021),)</f>
        <v>0</v>
      </c>
      <c r="AE35" s="113">
        <f>MAX(INT((Q35+P35+R35)*0.1021),)</f>
        <v>0</v>
      </c>
      <c r="AF35" s="111">
        <f t="shared" si="55"/>
        <v>0</v>
      </c>
      <c r="AG35" s="111"/>
      <c r="AH35" s="114"/>
      <c r="AI35" s="114"/>
      <c r="AJ35" s="111"/>
      <c r="AK35" s="111"/>
      <c r="AL35" s="111"/>
      <c r="AM35" s="111"/>
      <c r="AN35" s="111"/>
      <c r="AO35" s="115">
        <f>AD35+AE35+AF35+AH35+AI35+AJ35+AM35+AN35+AK35+AL35+AG35</f>
        <v>0</v>
      </c>
      <c r="AP35" s="116">
        <f>AC35-AO35</f>
        <v>0</v>
      </c>
      <c r="AQ35" s="115"/>
      <c r="AR35" s="115"/>
      <c r="AS35" s="115"/>
      <c r="AT35" s="115">
        <f>AQ35-(AC35+AS35)+AF35</f>
        <v>0</v>
      </c>
      <c r="AU35" s="117" t="str">
        <f>IFERROR(AC35/AQ35,"∞")</f>
        <v>∞</v>
      </c>
      <c r="AV35" s="118"/>
      <c r="AW35" s="118"/>
      <c r="AX35" s="118"/>
      <c r="AY35" s="119"/>
      <c r="AZ35" s="118"/>
      <c r="BA35" s="118"/>
      <c r="BB35" s="54"/>
      <c r="BC35" s="54"/>
      <c r="BD35" s="53"/>
      <c r="BE35" s="45"/>
      <c r="BG35" s="29"/>
      <c r="BH35" s="30"/>
      <c r="BI35" s="31"/>
      <c r="BJ35" s="41"/>
      <c r="BL35" s="41"/>
    </row>
    <row r="36" spans="1:64" ht="35.25" customHeight="1">
      <c r="A36" s="46"/>
      <c r="B36" s="47"/>
      <c r="C36" s="45" t="s">
        <v>121</v>
      </c>
      <c r="D36" s="26"/>
      <c r="E36" s="26"/>
      <c r="F36" s="42"/>
      <c r="G36" s="42"/>
      <c r="H36" s="42"/>
      <c r="I36" s="111">
        <f t="shared" si="4"/>
        <v>0</v>
      </c>
      <c r="J36" s="103"/>
      <c r="K36" s="26"/>
      <c r="L36" s="26"/>
      <c r="M36" s="26"/>
      <c r="N36" s="26"/>
      <c r="O36" s="26"/>
      <c r="P36" s="42"/>
      <c r="Q36" s="42"/>
      <c r="R36" s="42"/>
      <c r="S36" s="42">
        <f t="shared" ref="S36" si="61">SUM(T36:X36)</f>
        <v>0</v>
      </c>
      <c r="T36" s="42"/>
      <c r="U36" s="42"/>
      <c r="V36" s="42"/>
      <c r="W36" s="42"/>
      <c r="X36" s="42"/>
      <c r="Y36" s="42"/>
      <c r="Z36" s="42"/>
      <c r="AA36" s="42"/>
      <c r="AB36" s="42"/>
      <c r="AC36" s="43">
        <f>F36*K36</f>
        <v>0</v>
      </c>
      <c r="AD36" s="43">
        <f t="shared" si="60"/>
        <v>0</v>
      </c>
      <c r="AE36" s="48">
        <f>MAX(INT((Q36+P36+R36)*0.1021),)</f>
        <v>0</v>
      </c>
      <c r="AF36" s="42">
        <v>0</v>
      </c>
      <c r="AG36" s="42"/>
      <c r="AH36" s="49"/>
      <c r="AI36" s="49"/>
      <c r="AJ36" s="42"/>
      <c r="AK36" s="42"/>
      <c r="AL36" s="42"/>
      <c r="AM36" s="42"/>
      <c r="AN36" s="42"/>
      <c r="AO36" s="44">
        <f>AD36+AE36+AF36+AH36+AI36+AJ36+AM36+AN36+AK36+AL36+AG36</f>
        <v>0</v>
      </c>
      <c r="AP36" s="50">
        <f>AC36-AO36</f>
        <v>0</v>
      </c>
      <c r="AQ36" s="44"/>
      <c r="AR36" s="44"/>
      <c r="AS36" s="44"/>
      <c r="AT36" s="44">
        <f>AQ36-(AC36+AS36)+AF36</f>
        <v>0</v>
      </c>
      <c r="AU36" s="51" t="str">
        <f>IFERROR(AC36/AQ36,"∞")</f>
        <v>∞</v>
      </c>
      <c r="AV36" s="84"/>
      <c r="AW36" s="84"/>
      <c r="AX36" s="84"/>
      <c r="AY36" s="84"/>
      <c r="AZ36" s="84"/>
      <c r="BA36" s="84"/>
      <c r="BB36" s="52"/>
      <c r="BC36" s="52"/>
      <c r="BD36" s="26"/>
      <c r="BE36" s="26"/>
      <c r="BG36" s="29"/>
      <c r="BH36" s="30"/>
      <c r="BI36" s="31">
        <f>BG36-BH36</f>
        <v>0</v>
      </c>
    </row>
    <row r="37" spans="1:64" ht="35.25" customHeight="1">
      <c r="A37" s="17"/>
      <c r="B37" s="47"/>
      <c r="C37" s="45" t="s">
        <v>121</v>
      </c>
      <c r="D37" s="26"/>
      <c r="E37" s="26"/>
      <c r="F37" s="42"/>
      <c r="G37" s="42"/>
      <c r="H37" s="42"/>
      <c r="I37" s="111">
        <f t="shared" si="4"/>
        <v>0</v>
      </c>
      <c r="J37" s="103"/>
      <c r="K37" s="26"/>
      <c r="L37" s="26"/>
      <c r="M37" s="26"/>
      <c r="N37" s="26"/>
      <c r="O37" s="26"/>
      <c r="P37" s="42"/>
      <c r="Q37" s="42"/>
      <c r="R37" s="42"/>
      <c r="S37" s="42">
        <f t="shared" ref="S37" si="62">SUM(T37:X37)</f>
        <v>0</v>
      </c>
      <c r="T37" s="42"/>
      <c r="U37" s="42"/>
      <c r="V37" s="42"/>
      <c r="W37" s="42"/>
      <c r="X37" s="42"/>
      <c r="Y37" s="42"/>
      <c r="Z37" s="42"/>
      <c r="AA37" s="42"/>
      <c r="AB37" s="42"/>
      <c r="AC37" s="43">
        <f>F37*K37</f>
        <v>0</v>
      </c>
      <c r="AD37" s="43">
        <f t="shared" si="60"/>
        <v>0</v>
      </c>
      <c r="AE37" s="48">
        <f t="shared" ref="AE37" si="63">MAX(INT((Q37+P37+R37)*0.1021),)</f>
        <v>0</v>
      </c>
      <c r="AF37" s="42">
        <v>0</v>
      </c>
      <c r="AG37" s="42"/>
      <c r="AH37" s="49"/>
      <c r="AI37" s="49"/>
      <c r="AJ37" s="42"/>
      <c r="AK37" s="42"/>
      <c r="AL37" s="42"/>
      <c r="AM37" s="42"/>
      <c r="AN37" s="42"/>
      <c r="AO37" s="44">
        <f>AD37+AE37+AF37+AH37+AI37+AJ37+AM37+AN37+AK37+AL37+AG37</f>
        <v>0</v>
      </c>
      <c r="AP37" s="50">
        <f>AC37-AO37</f>
        <v>0</v>
      </c>
      <c r="AQ37" s="44"/>
      <c r="AR37" s="44"/>
      <c r="AS37" s="44"/>
      <c r="AT37" s="44">
        <f>AQ37-(AC37+AS37)+AF37</f>
        <v>0</v>
      </c>
      <c r="AU37" s="51" t="str">
        <f>IFERROR(AC37/AQ37,"∞")</f>
        <v>∞</v>
      </c>
      <c r="AV37" s="84"/>
      <c r="AW37" s="84"/>
      <c r="AX37" s="84"/>
      <c r="AY37" s="84"/>
      <c r="AZ37" s="84"/>
      <c r="BA37" s="84"/>
      <c r="BB37" s="54"/>
      <c r="BC37" s="54"/>
      <c r="BD37" s="53"/>
      <c r="BE37" s="45"/>
      <c r="BG37" s="29"/>
      <c r="BH37" s="30"/>
      <c r="BI37" s="31">
        <f>BG37-BH37</f>
        <v>0</v>
      </c>
    </row>
    <row r="38" spans="1:64" ht="35.25" customHeight="1">
      <c r="A38" s="17"/>
      <c r="B38" s="47"/>
      <c r="C38" s="45" t="s">
        <v>121</v>
      </c>
      <c r="D38" s="26"/>
      <c r="E38" s="26"/>
      <c r="F38" s="42"/>
      <c r="G38" s="42"/>
      <c r="H38" s="42"/>
      <c r="I38" s="42">
        <f t="shared" ref="I38:I39" si="64">SUM(F38,G38)</f>
        <v>0</v>
      </c>
      <c r="J38" s="103"/>
      <c r="K38" s="26"/>
      <c r="L38" s="26"/>
      <c r="M38" s="26"/>
      <c r="N38" s="26"/>
      <c r="O38" s="26"/>
      <c r="P38" s="42"/>
      <c r="Q38" s="56"/>
      <c r="R38" s="42"/>
      <c r="S38" s="42">
        <f t="shared" ref="S38:S39" si="65">SUM(T38:X38)</f>
        <v>0</v>
      </c>
      <c r="T38" s="42"/>
      <c r="U38" s="42"/>
      <c r="V38" s="42"/>
      <c r="W38" s="42"/>
      <c r="X38" s="42"/>
      <c r="Y38" s="42"/>
      <c r="Z38" s="42"/>
      <c r="AA38" s="42"/>
      <c r="AB38" s="42"/>
      <c r="AC38" s="43">
        <f>(I38*K38)-T38-U38-W38+P38+Q38+Y38+Z38+AB38-V38</f>
        <v>0</v>
      </c>
      <c r="AD38" s="43">
        <f t="shared" si="60"/>
        <v>0</v>
      </c>
      <c r="AE38" s="48">
        <f t="shared" ref="AE38:AE39" si="66">MAX(INT((Q38+P38)*0.1021),)</f>
        <v>0</v>
      </c>
      <c r="AF38" s="42">
        <v>0</v>
      </c>
      <c r="AG38" s="42"/>
      <c r="AH38" s="49"/>
      <c r="AI38" s="49"/>
      <c r="AJ38" s="42"/>
      <c r="AK38" s="42"/>
      <c r="AL38" s="42"/>
      <c r="AM38" s="42"/>
      <c r="AN38" s="42"/>
      <c r="AO38" s="44">
        <f>AD38+AE38+AF38+AH38+AJ38+AM38+AN38+AK38+AL38+AG38</f>
        <v>0</v>
      </c>
      <c r="AP38" s="50">
        <f>AC38-AO38</f>
        <v>0</v>
      </c>
      <c r="AQ38" s="44"/>
      <c r="AR38" s="44"/>
      <c r="AS38" s="44"/>
      <c r="AT38" s="44">
        <f>AQ38-(AC38+AS38)+AF38</f>
        <v>0</v>
      </c>
      <c r="AU38" s="51" t="str">
        <f>IFERROR(AC38/AQ38,"∞")</f>
        <v>∞</v>
      </c>
      <c r="AV38" s="84"/>
      <c r="AW38" s="84"/>
      <c r="AX38" s="84"/>
      <c r="AY38" s="84"/>
      <c r="AZ38" s="84"/>
      <c r="BA38" s="84"/>
      <c r="BB38" s="54"/>
      <c r="BC38" s="54"/>
      <c r="BD38" s="53"/>
      <c r="BE38" s="45"/>
      <c r="BH38" s="30"/>
      <c r="BI38" s="31">
        <f t="shared" ref="BI38:BI39" si="67">BG38-BH38</f>
        <v>0</v>
      </c>
      <c r="BJ38" s="41"/>
    </row>
    <row r="39" spans="1:64" ht="35.25" customHeight="1">
      <c r="A39" s="17"/>
      <c r="B39" s="47"/>
      <c r="C39" s="45" t="s">
        <v>121</v>
      </c>
      <c r="D39" s="26"/>
      <c r="E39" s="26"/>
      <c r="F39" s="42"/>
      <c r="G39" s="42"/>
      <c r="H39" s="42"/>
      <c r="I39" s="42">
        <f t="shared" si="64"/>
        <v>0</v>
      </c>
      <c r="J39" s="42"/>
      <c r="K39" s="26"/>
      <c r="L39" s="26"/>
      <c r="M39" s="26"/>
      <c r="N39" s="26"/>
      <c r="O39" s="26"/>
      <c r="P39" s="42"/>
      <c r="Q39" s="42"/>
      <c r="R39" s="42"/>
      <c r="S39" s="42">
        <f t="shared" si="65"/>
        <v>0</v>
      </c>
      <c r="T39" s="42"/>
      <c r="U39" s="42"/>
      <c r="V39" s="42"/>
      <c r="W39" s="42"/>
      <c r="X39" s="42"/>
      <c r="Y39" s="42"/>
      <c r="Z39" s="42"/>
      <c r="AA39" s="42"/>
      <c r="AB39" s="42"/>
      <c r="AC39" s="43">
        <f>(I39*K39)-T39-U39-W39+P39+Q39+Y39+Z39+AB39-V39</f>
        <v>0</v>
      </c>
      <c r="AD39" s="43">
        <f t="shared" si="60"/>
        <v>0</v>
      </c>
      <c r="AE39" s="48">
        <f t="shared" si="66"/>
        <v>0</v>
      </c>
      <c r="AF39" s="42">
        <v>0</v>
      </c>
      <c r="AG39" s="42"/>
      <c r="AH39" s="49"/>
      <c r="AI39" s="49"/>
      <c r="AJ39" s="42"/>
      <c r="AK39" s="42"/>
      <c r="AL39" s="42"/>
      <c r="AM39" s="42"/>
      <c r="AN39" s="42"/>
      <c r="AO39" s="44">
        <f>AD39+AE39+AF39+AH39+AJ39+AM39+AN39+AK39+AL39+AG39</f>
        <v>0</v>
      </c>
      <c r="AP39" s="50">
        <f>AC39-AO39</f>
        <v>0</v>
      </c>
      <c r="AQ39" s="44"/>
      <c r="AR39" s="44"/>
      <c r="AS39" s="44"/>
      <c r="AT39" s="44">
        <f>AQ39-(AC39+AS39)+AF39</f>
        <v>0</v>
      </c>
      <c r="AU39" s="51" t="str">
        <f>IFERROR(AC39/AQ39,"∞")</f>
        <v>∞</v>
      </c>
      <c r="AV39" s="84"/>
      <c r="AW39" s="84"/>
      <c r="AX39" s="84"/>
      <c r="AY39" s="84"/>
      <c r="AZ39" s="84"/>
      <c r="BA39" s="84"/>
      <c r="BB39" s="52"/>
      <c r="BC39" s="52"/>
      <c r="BD39" s="53"/>
      <c r="BE39" s="26"/>
      <c r="BH39" s="30"/>
      <c r="BI39" s="31">
        <f t="shared" si="67"/>
        <v>0</v>
      </c>
    </row>
    <row r="40" spans="1:64" ht="35.25" customHeight="1">
      <c r="A40" s="17"/>
      <c r="B40" s="47"/>
      <c r="C40" s="45" t="s">
        <v>121</v>
      </c>
      <c r="D40" s="26"/>
      <c r="E40" s="26"/>
      <c r="F40" s="42"/>
      <c r="G40" s="42"/>
      <c r="H40" s="42"/>
      <c r="I40" s="42">
        <f t="shared" ref="I40:I45" si="68">SUM(F40,G40)</f>
        <v>0</v>
      </c>
      <c r="J40" s="103"/>
      <c r="K40" s="26"/>
      <c r="L40" s="26"/>
      <c r="M40" s="26"/>
      <c r="N40" s="26"/>
      <c r="O40" s="26"/>
      <c r="P40" s="42"/>
      <c r="Q40" s="56"/>
      <c r="R40" s="42"/>
      <c r="S40" s="42">
        <f t="shared" ref="S40:S45" si="69">SUM(T40:X40)</f>
        <v>0</v>
      </c>
      <c r="T40" s="42"/>
      <c r="U40" s="42"/>
      <c r="V40" s="42"/>
      <c r="W40" s="42"/>
      <c r="X40" s="42"/>
      <c r="Y40" s="42"/>
      <c r="Z40" s="42"/>
      <c r="AA40" s="42"/>
      <c r="AB40" s="42"/>
      <c r="AC40" s="43">
        <f>(I40*K40)-T40-U40-W40+P40+Q40+Y40+Z40+AB40-V40</f>
        <v>0</v>
      </c>
      <c r="AD40" s="43">
        <f t="shared" si="58"/>
        <v>0</v>
      </c>
      <c r="AE40" s="48">
        <f t="shared" ref="AE40:AE44" si="70">MAX(INT((Q40+P40)*0.1021),)</f>
        <v>0</v>
      </c>
      <c r="AF40" s="42">
        <v>0</v>
      </c>
      <c r="AG40" s="42"/>
      <c r="AH40" s="49"/>
      <c r="AI40" s="49"/>
      <c r="AJ40" s="42"/>
      <c r="AK40" s="42"/>
      <c r="AL40" s="42"/>
      <c r="AM40" s="42"/>
      <c r="AN40" s="42"/>
      <c r="AO40" s="44">
        <f>AD40+AE40+AF40+AH40+AJ40+AM40+AN40+AK40+AL40+AG40</f>
        <v>0</v>
      </c>
      <c r="AP40" s="50">
        <f>AC40-AO40</f>
        <v>0</v>
      </c>
      <c r="AQ40" s="44"/>
      <c r="AR40" s="44"/>
      <c r="AS40" s="44"/>
      <c r="AT40" s="44">
        <f>AQ40-(AC40+AS40)+AF40</f>
        <v>0</v>
      </c>
      <c r="AU40" s="51" t="str">
        <f>IFERROR(AC40/AQ40,"∞")</f>
        <v>∞</v>
      </c>
      <c r="AV40" s="84"/>
      <c r="AW40" s="84"/>
      <c r="AX40" s="84"/>
      <c r="AY40" s="84"/>
      <c r="AZ40" s="84"/>
      <c r="BA40" s="84"/>
      <c r="BB40" s="54"/>
      <c r="BC40" s="54"/>
      <c r="BD40" s="53"/>
      <c r="BE40" s="45"/>
      <c r="BH40" s="30"/>
      <c r="BI40" s="31">
        <f t="shared" ref="BI40:BI46" si="71">BG40-BH40</f>
        <v>0</v>
      </c>
      <c r="BJ40" s="41"/>
    </row>
    <row r="41" spans="1:64" ht="35.25" customHeight="1">
      <c r="A41" s="17"/>
      <c r="B41" s="47"/>
      <c r="C41" s="45" t="s">
        <v>121</v>
      </c>
      <c r="D41" s="26"/>
      <c r="E41" s="26"/>
      <c r="F41" s="42"/>
      <c r="G41" s="42"/>
      <c r="H41" s="42"/>
      <c r="I41" s="42">
        <f t="shared" si="68"/>
        <v>0</v>
      </c>
      <c r="J41" s="42"/>
      <c r="K41" s="26"/>
      <c r="L41" s="26"/>
      <c r="M41" s="26"/>
      <c r="N41" s="26"/>
      <c r="O41" s="26"/>
      <c r="P41" s="42"/>
      <c r="Q41" s="42"/>
      <c r="R41" s="42"/>
      <c r="S41" s="42">
        <f t="shared" si="69"/>
        <v>0</v>
      </c>
      <c r="T41" s="42"/>
      <c r="U41" s="42"/>
      <c r="V41" s="42"/>
      <c r="W41" s="42"/>
      <c r="X41" s="42"/>
      <c r="Y41" s="42"/>
      <c r="Z41" s="42"/>
      <c r="AA41" s="42"/>
      <c r="AB41" s="42"/>
      <c r="AC41" s="43">
        <f>(I41*K41)-T41-U41-W41+P41+Q41+Y41+Z41+AB41-V41</f>
        <v>0</v>
      </c>
      <c r="AD41" s="43">
        <f t="shared" si="58"/>
        <v>0</v>
      </c>
      <c r="AE41" s="48">
        <f t="shared" si="70"/>
        <v>0</v>
      </c>
      <c r="AF41" s="42">
        <v>0</v>
      </c>
      <c r="AG41" s="42"/>
      <c r="AH41" s="49"/>
      <c r="AI41" s="49"/>
      <c r="AJ41" s="42"/>
      <c r="AK41" s="42"/>
      <c r="AL41" s="42"/>
      <c r="AM41" s="42"/>
      <c r="AN41" s="42"/>
      <c r="AO41" s="44">
        <f>AD41+AE41+AF41+AH41+AJ41+AM41+AN41+AK41+AL41+AG41</f>
        <v>0</v>
      </c>
      <c r="AP41" s="50">
        <f>AC41-AO41</f>
        <v>0</v>
      </c>
      <c r="AQ41" s="44"/>
      <c r="AR41" s="44"/>
      <c r="AS41" s="44"/>
      <c r="AT41" s="44">
        <f>AQ41-(AC41+AS41)+AF41</f>
        <v>0</v>
      </c>
      <c r="AU41" s="51" t="str">
        <f>IFERROR(AC41/AQ41,"∞")</f>
        <v>∞</v>
      </c>
      <c r="AV41" s="84"/>
      <c r="AW41" s="84"/>
      <c r="AX41" s="84"/>
      <c r="AY41" s="84"/>
      <c r="AZ41" s="84"/>
      <c r="BA41" s="84"/>
      <c r="BB41" s="52"/>
      <c r="BC41" s="52"/>
      <c r="BD41" s="53"/>
      <c r="BE41" s="26"/>
      <c r="BH41" s="30"/>
      <c r="BI41" s="31">
        <f t="shared" si="71"/>
        <v>0</v>
      </c>
    </row>
    <row r="42" spans="1:64" ht="35.25" customHeight="1">
      <c r="A42" s="17"/>
      <c r="B42" s="47"/>
      <c r="C42" s="45" t="s">
        <v>121</v>
      </c>
      <c r="D42" s="26"/>
      <c r="E42" s="26"/>
      <c r="F42" s="42"/>
      <c r="G42" s="42"/>
      <c r="H42" s="42"/>
      <c r="I42" s="42">
        <f t="shared" si="68"/>
        <v>0</v>
      </c>
      <c r="J42" s="42"/>
      <c r="K42" s="26"/>
      <c r="L42" s="26"/>
      <c r="M42" s="26"/>
      <c r="N42" s="26"/>
      <c r="O42" s="26"/>
      <c r="P42" s="42"/>
      <c r="Q42" s="42"/>
      <c r="R42" s="42"/>
      <c r="S42" s="42">
        <f t="shared" si="69"/>
        <v>0</v>
      </c>
      <c r="T42" s="42"/>
      <c r="U42" s="42"/>
      <c r="V42" s="42"/>
      <c r="W42" s="42"/>
      <c r="X42" s="42"/>
      <c r="Y42" s="42"/>
      <c r="Z42" s="42"/>
      <c r="AA42" s="42"/>
      <c r="AB42" s="42"/>
      <c r="AC42" s="43">
        <f>(I42*K42)-T42-U42-W42+P42+Q42+Y42+Z42+AB42-V42</f>
        <v>0</v>
      </c>
      <c r="AD42" s="43">
        <f t="shared" si="58"/>
        <v>0</v>
      </c>
      <c r="AE42" s="48">
        <f t="shared" si="70"/>
        <v>0</v>
      </c>
      <c r="AF42" s="42">
        <v>0</v>
      </c>
      <c r="AG42" s="42"/>
      <c r="AH42" s="49"/>
      <c r="AI42" s="49"/>
      <c r="AJ42" s="42"/>
      <c r="AK42" s="42"/>
      <c r="AL42" s="42"/>
      <c r="AM42" s="42"/>
      <c r="AN42" s="42"/>
      <c r="AO42" s="44">
        <f>AD42+AE42+AF42+AH42+AJ42+AM42+AN42+AK42+AL42+AG42</f>
        <v>0</v>
      </c>
      <c r="AP42" s="50">
        <f>AC42-AO42</f>
        <v>0</v>
      </c>
      <c r="AQ42" s="44"/>
      <c r="AR42" s="44"/>
      <c r="AS42" s="44"/>
      <c r="AT42" s="44">
        <f>AQ42-(AC42+AS42)+AF42</f>
        <v>0</v>
      </c>
      <c r="AU42" s="51" t="str">
        <f>IFERROR(AC42/AQ42,"∞")</f>
        <v>∞</v>
      </c>
      <c r="AV42" s="84"/>
      <c r="AW42" s="84"/>
      <c r="AX42" s="84"/>
      <c r="AY42" s="84"/>
      <c r="AZ42" s="84"/>
      <c r="BA42" s="84"/>
      <c r="BB42" s="52"/>
      <c r="BC42" s="52"/>
      <c r="BD42" s="26"/>
      <c r="BE42" s="26"/>
      <c r="BH42" s="30"/>
      <c r="BI42" s="31">
        <f t="shared" si="71"/>
        <v>0</v>
      </c>
    </row>
    <row r="43" spans="1:64" ht="35.25" customHeight="1">
      <c r="A43" s="17"/>
      <c r="B43" s="47"/>
      <c r="C43" s="45" t="s">
        <v>120</v>
      </c>
      <c r="D43" s="26"/>
      <c r="E43" s="26"/>
      <c r="F43" s="42"/>
      <c r="G43" s="42"/>
      <c r="H43" s="42"/>
      <c r="I43" s="42">
        <f t="shared" si="68"/>
        <v>0</v>
      </c>
      <c r="J43" s="42"/>
      <c r="K43" s="26"/>
      <c r="L43" s="26"/>
      <c r="M43" s="26"/>
      <c r="N43" s="26"/>
      <c r="O43" s="26"/>
      <c r="P43" s="42"/>
      <c r="Q43" s="42"/>
      <c r="R43" s="42"/>
      <c r="S43" s="42">
        <f t="shared" si="69"/>
        <v>0</v>
      </c>
      <c r="T43" s="42"/>
      <c r="U43" s="42"/>
      <c r="V43" s="42"/>
      <c r="W43" s="42"/>
      <c r="X43" s="42"/>
      <c r="Y43" s="42"/>
      <c r="Z43" s="42"/>
      <c r="AA43" s="42"/>
      <c r="AB43" s="42"/>
      <c r="AC43" s="43">
        <f>(I43*K43)-T43-U43-W43+P43+Q43+Y43+Z43+AB43-V43+L43</f>
        <v>0</v>
      </c>
      <c r="AD43" s="43">
        <f t="shared" si="58"/>
        <v>0</v>
      </c>
      <c r="AE43" s="48">
        <f t="shared" si="70"/>
        <v>0</v>
      </c>
      <c r="AF43" s="42">
        <v>0</v>
      </c>
      <c r="AG43" s="42"/>
      <c r="AH43" s="49"/>
      <c r="AI43" s="49"/>
      <c r="AJ43" s="42"/>
      <c r="AK43" s="42"/>
      <c r="AL43" s="42"/>
      <c r="AM43" s="42"/>
      <c r="AN43" s="42"/>
      <c r="AO43" s="44">
        <f>AD43+AE43+AF43+AH43+AJ43+AM43+AN43+AK43+AL43+AG43</f>
        <v>0</v>
      </c>
      <c r="AP43" s="50">
        <f>AC43-AO43</f>
        <v>0</v>
      </c>
      <c r="AQ43" s="44"/>
      <c r="AR43" s="44"/>
      <c r="AS43" s="44"/>
      <c r="AT43" s="44">
        <f>AQ43-(AC43+AS43)+AF43</f>
        <v>0</v>
      </c>
      <c r="AU43" s="51" t="str">
        <f>IFERROR(AC43/AQ43,"∞")</f>
        <v>∞</v>
      </c>
      <c r="AV43" s="84"/>
      <c r="AW43" s="84"/>
      <c r="AX43" s="84"/>
      <c r="AY43" s="84"/>
      <c r="AZ43" s="84"/>
      <c r="BA43" s="84"/>
      <c r="BB43" s="52"/>
      <c r="BC43" s="52"/>
      <c r="BD43" s="53"/>
      <c r="BE43" s="26"/>
      <c r="BH43" s="30"/>
      <c r="BI43" s="31">
        <f t="shared" si="71"/>
        <v>0</v>
      </c>
    </row>
    <row r="44" spans="1:64" ht="35.25" customHeight="1">
      <c r="A44" s="17"/>
      <c r="B44" s="47"/>
      <c r="C44" s="45" t="s">
        <v>120</v>
      </c>
      <c r="D44" s="26"/>
      <c r="E44" s="26"/>
      <c r="F44" s="42"/>
      <c r="G44" s="42"/>
      <c r="H44" s="42"/>
      <c r="I44" s="42">
        <f t="shared" si="68"/>
        <v>0</v>
      </c>
      <c r="J44" s="42"/>
      <c r="K44" s="26"/>
      <c r="L44" s="26"/>
      <c r="M44" s="26"/>
      <c r="N44" s="26"/>
      <c r="O44" s="26"/>
      <c r="P44" s="42"/>
      <c r="Q44" s="42"/>
      <c r="R44" s="42"/>
      <c r="S44" s="42">
        <f t="shared" si="69"/>
        <v>0</v>
      </c>
      <c r="T44" s="42"/>
      <c r="U44" s="42"/>
      <c r="V44" s="42"/>
      <c r="W44" s="42"/>
      <c r="X44" s="42"/>
      <c r="Y44" s="42"/>
      <c r="Z44" s="42"/>
      <c r="AA44" s="42"/>
      <c r="AB44" s="42"/>
      <c r="AC44" s="43">
        <f>(I44*K44)-T44-U44-W44+P44+Q44+Y44+Z44+AB44-V44</f>
        <v>0</v>
      </c>
      <c r="AD44" s="43">
        <f t="shared" si="58"/>
        <v>0</v>
      </c>
      <c r="AE44" s="48">
        <f t="shared" si="70"/>
        <v>0</v>
      </c>
      <c r="AF44" s="42">
        <v>0</v>
      </c>
      <c r="AG44" s="42"/>
      <c r="AH44" s="49"/>
      <c r="AI44" s="49"/>
      <c r="AJ44" s="42"/>
      <c r="AK44" s="42"/>
      <c r="AL44" s="42"/>
      <c r="AM44" s="42"/>
      <c r="AN44" s="42"/>
      <c r="AO44" s="44">
        <f>AD44+AE44+AF44+AH44+AJ44+AM44+AN44+AK44+AL44+AG44</f>
        <v>0</v>
      </c>
      <c r="AP44" s="50">
        <f>AC44-AO44</f>
        <v>0</v>
      </c>
      <c r="AQ44" s="44"/>
      <c r="AR44" s="44"/>
      <c r="AS44" s="44"/>
      <c r="AT44" s="44">
        <f>AQ44-(AC44+AS44)+AF44</f>
        <v>0</v>
      </c>
      <c r="AU44" s="51" t="str">
        <f>IFERROR(AC44/AQ44,"∞")</f>
        <v>∞</v>
      </c>
      <c r="AV44" s="84"/>
      <c r="AW44" s="84"/>
      <c r="AX44" s="84"/>
      <c r="AY44" s="84"/>
      <c r="AZ44" s="84"/>
      <c r="BA44" s="84"/>
      <c r="BB44" s="52"/>
      <c r="BC44" s="52"/>
      <c r="BD44" s="26"/>
      <c r="BE44" s="26"/>
      <c r="BH44" s="30"/>
      <c r="BI44" s="31">
        <f t="shared" si="71"/>
        <v>0</v>
      </c>
    </row>
    <row r="45" spans="1:64" ht="35.25" customHeight="1">
      <c r="A45" s="17"/>
      <c r="B45" s="47"/>
      <c r="C45" s="45" t="s">
        <v>120</v>
      </c>
      <c r="D45" s="26"/>
      <c r="E45" s="26"/>
      <c r="F45" s="42"/>
      <c r="G45" s="42"/>
      <c r="H45" s="42"/>
      <c r="I45" s="42">
        <f t="shared" si="68"/>
        <v>0</v>
      </c>
      <c r="J45" s="42"/>
      <c r="K45" s="26"/>
      <c r="L45" s="26"/>
      <c r="M45" s="26"/>
      <c r="N45" s="26"/>
      <c r="O45" s="26"/>
      <c r="P45" s="42"/>
      <c r="Q45" s="42"/>
      <c r="R45" s="42"/>
      <c r="S45" s="42">
        <f t="shared" si="69"/>
        <v>0</v>
      </c>
      <c r="T45" s="42"/>
      <c r="U45" s="42"/>
      <c r="V45" s="42"/>
      <c r="W45" s="42"/>
      <c r="X45" s="42"/>
      <c r="Y45" s="42"/>
      <c r="Z45" s="42"/>
      <c r="AA45" s="42"/>
      <c r="AB45" s="42"/>
      <c r="AC45" s="43">
        <f>(I45*K45)-T45-U45-W45+P45+Q45+Y45+Z45+AB45-V45</f>
        <v>0</v>
      </c>
      <c r="AD45" s="43">
        <f t="shared" si="58"/>
        <v>0</v>
      </c>
      <c r="AE45" s="48">
        <f t="shared" ref="AE45" si="72">MAX(INT((Q45+P45)*0.1021),)</f>
        <v>0</v>
      </c>
      <c r="AF45" s="42">
        <v>0</v>
      </c>
      <c r="AG45" s="42"/>
      <c r="AH45" s="49"/>
      <c r="AI45" s="49"/>
      <c r="AJ45" s="42"/>
      <c r="AK45" s="42"/>
      <c r="AL45" s="42"/>
      <c r="AM45" s="42"/>
      <c r="AN45" s="42"/>
      <c r="AO45" s="44">
        <f>AD45+AE45+AF45+AH45+AJ45+AM45+AN45+AK45+AL45+AG45</f>
        <v>0</v>
      </c>
      <c r="AP45" s="50">
        <f>AC45-AO45</f>
        <v>0</v>
      </c>
      <c r="AQ45" s="44"/>
      <c r="AR45" s="44"/>
      <c r="AS45" s="44"/>
      <c r="AT45" s="44"/>
      <c r="AU45" s="51"/>
      <c r="AV45" s="84"/>
      <c r="AW45" s="84"/>
      <c r="AX45" s="84"/>
      <c r="AY45" s="84"/>
      <c r="AZ45" s="84"/>
      <c r="BA45" s="84"/>
      <c r="BB45" s="52"/>
      <c r="BC45" s="52"/>
      <c r="BD45" s="53"/>
      <c r="BE45" s="26"/>
      <c r="BH45" s="30"/>
      <c r="BI45" s="31">
        <f t="shared" si="71"/>
        <v>0</v>
      </c>
    </row>
    <row r="46" spans="1:64" ht="36" customHeight="1">
      <c r="B46" s="22"/>
      <c r="C46" s="23"/>
      <c r="D46" s="23"/>
      <c r="E46" s="23"/>
      <c r="F46" s="23"/>
      <c r="G46" s="23"/>
      <c r="H46" s="32">
        <f>SUM(H3:H45)</f>
        <v>0</v>
      </c>
      <c r="I46" s="32">
        <f>AVERAGE(I3:I39)</f>
        <v>0</v>
      </c>
      <c r="J46" s="32"/>
      <c r="K46" s="23">
        <f>SUM(K3:K45)</f>
        <v>0</v>
      </c>
      <c r="L46" s="23"/>
      <c r="M46" s="23">
        <f t="shared" ref="M46:R46" si="73">SUM(M3:M45)</f>
        <v>0</v>
      </c>
      <c r="N46" s="23">
        <f t="shared" si="73"/>
        <v>0</v>
      </c>
      <c r="O46" s="23">
        <f t="shared" si="73"/>
        <v>0</v>
      </c>
      <c r="P46" s="32">
        <f t="shared" si="73"/>
        <v>0</v>
      </c>
      <c r="Q46" s="32">
        <f t="shared" si="73"/>
        <v>0</v>
      </c>
      <c r="R46" s="32">
        <f t="shared" si="73"/>
        <v>0</v>
      </c>
      <c r="S46" s="32">
        <f>SUM(S3:S45)</f>
        <v>0</v>
      </c>
      <c r="T46" s="32">
        <f t="shared" ref="T46:AT46" si="74">SUM(T3:T45)</f>
        <v>0</v>
      </c>
      <c r="U46" s="32">
        <f t="shared" si="74"/>
        <v>0</v>
      </c>
      <c r="V46" s="32">
        <f t="shared" si="74"/>
        <v>0</v>
      </c>
      <c r="W46" s="32">
        <f t="shared" si="74"/>
        <v>0</v>
      </c>
      <c r="X46" s="32">
        <f t="shared" si="74"/>
        <v>0</v>
      </c>
      <c r="Y46" s="32">
        <f t="shared" si="74"/>
        <v>0</v>
      </c>
      <c r="Z46" s="32">
        <f t="shared" si="74"/>
        <v>0</v>
      </c>
      <c r="AA46" s="32">
        <f>SUM(AA3:AA45)</f>
        <v>0</v>
      </c>
      <c r="AB46" s="32">
        <f t="shared" si="74"/>
        <v>0</v>
      </c>
      <c r="AC46" s="33">
        <f>SUM(AC3:AC45)</f>
        <v>0</v>
      </c>
      <c r="AD46" s="33">
        <f>SUM(AD3:AD45)</f>
        <v>0</v>
      </c>
      <c r="AE46" s="33">
        <f t="shared" si="74"/>
        <v>0</v>
      </c>
      <c r="AF46" s="32">
        <f t="shared" si="74"/>
        <v>0</v>
      </c>
      <c r="AG46" s="32">
        <f t="shared" si="74"/>
        <v>0</v>
      </c>
      <c r="AH46" s="32">
        <f t="shared" si="74"/>
        <v>0</v>
      </c>
      <c r="AI46" s="32">
        <f t="shared" si="74"/>
        <v>0</v>
      </c>
      <c r="AJ46" s="32">
        <f t="shared" si="74"/>
        <v>0</v>
      </c>
      <c r="AK46" s="32">
        <f t="shared" si="74"/>
        <v>0</v>
      </c>
      <c r="AL46" s="32">
        <f t="shared" si="74"/>
        <v>0</v>
      </c>
      <c r="AM46" s="32">
        <f>SUM(AM3:AM45)</f>
        <v>0</v>
      </c>
      <c r="AN46" s="32">
        <f>SUM(AN3:AN45)</f>
        <v>0</v>
      </c>
      <c r="AO46" s="32">
        <f t="shared" si="74"/>
        <v>0</v>
      </c>
      <c r="AP46" s="25">
        <f>SUM(AP3:AP45)</f>
        <v>0</v>
      </c>
      <c r="AQ46" s="60">
        <f t="shared" si="74"/>
        <v>0</v>
      </c>
      <c r="AR46" s="60">
        <f t="shared" si="74"/>
        <v>0</v>
      </c>
      <c r="AS46" s="32">
        <f t="shared" si="74"/>
        <v>0</v>
      </c>
      <c r="AT46" s="32">
        <f t="shared" si="74"/>
        <v>0</v>
      </c>
      <c r="AU46" s="34" t="str">
        <f>IFERROR(AC46/AQ46,"∞")</f>
        <v>∞</v>
      </c>
      <c r="AV46" s="85">
        <f>SUM(AV3:AV45)</f>
        <v>0</v>
      </c>
      <c r="AW46" s="85">
        <f>SUM(AW3:AW45)</f>
        <v>0</v>
      </c>
      <c r="AX46" s="85">
        <f>SUM(AX3:AX45)</f>
        <v>0</v>
      </c>
      <c r="AY46" s="85"/>
      <c r="AZ46" s="85">
        <f>SUM(AZ3:AZ45)</f>
        <v>0</v>
      </c>
      <c r="BA46" s="85">
        <f>SUM(BA3:BA45)</f>
        <v>0</v>
      </c>
      <c r="BB46" s="35"/>
      <c r="BC46" s="35"/>
      <c r="BD46" s="23"/>
      <c r="BE46" s="23"/>
      <c r="BG46" s="36">
        <f>SUM(BG3:BG45)</f>
        <v>-379812.00000000006</v>
      </c>
      <c r="BH46" s="36">
        <f>SUM(BH3:BH45)</f>
        <v>0</v>
      </c>
      <c r="BI46" s="31">
        <f t="shared" si="71"/>
        <v>-379812.00000000006</v>
      </c>
    </row>
    <row r="47" spans="1:64" ht="36" hidden="1" customHeight="1">
      <c r="W47" s="156" t="s">
        <v>100</v>
      </c>
      <c r="X47" s="156"/>
      <c r="Y47" s="156"/>
      <c r="Z47" s="156"/>
      <c r="AA47" s="156"/>
      <c r="AB47" s="157"/>
      <c r="AC47" s="126">
        <f>AC46-AC43-AC41-AC40-AC39</f>
        <v>0</v>
      </c>
      <c r="AD47" s="158">
        <f>SUM(AD46:AE46)</f>
        <v>0</v>
      </c>
      <c r="AE47" s="158"/>
      <c r="AF47" s="129"/>
      <c r="AG47" s="159" t="s">
        <v>102</v>
      </c>
      <c r="AH47" s="159"/>
      <c r="AI47" s="160">
        <f>AC47</f>
        <v>0</v>
      </c>
      <c r="AJ47" s="160"/>
      <c r="AK47" s="160"/>
      <c r="AL47" s="160"/>
      <c r="AM47" s="161">
        <f>AP46</f>
        <v>0</v>
      </c>
      <c r="AN47" s="160"/>
      <c r="AO47" s="160"/>
      <c r="AP47" s="130" t="s">
        <v>104</v>
      </c>
      <c r="AQ47" s="160">
        <f>AJ46</f>
        <v>0</v>
      </c>
      <c r="AR47" s="160"/>
      <c r="AS47" s="160"/>
      <c r="AT47" s="162" t="str">
        <f>AJ2</f>
        <v>印刷代</v>
      </c>
      <c r="AU47" s="162"/>
      <c r="AV47" s="162"/>
      <c r="AW47" s="131"/>
      <c r="AX47" s="131"/>
      <c r="AY47" s="131"/>
      <c r="AZ47" s="131"/>
      <c r="BA47" s="131"/>
    </row>
    <row r="48" spans="1:64" ht="36" hidden="1" customHeight="1">
      <c r="W48" s="156" t="s">
        <v>101</v>
      </c>
      <c r="X48" s="156"/>
      <c r="Y48" s="156"/>
      <c r="Z48" s="156"/>
      <c r="AA48" s="156"/>
      <c r="AB48" s="157"/>
      <c r="AC48" s="168">
        <f>COUNTIF(AC3:AC37,"&lt;&gt;0")</f>
        <v>0</v>
      </c>
      <c r="AD48" s="168"/>
      <c r="AE48" s="168"/>
      <c r="AF48" s="129"/>
      <c r="AG48" s="169" t="s">
        <v>103</v>
      </c>
      <c r="AH48" s="169"/>
      <c r="AI48" s="170">
        <f>SUM(AC37:AC45)</f>
        <v>0</v>
      </c>
      <c r="AJ48" s="170"/>
      <c r="AK48" s="170"/>
      <c r="AL48" s="170"/>
      <c r="AM48" s="171">
        <f>AD47</f>
        <v>0</v>
      </c>
      <c r="AN48" s="170"/>
      <c r="AO48" s="170"/>
      <c r="AP48" s="132" t="s">
        <v>105</v>
      </c>
      <c r="AQ48" s="170">
        <f>AK46</f>
        <v>0</v>
      </c>
      <c r="AR48" s="170"/>
      <c r="AS48" s="170"/>
      <c r="AT48" s="175" t="str">
        <f>AK2</f>
        <v>立替金</v>
      </c>
      <c r="AU48" s="175"/>
      <c r="AV48" s="175"/>
      <c r="AW48" s="131"/>
      <c r="AX48" s="131"/>
      <c r="AY48" s="131"/>
      <c r="AZ48" s="131"/>
      <c r="BA48" s="131"/>
      <c r="BG48" s="125"/>
    </row>
    <row r="49" spans="23:53" ht="36" hidden="1" customHeight="1" thickBot="1">
      <c r="W49" s="128"/>
      <c r="X49" s="128"/>
      <c r="Y49" s="128"/>
      <c r="Z49" s="128"/>
      <c r="AA49" s="128"/>
      <c r="AB49" s="128"/>
      <c r="AC49" s="133"/>
      <c r="AD49" s="133"/>
      <c r="AE49" s="133"/>
      <c r="AF49" s="129"/>
      <c r="AG49" s="134"/>
      <c r="AH49" s="134"/>
      <c r="AI49" s="134"/>
      <c r="AJ49" s="134"/>
      <c r="AK49" s="134"/>
      <c r="AL49" s="134"/>
      <c r="AM49" s="171">
        <f>AF46</f>
        <v>0</v>
      </c>
      <c r="AN49" s="170"/>
      <c r="AO49" s="170"/>
      <c r="AP49" s="132" t="str">
        <f>AF2</f>
        <v>厚生費</v>
      </c>
      <c r="AQ49" s="170">
        <f>AL46</f>
        <v>0</v>
      </c>
      <c r="AR49" s="170"/>
      <c r="AS49" s="170"/>
      <c r="AT49" s="175" t="str">
        <f>AL2</f>
        <v>前月分相殺</v>
      </c>
      <c r="AU49" s="175"/>
      <c r="AV49" s="175"/>
      <c r="AW49" s="131"/>
      <c r="AX49" s="131"/>
      <c r="AY49" s="131"/>
      <c r="AZ49" s="131"/>
      <c r="BA49" s="131"/>
    </row>
    <row r="50" spans="23:53" ht="36" hidden="1" customHeight="1" thickBot="1">
      <c r="W50" s="127"/>
      <c r="X50" s="127"/>
      <c r="Y50" s="127"/>
      <c r="Z50" s="127"/>
      <c r="AA50" s="127"/>
      <c r="AB50" s="127"/>
      <c r="AC50" s="133"/>
      <c r="AD50" s="133"/>
      <c r="AE50" s="133"/>
      <c r="AF50" s="129"/>
      <c r="AG50" s="163">
        <f>SUM(AI47:AL48)</f>
        <v>0</v>
      </c>
      <c r="AH50" s="164"/>
      <c r="AI50" s="164"/>
      <c r="AJ50" s="164"/>
      <c r="AK50" s="164"/>
      <c r="AL50" s="165"/>
      <c r="AM50" s="166">
        <f>AG46+AH46</f>
        <v>0</v>
      </c>
      <c r="AN50" s="166"/>
      <c r="AO50" s="166"/>
      <c r="AP50" s="135" t="s">
        <v>102</v>
      </c>
      <c r="AQ50" s="166">
        <f>AN46</f>
        <v>0</v>
      </c>
      <c r="AR50" s="166"/>
      <c r="AS50" s="166"/>
      <c r="AT50" s="167" t="str">
        <f>AN2</f>
        <v>売掛金</v>
      </c>
      <c r="AU50" s="167"/>
      <c r="AV50" s="167"/>
      <c r="AW50" s="172">
        <f>SUM(AQ47:AS50)+SUM(AM47:AO50)</f>
        <v>0</v>
      </c>
      <c r="AX50" s="173"/>
      <c r="AY50" s="173"/>
      <c r="AZ50" s="173"/>
      <c r="BA50" s="174"/>
    </row>
    <row r="51" spans="23:53" ht="36" customHeight="1">
      <c r="AS51" s="46"/>
    </row>
    <row r="52" spans="23:53" ht="36" customHeight="1">
      <c r="AR52" s="140"/>
      <c r="AS52" s="140"/>
    </row>
    <row r="53" spans="23:53" ht="36" customHeight="1">
      <c r="AR53" s="140"/>
      <c r="AS53" s="140"/>
    </row>
    <row r="54" spans="23:53" ht="35.25" customHeight="1">
      <c r="AR54" s="140"/>
      <c r="AS54" s="140"/>
    </row>
    <row r="55" spans="23:53" ht="35.25" customHeight="1">
      <c r="AR55" s="140"/>
      <c r="AS55" s="140"/>
    </row>
    <row r="56" spans="23:53" ht="35.25" customHeight="1">
      <c r="AR56" s="140"/>
      <c r="AS56" s="140"/>
    </row>
    <row r="57" spans="23:53" ht="35.25" customHeight="1">
      <c r="AR57" s="140"/>
      <c r="AS57" s="140"/>
    </row>
    <row r="58" spans="23:53" ht="35.25" customHeight="1"/>
    <row r="59" spans="23:53" ht="35.25" customHeight="1"/>
    <row r="60" spans="23:53" ht="35.25" customHeight="1"/>
    <row r="61" spans="23:53" ht="21" customHeight="1"/>
    <row r="62" spans="23:53" ht="21" customHeight="1"/>
    <row r="63" spans="23:53" ht="21" customHeight="1"/>
    <row r="64" spans="23:53" ht="21" customHeight="1"/>
  </sheetData>
  <sortState ref="A3:BG33">
    <sortCondition ref="BF3:BF33"/>
  </sortState>
  <mergeCells count="29">
    <mergeCell ref="AG50:AL50"/>
    <mergeCell ref="AW50:BA50"/>
    <mergeCell ref="AQ47:AS47"/>
    <mergeCell ref="AQ48:AS48"/>
    <mergeCell ref="AQ49:AS49"/>
    <mergeCell ref="AQ50:AS50"/>
    <mergeCell ref="AT47:AV47"/>
    <mergeCell ref="AT48:AV48"/>
    <mergeCell ref="AT49:AV49"/>
    <mergeCell ref="AT50:AV50"/>
    <mergeCell ref="AM49:AO49"/>
    <mergeCell ref="AM50:AO50"/>
    <mergeCell ref="AG47:AH47"/>
    <mergeCell ref="AG48:AH48"/>
    <mergeCell ref="AI47:AL47"/>
    <mergeCell ref="AI48:AL48"/>
    <mergeCell ref="BJ8:BK8"/>
    <mergeCell ref="AM47:AO47"/>
    <mergeCell ref="AM48:AO48"/>
    <mergeCell ref="E2:F2"/>
    <mergeCell ref="B1:C1"/>
    <mergeCell ref="F1:I1"/>
    <mergeCell ref="AD47:AE47"/>
    <mergeCell ref="AC48:AE48"/>
    <mergeCell ref="W47:AB47"/>
    <mergeCell ref="W48:AB48"/>
    <mergeCell ref="M1:Q1"/>
    <mergeCell ref="U1:W1"/>
    <mergeCell ref="BK5:BL5"/>
  </mergeCells>
  <phoneticPr fontId="1"/>
  <conditionalFormatting sqref="AG13:BE13 AG4:BE6 AF29 AG22:BE22 AG23:BA23 AG10:BE10 AG26:BE26 AG24:BE24 AG15:BE16 A16:AC16 J15:AC15 AF30:BE35 A17:AE35 AF3:BE3 A3:AE11 J12:R12 A12:H12 A13:R14 AD12:AE16 A15:H15 I4:I37 S12:AC14 A36:BE45 C35:C36">
    <cfRule type="expression" dxfId="131" priority="205">
      <formula>MOD(ROW(),2)=0</formula>
    </cfRule>
    <cfRule type="expression" dxfId="130" priority="206">
      <formula>MOD(ROW0,2)=0</formula>
    </cfRule>
    <cfRule type="expression" dxfId="129" priority="207">
      <formula>MOD(ROW0,2)=0</formula>
    </cfRule>
  </conditionalFormatting>
  <conditionalFormatting sqref="BE23">
    <cfRule type="expression" dxfId="128" priority="202">
      <formula>MOD(ROW(),2)=0</formula>
    </cfRule>
    <cfRule type="expression" dxfId="127" priority="203">
      <formula>MOD(ROW0,2)=0</formula>
    </cfRule>
    <cfRule type="expression" dxfId="126" priority="204">
      <formula>MOD(ROW0,2)=0</formula>
    </cfRule>
  </conditionalFormatting>
  <conditionalFormatting sqref="AG29:BE29">
    <cfRule type="expression" dxfId="125" priority="199">
      <formula>MOD(ROW(),2)=0</formula>
    </cfRule>
    <cfRule type="expression" dxfId="124" priority="200">
      <formula>MOD(ROW0,2)=0</formula>
    </cfRule>
    <cfRule type="expression" dxfId="123" priority="201">
      <formula>MOD(ROW0,2)=0</formula>
    </cfRule>
  </conditionalFormatting>
  <conditionalFormatting sqref="AF4:AF26">
    <cfRule type="expression" dxfId="122" priority="190">
      <formula>MOD(ROW(),2)=0</formula>
    </cfRule>
    <cfRule type="expression" dxfId="121" priority="191">
      <formula>MOD(ROW0,2)=0</formula>
    </cfRule>
    <cfRule type="expression" dxfId="120" priority="192">
      <formula>MOD(ROW0,2)=0</formula>
    </cfRule>
  </conditionalFormatting>
  <conditionalFormatting sqref="AG12:BA12">
    <cfRule type="expression" dxfId="119" priority="187">
      <formula>MOD(ROW(),2)=0</formula>
    </cfRule>
    <cfRule type="expression" dxfId="118" priority="188">
      <formula>MOD(ROW0,2)=0</formula>
    </cfRule>
    <cfRule type="expression" dxfId="117" priority="189">
      <formula>MOD(ROW0,2)=0</formula>
    </cfRule>
  </conditionalFormatting>
  <conditionalFormatting sqref="BB12:BE12">
    <cfRule type="expression" dxfId="116" priority="184">
      <formula>MOD(ROW(),2)=0</formula>
    </cfRule>
    <cfRule type="expression" dxfId="115" priority="185">
      <formula>MOD(ROW0,2)=0</formula>
    </cfRule>
    <cfRule type="expression" dxfId="114" priority="186">
      <formula>MOD(ROW0,2)=0</formula>
    </cfRule>
  </conditionalFormatting>
  <conditionalFormatting sqref="BB23:BD23">
    <cfRule type="expression" dxfId="113" priority="178">
      <formula>MOD(ROW(),2)=0</formula>
    </cfRule>
    <cfRule type="expression" dxfId="112" priority="179">
      <formula>MOD(ROW0,2)=0</formula>
    </cfRule>
    <cfRule type="expression" dxfId="111" priority="180">
      <formula>MOD(ROW0,2)=0</formula>
    </cfRule>
  </conditionalFormatting>
  <conditionalFormatting sqref="AG8:BE8">
    <cfRule type="expression" dxfId="110" priority="172">
      <formula>MOD(ROW(),2)=0</formula>
    </cfRule>
    <cfRule type="expression" dxfId="109" priority="173">
      <formula>MOD(ROW0,2)=0</formula>
    </cfRule>
    <cfRule type="expression" dxfId="108" priority="174">
      <formula>MOD(ROW0,2)=0</formula>
    </cfRule>
  </conditionalFormatting>
  <conditionalFormatting sqref="AG9:BE9">
    <cfRule type="expression" dxfId="107" priority="169">
      <formula>MOD(ROW(),2)=0</formula>
    </cfRule>
    <cfRule type="expression" dxfId="106" priority="170">
      <formula>MOD(ROW0,2)=0</formula>
    </cfRule>
    <cfRule type="expression" dxfId="105" priority="171">
      <formula>MOD(ROW0,2)=0</formula>
    </cfRule>
  </conditionalFormatting>
  <conditionalFormatting sqref="AG14:AR14 AT14:BE14">
    <cfRule type="expression" dxfId="104" priority="163">
      <formula>MOD(ROW(),2)=0</formula>
    </cfRule>
    <cfRule type="expression" dxfId="103" priority="164">
      <formula>MOD(ROW0,2)=0</formula>
    </cfRule>
    <cfRule type="expression" dxfId="102" priority="165">
      <formula>MOD(ROW0,2)=0</formula>
    </cfRule>
  </conditionalFormatting>
  <conditionalFormatting sqref="AG20:AR21 AT20:BE20 AT21:BA21">
    <cfRule type="expression" dxfId="101" priority="151">
      <formula>MOD(ROW(),2)=0</formula>
    </cfRule>
    <cfRule type="expression" dxfId="100" priority="152">
      <formula>MOD(ROW0,2)=0</formula>
    </cfRule>
    <cfRule type="expression" dxfId="99" priority="153">
      <formula>MOD(ROW0,2)=0</formula>
    </cfRule>
  </conditionalFormatting>
  <conditionalFormatting sqref="BE21">
    <cfRule type="expression" dxfId="98" priority="148">
      <formula>MOD(ROW(),2)=0</formula>
    </cfRule>
    <cfRule type="expression" dxfId="97" priority="149">
      <formula>MOD(ROW0,2)=0</formula>
    </cfRule>
    <cfRule type="expression" dxfId="96" priority="150">
      <formula>MOD(ROW0,2)=0</formula>
    </cfRule>
  </conditionalFormatting>
  <conditionalFormatting sqref="BB21:BD21">
    <cfRule type="expression" dxfId="95" priority="142">
      <formula>MOD(ROW(),2)=0</formula>
    </cfRule>
    <cfRule type="expression" dxfId="94" priority="143">
      <formula>MOD(ROW0,2)=0</formula>
    </cfRule>
    <cfRule type="expression" dxfId="93" priority="144">
      <formula>MOD(ROW0,2)=0</formula>
    </cfRule>
  </conditionalFormatting>
  <conditionalFormatting sqref="AS14">
    <cfRule type="expression" dxfId="92" priority="124">
      <formula>MOD(ROW(),2)=0</formula>
    </cfRule>
    <cfRule type="expression" dxfId="91" priority="125">
      <formula>MOD(ROW0,2)=0</formula>
    </cfRule>
    <cfRule type="expression" dxfId="90" priority="126">
      <formula>MOD(ROW0,2)=0</formula>
    </cfRule>
  </conditionalFormatting>
  <conditionalFormatting sqref="AS20">
    <cfRule type="expression" dxfId="89" priority="121">
      <formula>MOD(ROW(),2)=0</formula>
    </cfRule>
    <cfRule type="expression" dxfId="88" priority="122">
      <formula>MOD(ROW0,2)=0</formula>
    </cfRule>
    <cfRule type="expression" dxfId="87" priority="123">
      <formula>MOD(ROW0,2)=0</formula>
    </cfRule>
  </conditionalFormatting>
  <conditionalFormatting sqref="AF8">
    <cfRule type="expression" dxfId="86" priority="106">
      <formula>MOD(ROW(),2)=0</formula>
    </cfRule>
    <cfRule type="expression" dxfId="85" priority="107">
      <formula>MOD(ROW0,2)=0</formula>
    </cfRule>
    <cfRule type="expression" dxfId="84" priority="108">
      <formula>MOD(ROW0,2)=0</formula>
    </cfRule>
  </conditionalFormatting>
  <conditionalFormatting sqref="AF23">
    <cfRule type="expression" dxfId="83" priority="100">
      <formula>MOD(ROW(),2)=0</formula>
    </cfRule>
    <cfRule type="expression" dxfId="82" priority="101">
      <formula>MOD(ROW0,2)=0</formula>
    </cfRule>
    <cfRule type="expression" dxfId="81" priority="102">
      <formula>MOD(ROW0,2)=0</formula>
    </cfRule>
  </conditionalFormatting>
  <conditionalFormatting sqref="AF24">
    <cfRule type="expression" dxfId="80" priority="94">
      <formula>MOD(ROW(),2)=0</formula>
    </cfRule>
    <cfRule type="expression" dxfId="79" priority="95">
      <formula>MOD(ROW0,2)=0</formula>
    </cfRule>
    <cfRule type="expression" dxfId="78" priority="96">
      <formula>MOD(ROW0,2)=0</formula>
    </cfRule>
  </conditionalFormatting>
  <conditionalFormatting sqref="AF27">
    <cfRule type="expression" dxfId="77" priority="85">
      <formula>MOD(ROW(),2)=0</formula>
    </cfRule>
    <cfRule type="expression" dxfId="76" priority="86">
      <formula>MOD(ROW0,2)=0</formula>
    </cfRule>
    <cfRule type="expression" dxfId="75" priority="87">
      <formula>MOD(ROW0,2)=0</formula>
    </cfRule>
  </conditionalFormatting>
  <conditionalFormatting sqref="AG27:BA27">
    <cfRule type="expression" dxfId="74" priority="82">
      <formula>MOD(ROW(),2)=0</formula>
    </cfRule>
    <cfRule type="expression" dxfId="73" priority="83">
      <formula>MOD(ROW0,2)=0</formula>
    </cfRule>
    <cfRule type="expression" dxfId="72" priority="84">
      <formula>MOD(ROW0,2)=0</formula>
    </cfRule>
  </conditionalFormatting>
  <conditionalFormatting sqref="BB27:BE27">
    <cfRule type="expression" dxfId="71" priority="79">
      <formula>MOD(ROW(),2)=0</formula>
    </cfRule>
    <cfRule type="expression" dxfId="70" priority="80">
      <formula>MOD(ROW0,2)=0</formula>
    </cfRule>
    <cfRule type="expression" dxfId="69" priority="81">
      <formula>MOD(ROW0,2)=0</formula>
    </cfRule>
  </conditionalFormatting>
  <conditionalFormatting sqref="AG28:BE28">
    <cfRule type="expression" dxfId="68" priority="76">
      <formula>MOD(ROW(),2)=0</formula>
    </cfRule>
    <cfRule type="expression" dxfId="67" priority="77">
      <formula>MOD(ROW0,2)=0</formula>
    </cfRule>
    <cfRule type="expression" dxfId="66" priority="78">
      <formula>MOD(ROW0,2)=0</formula>
    </cfRule>
  </conditionalFormatting>
  <conditionalFormatting sqref="AF28">
    <cfRule type="expression" dxfId="65" priority="73">
      <formula>MOD(ROW(),2)=0</formula>
    </cfRule>
    <cfRule type="expression" dxfId="64" priority="74">
      <formula>MOD(ROW0,2)=0</formula>
    </cfRule>
    <cfRule type="expression" dxfId="63" priority="75">
      <formula>MOD(ROW0,2)=0</formula>
    </cfRule>
  </conditionalFormatting>
  <conditionalFormatting sqref="AG25:BE25">
    <cfRule type="expression" dxfId="62" priority="61">
      <formula>MOD(ROW(),2)=0</formula>
    </cfRule>
    <cfRule type="expression" dxfId="61" priority="62">
      <formula>MOD(ROW0,2)=0</formula>
    </cfRule>
    <cfRule type="expression" dxfId="60" priority="63">
      <formula>MOD(ROW0,2)=0</formula>
    </cfRule>
  </conditionalFormatting>
  <conditionalFormatting sqref="AF25">
    <cfRule type="expression" dxfId="59" priority="58">
      <formula>MOD(ROW(),2)=0</formula>
    </cfRule>
    <cfRule type="expression" dxfId="58" priority="59">
      <formula>MOD(ROW0,2)=0</formula>
    </cfRule>
    <cfRule type="expression" dxfId="57" priority="60">
      <formula>MOD(ROW0,2)=0</formula>
    </cfRule>
  </conditionalFormatting>
  <conditionalFormatting sqref="AG7:BE7">
    <cfRule type="expression" dxfId="56" priority="55">
      <formula>MOD(ROW(),2)=0</formula>
    </cfRule>
    <cfRule type="expression" dxfId="55" priority="56">
      <formula>MOD(ROW0,2)=0</formula>
    </cfRule>
    <cfRule type="expression" dxfId="54" priority="57">
      <formula>MOD(ROW0,2)=0</formula>
    </cfRule>
  </conditionalFormatting>
  <conditionalFormatting sqref="AF7">
    <cfRule type="expression" dxfId="53" priority="52">
      <formula>MOD(ROW(),2)=0</formula>
    </cfRule>
    <cfRule type="expression" dxfId="52" priority="53">
      <formula>MOD(ROW0,2)=0</formula>
    </cfRule>
    <cfRule type="expression" dxfId="51" priority="54">
      <formula>MOD(ROW0,2)=0</formula>
    </cfRule>
  </conditionalFormatting>
  <conditionalFormatting sqref="AG18:AI18 AK18:BE18">
    <cfRule type="expression" dxfId="50" priority="49">
      <formula>MOD(ROW(),2)=0</formula>
    </cfRule>
    <cfRule type="expression" dxfId="49" priority="50">
      <formula>MOD(ROW0,2)=0</formula>
    </cfRule>
    <cfRule type="expression" dxfId="48" priority="51">
      <formula>MOD(ROW0,2)=0</formula>
    </cfRule>
  </conditionalFormatting>
  <conditionalFormatting sqref="AF18">
    <cfRule type="expression" dxfId="47" priority="46">
      <formula>MOD(ROW(),2)=0</formula>
    </cfRule>
    <cfRule type="expression" dxfId="46" priority="47">
      <formula>MOD(ROW0,2)=0</formula>
    </cfRule>
    <cfRule type="expression" dxfId="45" priority="48">
      <formula>MOD(ROW0,2)=0</formula>
    </cfRule>
  </conditionalFormatting>
  <conditionalFormatting sqref="AG17:BE17">
    <cfRule type="expression" dxfId="44" priority="40">
      <formula>MOD(ROW(),2)=0</formula>
    </cfRule>
    <cfRule type="expression" dxfId="43" priority="41">
      <formula>MOD(ROW0,2)=0</formula>
    </cfRule>
    <cfRule type="expression" dxfId="42" priority="42">
      <formula>MOD(ROW0,2)=0</formula>
    </cfRule>
  </conditionalFormatting>
  <conditionalFormatting sqref="AF17">
    <cfRule type="expression" dxfId="41" priority="37">
      <formula>MOD(ROW(),2)=0</formula>
    </cfRule>
    <cfRule type="expression" dxfId="40" priority="38">
      <formula>MOD(ROW0,2)=0</formula>
    </cfRule>
    <cfRule type="expression" dxfId="39" priority="39">
      <formula>MOD(ROW0,2)=0</formula>
    </cfRule>
  </conditionalFormatting>
  <conditionalFormatting sqref="AF19">
    <cfRule type="expression" dxfId="38" priority="31">
      <formula>MOD(ROW(),2)=0</formula>
    </cfRule>
    <cfRule type="expression" dxfId="37" priority="32">
      <formula>MOD(ROW0,2)=0</formula>
    </cfRule>
    <cfRule type="expression" dxfId="36" priority="33">
      <formula>MOD(ROW0,2)=0</formula>
    </cfRule>
  </conditionalFormatting>
  <conditionalFormatting sqref="AG19:BA19">
    <cfRule type="expression" dxfId="35" priority="28">
      <formula>MOD(ROW(),2)=0</formula>
    </cfRule>
    <cfRule type="expression" dxfId="34" priority="29">
      <formula>MOD(ROW0,2)=0</formula>
    </cfRule>
    <cfRule type="expression" dxfId="33" priority="30">
      <formula>MOD(ROW0,2)=0</formula>
    </cfRule>
  </conditionalFormatting>
  <conditionalFormatting sqref="BE19">
    <cfRule type="expression" dxfId="32" priority="25">
      <formula>MOD(ROW(),2)=0</formula>
    </cfRule>
    <cfRule type="expression" dxfId="31" priority="26">
      <formula>MOD(ROW0,2)=0</formula>
    </cfRule>
    <cfRule type="expression" dxfId="30" priority="27">
      <formula>MOD(ROW0,2)=0</formula>
    </cfRule>
  </conditionalFormatting>
  <conditionalFormatting sqref="BB19:BD19">
    <cfRule type="expression" dxfId="29" priority="22">
      <formula>MOD(ROW(),2)=0</formula>
    </cfRule>
    <cfRule type="expression" dxfId="28" priority="23">
      <formula>MOD(ROW0,2)=0</formula>
    </cfRule>
    <cfRule type="expression" dxfId="27" priority="24">
      <formula>MOD(ROW0,2)=0</formula>
    </cfRule>
  </conditionalFormatting>
  <conditionalFormatting sqref="AS21">
    <cfRule type="expression" dxfId="26" priority="19">
      <formula>MOD(ROW(),2)=0</formula>
    </cfRule>
    <cfRule type="expression" dxfId="25" priority="20">
      <formula>MOD(ROW0,2)=0</formula>
    </cfRule>
    <cfRule type="expression" dxfId="24" priority="21">
      <formula>MOD(ROW0,2)=0</formula>
    </cfRule>
  </conditionalFormatting>
  <conditionalFormatting sqref="AF11">
    <cfRule type="expression" dxfId="23" priority="16">
      <formula>MOD(ROW(),2)=0</formula>
    </cfRule>
    <cfRule type="expression" dxfId="22" priority="17">
      <formula>MOD(ROW0,2)=0</formula>
    </cfRule>
    <cfRule type="expression" dxfId="21" priority="18">
      <formula>MOD(ROW0,2)=0</formula>
    </cfRule>
  </conditionalFormatting>
  <conditionalFormatting sqref="AG11:AR11 AT11:BA11">
    <cfRule type="expression" dxfId="20" priority="13">
      <formula>MOD(ROW(),2)=0</formula>
    </cfRule>
    <cfRule type="expression" dxfId="19" priority="14">
      <formula>MOD(ROW0,2)=0</formula>
    </cfRule>
    <cfRule type="expression" dxfId="18" priority="15">
      <formula>MOD(ROW0,2)=0</formula>
    </cfRule>
  </conditionalFormatting>
  <conditionalFormatting sqref="BE11">
    <cfRule type="expression" dxfId="17" priority="10">
      <formula>MOD(ROW(),2)=0</formula>
    </cfRule>
    <cfRule type="expression" dxfId="16" priority="11">
      <formula>MOD(ROW0,2)=0</formula>
    </cfRule>
    <cfRule type="expression" dxfId="15" priority="12">
      <formula>MOD(ROW0,2)=0</formula>
    </cfRule>
  </conditionalFormatting>
  <conditionalFormatting sqref="BB11:BD11">
    <cfRule type="expression" dxfId="14" priority="7">
      <formula>MOD(ROW(),2)=0</formula>
    </cfRule>
    <cfRule type="expression" dxfId="13" priority="8">
      <formula>MOD(ROW0,2)=0</formula>
    </cfRule>
    <cfRule type="expression" dxfId="12" priority="9">
      <formula>MOD(ROW0,2)=0</formula>
    </cfRule>
  </conditionalFormatting>
  <conditionalFormatting sqref="AS11">
    <cfRule type="expression" dxfId="11" priority="4">
      <formula>MOD(ROW(),2)=0</formula>
    </cfRule>
    <cfRule type="expression" dxfId="10" priority="5">
      <formula>MOD(ROW0,2)=0</formula>
    </cfRule>
    <cfRule type="expression" dxfId="9" priority="6">
      <formula>MOD(ROW0,2)=0</formula>
    </cfRule>
  </conditionalFormatting>
  <conditionalFormatting sqref="AJ18">
    <cfRule type="expression" dxfId="8" priority="1">
      <formula>MOD(ROW(),2)=0</formula>
    </cfRule>
    <cfRule type="expression" dxfId="7" priority="2">
      <formula>MOD(ROW0,2)=0</formula>
    </cfRule>
    <cfRule type="expression" dxfId="6" priority="3">
      <formula>MOD(ROW0,2)=0</formula>
    </cfRule>
  </conditionalFormatting>
  <pageMargins left="0.23622047244094491" right="0.23622047244094491" top="0.15748031496062992" bottom="0.15748031496062992" header="0.31496062992125984" footer="0.31496062992125984"/>
  <pageSetup paperSize="8"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87"/>
  <sheetViews>
    <sheetView view="pageBreakPreview" zoomScaleNormal="100" zoomScaleSheetLayoutView="100" workbookViewId="0">
      <selection activeCell="C1" sqref="C1"/>
    </sheetView>
  </sheetViews>
  <sheetFormatPr defaultRowHeight="13.5"/>
  <cols>
    <col min="1" max="1" width="2.875" bestFit="1" customWidth="1"/>
    <col min="2" max="15" width="5.625" customWidth="1"/>
    <col min="16" max="17" width="3.125" customWidth="1"/>
    <col min="18" max="19" width="5.625" customWidth="1"/>
    <col min="20" max="20" width="3.125" customWidth="1"/>
  </cols>
  <sheetData>
    <row r="1" spans="1:19" ht="14.25" thickBot="1">
      <c r="A1" s="40" t="s">
        <v>122</v>
      </c>
      <c r="C1" s="77"/>
      <c r="D1" s="77"/>
      <c r="E1" s="77"/>
      <c r="F1" s="78"/>
      <c r="G1" s="1" t="str">
        <f>報酬計算!B1</f>
        <v>平成　　年　　月度</v>
      </c>
      <c r="J1" t="s">
        <v>41</v>
      </c>
    </row>
    <row r="2" spans="1:19" ht="13.5" customHeight="1">
      <c r="A2" s="186" t="s">
        <v>42</v>
      </c>
      <c r="B2" s="193" t="s">
        <v>6</v>
      </c>
      <c r="C2" s="193"/>
      <c r="D2" s="193" t="s">
        <v>42</v>
      </c>
      <c r="E2" s="193"/>
      <c r="F2" s="194"/>
    </row>
    <row r="3" spans="1:19" ht="18.75" customHeight="1" thickBot="1">
      <c r="A3" s="187"/>
      <c r="B3" s="184" t="s">
        <v>124</v>
      </c>
      <c r="C3" s="184"/>
      <c r="D3" s="184">
        <f>報酬計算!C3</f>
        <v>1</v>
      </c>
      <c r="E3" s="184"/>
      <c r="F3" s="185"/>
      <c r="H3" t="str">
        <f>報酬計算!M1</f>
        <v>対象期間　　　　/　　/　　～　　/</v>
      </c>
      <c r="N3" t="str">
        <f>報酬計算!U1</f>
        <v>営業日数 　　日</v>
      </c>
      <c r="R3" s="68"/>
    </row>
    <row r="4" spans="1:19" ht="5.25" customHeight="1" thickBot="1">
      <c r="A4" s="72"/>
      <c r="B4" s="72"/>
      <c r="C4" s="72"/>
      <c r="D4" s="66"/>
      <c r="E4" s="66"/>
      <c r="F4" s="66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9" ht="14.25" customHeight="1">
      <c r="A5" s="186" t="s">
        <v>43</v>
      </c>
      <c r="B5" s="193" t="s">
        <v>48</v>
      </c>
      <c r="C5" s="193"/>
      <c r="D5" s="193" t="s">
        <v>49</v>
      </c>
      <c r="E5" s="193"/>
      <c r="F5" s="193" t="s">
        <v>50</v>
      </c>
      <c r="G5" s="220"/>
      <c r="H5" s="2" t="s">
        <v>51</v>
      </c>
      <c r="I5" s="74" t="s">
        <v>37</v>
      </c>
      <c r="J5" s="2" t="s">
        <v>52</v>
      </c>
      <c r="K5" s="73" t="s">
        <v>53</v>
      </c>
      <c r="M5" s="221" t="s">
        <v>87</v>
      </c>
      <c r="N5" s="222"/>
      <c r="O5" s="228" t="s">
        <v>54</v>
      </c>
      <c r="P5" s="226"/>
      <c r="Q5" s="227"/>
      <c r="R5" s="228" t="s">
        <v>55</v>
      </c>
      <c r="S5" s="229"/>
    </row>
    <row r="6" spans="1:19" ht="14.25" thickBot="1">
      <c r="A6" s="187"/>
      <c r="B6" s="212">
        <f>報酬計算!F3</f>
        <v>0</v>
      </c>
      <c r="C6" s="184"/>
      <c r="D6" s="212">
        <f>報酬計算!G3</f>
        <v>0</v>
      </c>
      <c r="E6" s="184"/>
      <c r="F6" s="212">
        <f>報酬計算!I3</f>
        <v>0</v>
      </c>
      <c r="G6" s="213"/>
      <c r="H6" s="69">
        <f>報酬計算!K3</f>
        <v>0</v>
      </c>
      <c r="I6" s="71">
        <f>報酬計算!M3</f>
        <v>0</v>
      </c>
      <c r="J6" s="69">
        <f>報酬計算!N3</f>
        <v>0</v>
      </c>
      <c r="K6" s="70">
        <f>報酬計算!O3</f>
        <v>0</v>
      </c>
      <c r="M6" s="214">
        <f>報酬計算!H3</f>
        <v>0</v>
      </c>
      <c r="N6" s="215"/>
      <c r="O6" s="216">
        <f>報酬計算!AQ3</f>
        <v>0</v>
      </c>
      <c r="P6" s="217"/>
      <c r="Q6" s="218"/>
      <c r="R6" s="216">
        <f>報酬計算!AR3</f>
        <v>0</v>
      </c>
      <c r="S6" s="219"/>
    </row>
    <row r="7" spans="1:19" ht="3.75" customHeight="1" thickBot="1">
      <c r="A7" s="72"/>
      <c r="B7" s="72"/>
      <c r="C7" s="72"/>
      <c r="D7" s="66"/>
      <c r="E7" s="66"/>
      <c r="F7" s="66"/>
      <c r="G7" s="66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9" ht="14.25" customHeight="1">
      <c r="A8" s="186" t="s">
        <v>44</v>
      </c>
      <c r="B8" s="188" t="s">
        <v>56</v>
      </c>
      <c r="C8" s="188"/>
      <c r="D8" s="188" t="s">
        <v>83</v>
      </c>
      <c r="E8" s="188"/>
      <c r="F8" s="188" t="s">
        <v>84</v>
      </c>
      <c r="G8" s="188"/>
      <c r="H8" s="189" t="s">
        <v>12</v>
      </c>
      <c r="I8" s="190"/>
      <c r="J8" s="189" t="s">
        <v>57</v>
      </c>
      <c r="K8" s="190"/>
      <c r="L8" s="189"/>
      <c r="M8" s="190"/>
      <c r="N8" s="189"/>
      <c r="O8" s="191"/>
      <c r="Q8" s="192" t="s">
        <v>66</v>
      </c>
      <c r="R8" s="193"/>
      <c r="S8" s="194"/>
    </row>
    <row r="9" spans="1:19" ht="14.25" thickBot="1">
      <c r="A9" s="187"/>
      <c r="B9" s="195">
        <f>F6*H6-F13</f>
        <v>0</v>
      </c>
      <c r="C9" s="178"/>
      <c r="D9" s="195">
        <f>報酬計算!R3</f>
        <v>0</v>
      </c>
      <c r="E9" s="178"/>
      <c r="F9" s="195">
        <f>報酬計算!Q3</f>
        <v>0</v>
      </c>
      <c r="G9" s="178"/>
      <c r="H9" s="179">
        <f>報酬計算!P3</f>
        <v>0</v>
      </c>
      <c r="I9" s="180"/>
      <c r="J9" s="179">
        <f>報酬計算!Z3</f>
        <v>0</v>
      </c>
      <c r="K9" s="180"/>
      <c r="L9" s="179"/>
      <c r="M9" s="180"/>
      <c r="N9" s="181"/>
      <c r="O9" s="182"/>
      <c r="Q9" s="183">
        <f>報酬計算!AC3</f>
        <v>0</v>
      </c>
      <c r="R9" s="184"/>
      <c r="S9" s="185"/>
    </row>
    <row r="10" spans="1:19" ht="15" customHeight="1" thickBot="1">
      <c r="A10" s="209" t="s">
        <v>45</v>
      </c>
      <c r="B10" s="210" t="s">
        <v>27</v>
      </c>
      <c r="C10" s="210"/>
      <c r="D10" s="210" t="s">
        <v>62</v>
      </c>
      <c r="E10" s="210"/>
      <c r="F10" s="210" t="s">
        <v>59</v>
      </c>
      <c r="G10" s="210"/>
      <c r="H10" s="189" t="s">
        <v>60</v>
      </c>
      <c r="I10" s="190"/>
      <c r="J10" s="189" t="s">
        <v>25</v>
      </c>
      <c r="K10" s="190"/>
      <c r="L10" s="189" t="s">
        <v>61</v>
      </c>
      <c r="M10" s="190"/>
      <c r="N10" s="189" t="s">
        <v>89</v>
      </c>
      <c r="O10" s="191"/>
    </row>
    <row r="11" spans="1:19" ht="14.25" customHeight="1">
      <c r="A11" s="196"/>
      <c r="B11" s="206">
        <f>報酬計算!AD3</f>
        <v>0</v>
      </c>
      <c r="C11" s="202"/>
      <c r="D11" s="207">
        <f>報酬計算!AE3</f>
        <v>0</v>
      </c>
      <c r="E11" s="207"/>
      <c r="F11" s="202"/>
      <c r="G11" s="202"/>
      <c r="H11" s="208">
        <f>報酬計算!AK3</f>
        <v>0</v>
      </c>
      <c r="I11" s="204"/>
      <c r="J11" s="208">
        <f>報酬計算!AJ3</f>
        <v>0</v>
      </c>
      <c r="K11" s="204"/>
      <c r="L11" s="208">
        <f>報酬計算!AN3</f>
        <v>0</v>
      </c>
      <c r="M11" s="204"/>
      <c r="N11" s="208">
        <f>報酬計算!AI3</f>
        <v>0</v>
      </c>
      <c r="O11" s="205"/>
      <c r="Q11" s="192" t="s">
        <v>67</v>
      </c>
      <c r="R11" s="193"/>
      <c r="S11" s="194"/>
    </row>
    <row r="12" spans="1:19" ht="14.25" customHeight="1" thickBot="1">
      <c r="A12" s="196"/>
      <c r="B12" s="202" t="s">
        <v>58</v>
      </c>
      <c r="C12" s="202"/>
      <c r="D12" s="202" t="s">
        <v>8</v>
      </c>
      <c r="E12" s="202"/>
      <c r="F12" s="202" t="s">
        <v>47</v>
      </c>
      <c r="G12" s="202"/>
      <c r="H12" s="203" t="s">
        <v>14</v>
      </c>
      <c r="I12" s="204"/>
      <c r="J12" s="203"/>
      <c r="K12" s="204"/>
      <c r="L12" s="203"/>
      <c r="M12" s="204"/>
      <c r="N12" s="203"/>
      <c r="O12" s="205"/>
      <c r="Q12" s="183">
        <f>報酬計算!AO3</f>
        <v>0</v>
      </c>
      <c r="R12" s="184"/>
      <c r="S12" s="185"/>
    </row>
    <row r="13" spans="1:19" ht="14.25" thickBot="1">
      <c r="A13" s="187"/>
      <c r="B13" s="211">
        <f>報酬計算!AH3</f>
        <v>0</v>
      </c>
      <c r="C13" s="211"/>
      <c r="D13" s="195">
        <f>報酬計算!AF3</f>
        <v>0</v>
      </c>
      <c r="E13" s="178"/>
      <c r="F13" s="177">
        <f>報酬計算!T3+報酬計算!U3+報酬計算!V3+報酬計算!W3+報酬計算!X3</f>
        <v>0</v>
      </c>
      <c r="G13" s="178"/>
      <c r="H13" s="179">
        <f>報酬計算!AM3</f>
        <v>0</v>
      </c>
      <c r="I13" s="180"/>
      <c r="J13" s="181"/>
      <c r="K13" s="180"/>
      <c r="L13" s="181"/>
      <c r="M13" s="180"/>
      <c r="N13" s="179"/>
      <c r="O13" s="182"/>
    </row>
    <row r="14" spans="1:19" ht="3.75" customHeight="1" thickBot="1">
      <c r="A14" s="72"/>
      <c r="B14" s="72"/>
      <c r="C14" s="72"/>
      <c r="D14" s="66"/>
      <c r="E14" s="66"/>
      <c r="F14" s="66"/>
      <c r="G14" s="66"/>
      <c r="H14" s="13"/>
      <c r="I14" s="13"/>
      <c r="J14" s="13"/>
      <c r="K14" s="13"/>
      <c r="L14" s="13"/>
      <c r="M14" s="13"/>
      <c r="N14" s="13"/>
      <c r="O14" s="13"/>
    </row>
    <row r="15" spans="1:19" ht="14.25" customHeight="1">
      <c r="A15" s="201" t="s">
        <v>46</v>
      </c>
      <c r="B15" s="201" t="s">
        <v>47</v>
      </c>
      <c r="C15" s="76" t="s">
        <v>37</v>
      </c>
      <c r="D15" s="86">
        <f>報酬計算!AV3</f>
        <v>0</v>
      </c>
      <c r="E15" s="76" t="s">
        <v>64</v>
      </c>
      <c r="F15" s="86">
        <f>報酬計算!AZ3</f>
        <v>0</v>
      </c>
      <c r="P15" s="192" t="s">
        <v>69</v>
      </c>
      <c r="Q15" s="193"/>
      <c r="R15" s="193"/>
      <c r="S15" s="194"/>
    </row>
    <row r="16" spans="1:19" ht="14.25" customHeight="1">
      <c r="A16" s="201"/>
      <c r="B16" s="201"/>
      <c r="C16" s="76" t="s">
        <v>63</v>
      </c>
      <c r="D16" s="86">
        <f>報酬計算!AW3</f>
        <v>0</v>
      </c>
      <c r="E16" s="76" t="s">
        <v>65</v>
      </c>
      <c r="F16" s="86">
        <f>報酬計算!BA3</f>
        <v>0</v>
      </c>
      <c r="P16" s="196" t="s">
        <v>68</v>
      </c>
      <c r="Q16" s="197">
        <f>報酬計算!AP3</f>
        <v>0</v>
      </c>
      <c r="R16" s="197"/>
      <c r="S16" s="198"/>
    </row>
    <row r="17" spans="1:19" ht="14.25" thickBot="1">
      <c r="A17" s="201"/>
      <c r="B17" s="201"/>
      <c r="C17" s="75" t="s">
        <v>82</v>
      </c>
      <c r="D17" s="86">
        <f>報酬計算!AX3</f>
        <v>0</v>
      </c>
      <c r="E17" s="65" t="s">
        <v>33</v>
      </c>
      <c r="F17" s="86">
        <f>SUM(D15,D16,D17,F15,F16)</f>
        <v>0</v>
      </c>
      <c r="P17" s="187"/>
      <c r="Q17" s="199"/>
      <c r="R17" s="199"/>
      <c r="S17" s="200"/>
    </row>
    <row r="18" spans="1:19" ht="33.75" customHeight="1">
      <c r="A18" s="72"/>
      <c r="B18" s="72"/>
      <c r="C18" s="79"/>
      <c r="D18" s="13"/>
      <c r="E18" s="67"/>
      <c r="F18" s="13"/>
      <c r="P18" s="72"/>
      <c r="Q18" s="67"/>
      <c r="R18" s="67"/>
      <c r="S18" s="67"/>
    </row>
    <row r="19" spans="1:19" ht="14.25" thickBot="1">
      <c r="A19" s="40" t="s">
        <v>122</v>
      </c>
      <c r="C19" s="77"/>
      <c r="D19" s="77"/>
      <c r="E19" s="77"/>
      <c r="F19" s="78"/>
      <c r="G19" s="1" t="str">
        <f>報酬計算!B1</f>
        <v>平成　　年　　月度</v>
      </c>
      <c r="J19" t="s">
        <v>41</v>
      </c>
    </row>
    <row r="20" spans="1:19" ht="13.5" customHeight="1">
      <c r="A20" s="186" t="s">
        <v>42</v>
      </c>
      <c r="B20" s="193" t="s">
        <v>6</v>
      </c>
      <c r="C20" s="193"/>
      <c r="D20" s="193" t="s">
        <v>42</v>
      </c>
      <c r="E20" s="193"/>
      <c r="F20" s="194"/>
    </row>
    <row r="21" spans="1:19" ht="18.75" customHeight="1" thickBot="1">
      <c r="A21" s="187"/>
      <c r="B21" s="184" t="s">
        <v>124</v>
      </c>
      <c r="C21" s="184"/>
      <c r="D21" s="184">
        <f>報酬計算!C4</f>
        <v>2</v>
      </c>
      <c r="E21" s="184"/>
      <c r="F21" s="185"/>
      <c r="H21" t="str">
        <f>報酬計算!M1</f>
        <v>対象期間　　　　/　　/　　～　　/</v>
      </c>
      <c r="N21" t="str">
        <f>報酬計算!U1</f>
        <v>営業日数 　　日</v>
      </c>
      <c r="R21" s="68"/>
    </row>
    <row r="22" spans="1:19" ht="5.25" customHeight="1" thickBot="1">
      <c r="A22" s="72"/>
      <c r="B22" s="72"/>
      <c r="C22" s="72"/>
      <c r="D22" s="145"/>
      <c r="E22" s="145"/>
      <c r="F22" s="145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9" ht="14.25" customHeight="1">
      <c r="A23" s="186" t="s">
        <v>43</v>
      </c>
      <c r="B23" s="193" t="s">
        <v>48</v>
      </c>
      <c r="C23" s="193"/>
      <c r="D23" s="193" t="s">
        <v>49</v>
      </c>
      <c r="E23" s="193"/>
      <c r="F23" s="193" t="s">
        <v>50</v>
      </c>
      <c r="G23" s="220"/>
      <c r="H23" s="146" t="s">
        <v>51</v>
      </c>
      <c r="I23" s="149" t="s">
        <v>37</v>
      </c>
      <c r="J23" s="146" t="s">
        <v>52</v>
      </c>
      <c r="K23" s="147" t="s">
        <v>53</v>
      </c>
      <c r="M23" s="221" t="s">
        <v>87</v>
      </c>
      <c r="N23" s="222"/>
      <c r="O23" s="228" t="s">
        <v>54</v>
      </c>
      <c r="P23" s="226"/>
      <c r="Q23" s="227"/>
      <c r="R23" s="228" t="s">
        <v>55</v>
      </c>
      <c r="S23" s="229"/>
    </row>
    <row r="24" spans="1:19" ht="14.25" thickBot="1">
      <c r="A24" s="187"/>
      <c r="B24" s="212">
        <f>報酬計算!F4</f>
        <v>0</v>
      </c>
      <c r="C24" s="184"/>
      <c r="D24" s="176">
        <f>報酬計算!G4</f>
        <v>0</v>
      </c>
      <c r="E24" s="235"/>
      <c r="F24" s="212">
        <f>報酬計算!I4</f>
        <v>0</v>
      </c>
      <c r="G24" s="213"/>
      <c r="H24" s="69">
        <f>報酬計算!K4</f>
        <v>0</v>
      </c>
      <c r="I24" s="71">
        <f>報酬計算!M4</f>
        <v>0</v>
      </c>
      <c r="J24" s="69">
        <f>報酬計算!N4</f>
        <v>0</v>
      </c>
      <c r="K24" s="70">
        <f>報酬計算!O4</f>
        <v>0</v>
      </c>
      <c r="M24" s="214">
        <f>報酬計算!H4</f>
        <v>0</v>
      </c>
      <c r="N24" s="215"/>
      <c r="O24" s="216">
        <f>報酬計算!AQ21</f>
        <v>0</v>
      </c>
      <c r="P24" s="217"/>
      <c r="Q24" s="218"/>
      <c r="R24" s="216">
        <f>報酬計算!AR21</f>
        <v>0</v>
      </c>
      <c r="S24" s="219"/>
    </row>
    <row r="25" spans="1:19" ht="3.75" customHeight="1" thickBot="1">
      <c r="A25" s="72"/>
      <c r="B25" s="72"/>
      <c r="C25" s="72"/>
      <c r="D25" s="145"/>
      <c r="E25" s="145"/>
      <c r="F25" s="145"/>
      <c r="G25" s="145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9" ht="14.25" customHeight="1">
      <c r="A26" s="186" t="s">
        <v>44</v>
      </c>
      <c r="B26" s="188" t="s">
        <v>56</v>
      </c>
      <c r="C26" s="188"/>
      <c r="D26" s="188" t="s">
        <v>83</v>
      </c>
      <c r="E26" s="188"/>
      <c r="F26" s="188" t="s">
        <v>84</v>
      </c>
      <c r="G26" s="188"/>
      <c r="H26" s="189" t="s">
        <v>12</v>
      </c>
      <c r="I26" s="190"/>
      <c r="J26" s="189" t="s">
        <v>57</v>
      </c>
      <c r="K26" s="190"/>
      <c r="L26" s="189"/>
      <c r="M26" s="190"/>
      <c r="N26" s="189"/>
      <c r="O26" s="191"/>
      <c r="Q26" s="192" t="s">
        <v>66</v>
      </c>
      <c r="R26" s="193"/>
      <c r="S26" s="194"/>
    </row>
    <row r="27" spans="1:19" ht="14.25" thickBot="1">
      <c r="A27" s="187"/>
      <c r="B27" s="195">
        <f>F24*H24-F31</f>
        <v>0</v>
      </c>
      <c r="C27" s="178"/>
      <c r="D27" s="195">
        <f>報酬計算!R4</f>
        <v>0</v>
      </c>
      <c r="E27" s="178"/>
      <c r="F27" s="195">
        <f>報酬計算!Q4</f>
        <v>0</v>
      </c>
      <c r="G27" s="178"/>
      <c r="H27" s="179">
        <f>報酬計算!P4</f>
        <v>0</v>
      </c>
      <c r="I27" s="180"/>
      <c r="J27" s="179">
        <f>報酬計算!Z4</f>
        <v>0</v>
      </c>
      <c r="K27" s="180"/>
      <c r="L27" s="179"/>
      <c r="M27" s="180"/>
      <c r="N27" s="181"/>
      <c r="O27" s="182"/>
      <c r="Q27" s="183">
        <f>報酬計算!AC4</f>
        <v>0</v>
      </c>
      <c r="R27" s="184"/>
      <c r="S27" s="185"/>
    </row>
    <row r="28" spans="1:19" ht="15" customHeight="1" thickBot="1">
      <c r="A28" s="209" t="s">
        <v>45</v>
      </c>
      <c r="B28" s="210" t="s">
        <v>27</v>
      </c>
      <c r="C28" s="210"/>
      <c r="D28" s="210" t="s">
        <v>62</v>
      </c>
      <c r="E28" s="210"/>
      <c r="F28" s="210" t="s">
        <v>59</v>
      </c>
      <c r="G28" s="210"/>
      <c r="H28" s="189" t="s">
        <v>60</v>
      </c>
      <c r="I28" s="190"/>
      <c r="J28" s="189" t="s">
        <v>25</v>
      </c>
      <c r="K28" s="190"/>
      <c r="L28" s="189" t="s">
        <v>61</v>
      </c>
      <c r="M28" s="190"/>
      <c r="N28" s="189" t="s">
        <v>89</v>
      </c>
      <c r="O28" s="191"/>
    </row>
    <row r="29" spans="1:19" ht="14.25" customHeight="1">
      <c r="A29" s="196"/>
      <c r="B29" s="206">
        <f>報酬計算!AD4</f>
        <v>0</v>
      </c>
      <c r="C29" s="202"/>
      <c r="D29" s="207">
        <f>報酬計算!AE4</f>
        <v>0</v>
      </c>
      <c r="E29" s="207"/>
      <c r="F29" s="202"/>
      <c r="G29" s="202"/>
      <c r="H29" s="208">
        <f>報酬計算!AK4</f>
        <v>0</v>
      </c>
      <c r="I29" s="204"/>
      <c r="J29" s="208">
        <f>報酬計算!AJ4</f>
        <v>0</v>
      </c>
      <c r="K29" s="204"/>
      <c r="L29" s="208">
        <f>報酬計算!AN4</f>
        <v>0</v>
      </c>
      <c r="M29" s="204"/>
      <c r="N29" s="208">
        <f>報酬計算!AI4</f>
        <v>0</v>
      </c>
      <c r="O29" s="205"/>
      <c r="Q29" s="192" t="s">
        <v>67</v>
      </c>
      <c r="R29" s="193"/>
      <c r="S29" s="194"/>
    </row>
    <row r="30" spans="1:19" ht="14.25" customHeight="1" thickBot="1">
      <c r="A30" s="196"/>
      <c r="B30" s="202" t="s">
        <v>58</v>
      </c>
      <c r="C30" s="202"/>
      <c r="D30" s="202" t="s">
        <v>8</v>
      </c>
      <c r="E30" s="202"/>
      <c r="F30" s="202" t="s">
        <v>47</v>
      </c>
      <c r="G30" s="202"/>
      <c r="H30" s="203" t="s">
        <v>14</v>
      </c>
      <c r="I30" s="204"/>
      <c r="J30" s="203"/>
      <c r="K30" s="204"/>
      <c r="L30" s="203"/>
      <c r="M30" s="204"/>
      <c r="N30" s="203"/>
      <c r="O30" s="205"/>
      <c r="Q30" s="183">
        <f>報酬計算!AO4</f>
        <v>0</v>
      </c>
      <c r="R30" s="184"/>
      <c r="S30" s="185"/>
    </row>
    <row r="31" spans="1:19" ht="14.25" thickBot="1">
      <c r="A31" s="187"/>
      <c r="B31" s="211">
        <f>報酬計算!AH4</f>
        <v>0</v>
      </c>
      <c r="C31" s="211"/>
      <c r="D31" s="195">
        <f>報酬計算!AF4</f>
        <v>0</v>
      </c>
      <c r="E31" s="178"/>
      <c r="F31" s="177">
        <f>報酬計算!T4+報酬計算!U4+報酬計算!V4+報酬計算!W4+報酬計算!X4</f>
        <v>0</v>
      </c>
      <c r="G31" s="178"/>
      <c r="H31" s="179">
        <f>報酬計算!AM4</f>
        <v>0</v>
      </c>
      <c r="I31" s="180"/>
      <c r="J31" s="181"/>
      <c r="K31" s="180"/>
      <c r="L31" s="181"/>
      <c r="M31" s="180"/>
      <c r="N31" s="179"/>
      <c r="O31" s="182"/>
    </row>
    <row r="32" spans="1:19" ht="3.75" customHeight="1" thickBot="1">
      <c r="A32" s="72"/>
      <c r="B32" s="72"/>
      <c r="C32" s="72"/>
      <c r="D32" s="145"/>
      <c r="E32" s="145"/>
      <c r="F32" s="145"/>
      <c r="G32" s="145"/>
      <c r="H32" s="13"/>
      <c r="I32" s="13"/>
      <c r="J32" s="13"/>
      <c r="K32" s="13"/>
      <c r="L32" s="13"/>
      <c r="M32" s="13"/>
      <c r="N32" s="13"/>
      <c r="O32" s="13"/>
    </row>
    <row r="33" spans="1:19" ht="14.25" customHeight="1">
      <c r="A33" s="201" t="s">
        <v>46</v>
      </c>
      <c r="B33" s="201" t="s">
        <v>47</v>
      </c>
      <c r="C33" s="148" t="s">
        <v>37</v>
      </c>
      <c r="D33" s="86">
        <f>報酬計算!AV4</f>
        <v>0</v>
      </c>
      <c r="E33" s="148" t="s">
        <v>64</v>
      </c>
      <c r="F33" s="86">
        <f>報酬計算!AZ4</f>
        <v>0</v>
      </c>
      <c r="P33" s="192" t="s">
        <v>69</v>
      </c>
      <c r="Q33" s="193"/>
      <c r="R33" s="193"/>
      <c r="S33" s="194"/>
    </row>
    <row r="34" spans="1:19" ht="14.25" customHeight="1">
      <c r="A34" s="201"/>
      <c r="B34" s="201"/>
      <c r="C34" s="148" t="s">
        <v>63</v>
      </c>
      <c r="D34" s="86">
        <f>報酬計算!AW4</f>
        <v>0</v>
      </c>
      <c r="E34" s="148" t="s">
        <v>65</v>
      </c>
      <c r="F34" s="86">
        <f>報酬計算!BA4</f>
        <v>0</v>
      </c>
      <c r="P34" s="196" t="s">
        <v>68</v>
      </c>
      <c r="Q34" s="197">
        <f>報酬計算!AP4</f>
        <v>0</v>
      </c>
      <c r="R34" s="197"/>
      <c r="S34" s="198"/>
    </row>
    <row r="35" spans="1:19" ht="14.25" thickBot="1">
      <c r="A35" s="201"/>
      <c r="B35" s="201"/>
      <c r="C35" s="75" t="s">
        <v>81</v>
      </c>
      <c r="D35" s="86">
        <f>報酬計算!AX4</f>
        <v>0</v>
      </c>
      <c r="E35" s="144" t="s">
        <v>33</v>
      </c>
      <c r="F35" s="86">
        <f>SUM(D33,D34,D35,F33,F34)</f>
        <v>0</v>
      </c>
      <c r="P35" s="187"/>
      <c r="Q35" s="199"/>
      <c r="R35" s="199"/>
      <c r="S35" s="200"/>
    </row>
    <row r="36" spans="1:19" ht="33.75" customHeight="1"/>
    <row r="37" spans="1:19" ht="14.25" thickBot="1">
      <c r="A37" s="40" t="s">
        <v>122</v>
      </c>
      <c r="C37" s="77"/>
      <c r="D37" s="77"/>
      <c r="E37" s="77"/>
      <c r="F37" s="78"/>
      <c r="G37" s="1" t="str">
        <f>報酬計算!B1</f>
        <v>平成　　年　　月度</v>
      </c>
      <c r="J37" t="s">
        <v>41</v>
      </c>
    </row>
    <row r="38" spans="1:19" ht="13.5" customHeight="1">
      <c r="A38" s="186" t="s">
        <v>42</v>
      </c>
      <c r="B38" s="193" t="s">
        <v>6</v>
      </c>
      <c r="C38" s="193"/>
      <c r="D38" s="193" t="s">
        <v>42</v>
      </c>
      <c r="E38" s="193"/>
      <c r="F38" s="194"/>
    </row>
    <row r="39" spans="1:19" ht="18.75" customHeight="1" thickBot="1">
      <c r="A39" s="187"/>
      <c r="B39" s="184" t="s">
        <v>124</v>
      </c>
      <c r="C39" s="184"/>
      <c r="D39" s="184">
        <f>報酬計算!C5</f>
        <v>3</v>
      </c>
      <c r="E39" s="184"/>
      <c r="F39" s="185"/>
      <c r="H39" t="str">
        <f>報酬計算!M1</f>
        <v>対象期間　　　　/　　/　　～　　/</v>
      </c>
      <c r="N39" t="str">
        <f>報酬計算!U1</f>
        <v>営業日数 　　日</v>
      </c>
      <c r="R39" s="68"/>
    </row>
    <row r="40" spans="1:19" ht="5.25" customHeight="1" thickBot="1">
      <c r="A40" s="72"/>
      <c r="B40" s="72"/>
      <c r="C40" s="72"/>
      <c r="D40" s="145"/>
      <c r="E40" s="145"/>
      <c r="F40" s="145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9" ht="14.25" customHeight="1">
      <c r="A41" s="186" t="s">
        <v>43</v>
      </c>
      <c r="B41" s="193" t="s">
        <v>48</v>
      </c>
      <c r="C41" s="193"/>
      <c r="D41" s="193" t="s">
        <v>49</v>
      </c>
      <c r="E41" s="193"/>
      <c r="F41" s="193" t="s">
        <v>50</v>
      </c>
      <c r="G41" s="220"/>
      <c r="H41" s="146" t="s">
        <v>51</v>
      </c>
      <c r="I41" s="149" t="s">
        <v>37</v>
      </c>
      <c r="J41" s="146" t="s">
        <v>52</v>
      </c>
      <c r="K41" s="147" t="s">
        <v>53</v>
      </c>
      <c r="M41" s="221" t="s">
        <v>87</v>
      </c>
      <c r="N41" s="222"/>
      <c r="O41" s="228" t="s">
        <v>54</v>
      </c>
      <c r="P41" s="226"/>
      <c r="Q41" s="227"/>
      <c r="R41" s="228" t="s">
        <v>55</v>
      </c>
      <c r="S41" s="229"/>
    </row>
    <row r="42" spans="1:19" ht="14.25" thickBot="1">
      <c r="A42" s="187"/>
      <c r="B42" s="232">
        <f>報酬計算!F5</f>
        <v>0</v>
      </c>
      <c r="C42" s="184"/>
      <c r="D42" s="176">
        <f>報酬計算!G5</f>
        <v>0</v>
      </c>
      <c r="E42" s="235"/>
      <c r="F42" s="212">
        <f>報酬計算!I5</f>
        <v>0</v>
      </c>
      <c r="G42" s="213"/>
      <c r="H42" s="69">
        <f>報酬計算!K5</f>
        <v>0</v>
      </c>
      <c r="I42" s="71">
        <f>報酬計算!M5</f>
        <v>0</v>
      </c>
      <c r="J42" s="69">
        <f>報酬計算!N5</f>
        <v>0</v>
      </c>
      <c r="K42" s="70">
        <f>報酬計算!O5</f>
        <v>0</v>
      </c>
      <c r="M42" s="214">
        <f>報酬計算!H5</f>
        <v>0</v>
      </c>
      <c r="N42" s="215"/>
      <c r="O42" s="216">
        <f>報酬計算!AQ39</f>
        <v>0</v>
      </c>
      <c r="P42" s="217"/>
      <c r="Q42" s="218"/>
      <c r="R42" s="216">
        <f>報酬計算!AR39</f>
        <v>0</v>
      </c>
      <c r="S42" s="219"/>
    </row>
    <row r="43" spans="1:19" ht="3.75" customHeight="1" thickBot="1">
      <c r="A43" s="72"/>
      <c r="B43" s="72"/>
      <c r="C43" s="72"/>
      <c r="D43" s="145"/>
      <c r="E43" s="145"/>
      <c r="F43" s="145"/>
      <c r="G43" s="145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9" ht="14.25" customHeight="1">
      <c r="A44" s="186" t="s">
        <v>44</v>
      </c>
      <c r="B44" s="188" t="s">
        <v>56</v>
      </c>
      <c r="C44" s="188"/>
      <c r="D44" s="188" t="s">
        <v>83</v>
      </c>
      <c r="E44" s="188"/>
      <c r="F44" s="188" t="s">
        <v>84</v>
      </c>
      <c r="G44" s="188"/>
      <c r="H44" s="189" t="s">
        <v>12</v>
      </c>
      <c r="I44" s="190"/>
      <c r="J44" s="189" t="s">
        <v>57</v>
      </c>
      <c r="K44" s="190"/>
      <c r="L44" s="189"/>
      <c r="M44" s="190"/>
      <c r="N44" s="189"/>
      <c r="O44" s="191"/>
      <c r="Q44" s="192" t="s">
        <v>66</v>
      </c>
      <c r="R44" s="193"/>
      <c r="S44" s="194"/>
    </row>
    <row r="45" spans="1:19" ht="14.25" thickBot="1">
      <c r="A45" s="187"/>
      <c r="B45" s="195">
        <f>F42*H42-F49</f>
        <v>0</v>
      </c>
      <c r="C45" s="178"/>
      <c r="D45" s="195">
        <f>報酬計算!R5</f>
        <v>0</v>
      </c>
      <c r="E45" s="178"/>
      <c r="F45" s="195">
        <f>報酬計算!Q5</f>
        <v>0</v>
      </c>
      <c r="G45" s="178"/>
      <c r="H45" s="179">
        <f>報酬計算!P5</f>
        <v>0</v>
      </c>
      <c r="I45" s="180"/>
      <c r="J45" s="179">
        <f>報酬計算!Z5</f>
        <v>0</v>
      </c>
      <c r="K45" s="180"/>
      <c r="L45" s="179"/>
      <c r="M45" s="180"/>
      <c r="N45" s="181"/>
      <c r="O45" s="182"/>
      <c r="Q45" s="183">
        <f>報酬計算!AC5</f>
        <v>0</v>
      </c>
      <c r="R45" s="184"/>
      <c r="S45" s="185"/>
    </row>
    <row r="46" spans="1:19" ht="15" customHeight="1" thickBot="1">
      <c r="A46" s="209" t="s">
        <v>45</v>
      </c>
      <c r="B46" s="210" t="s">
        <v>27</v>
      </c>
      <c r="C46" s="210"/>
      <c r="D46" s="210" t="s">
        <v>62</v>
      </c>
      <c r="E46" s="210"/>
      <c r="F46" s="210" t="s">
        <v>59</v>
      </c>
      <c r="G46" s="210"/>
      <c r="H46" s="189" t="s">
        <v>60</v>
      </c>
      <c r="I46" s="190"/>
      <c r="J46" s="189" t="s">
        <v>25</v>
      </c>
      <c r="K46" s="190"/>
      <c r="L46" s="189" t="s">
        <v>61</v>
      </c>
      <c r="M46" s="190"/>
      <c r="N46" s="189" t="s">
        <v>89</v>
      </c>
      <c r="O46" s="191"/>
    </row>
    <row r="47" spans="1:19" ht="14.25" customHeight="1">
      <c r="A47" s="196"/>
      <c r="B47" s="206">
        <f>報酬計算!AD5</f>
        <v>0</v>
      </c>
      <c r="C47" s="202"/>
      <c r="D47" s="207">
        <f>報酬計算!AE5</f>
        <v>0</v>
      </c>
      <c r="E47" s="207"/>
      <c r="F47" s="202"/>
      <c r="G47" s="202"/>
      <c r="H47" s="208">
        <f>報酬計算!AK5</f>
        <v>0</v>
      </c>
      <c r="I47" s="204"/>
      <c r="J47" s="208">
        <f>報酬計算!AJ5</f>
        <v>0</v>
      </c>
      <c r="K47" s="204"/>
      <c r="L47" s="208">
        <f>報酬計算!AN5</f>
        <v>0</v>
      </c>
      <c r="M47" s="204"/>
      <c r="N47" s="208">
        <f>報酬計算!AI5</f>
        <v>0</v>
      </c>
      <c r="O47" s="205"/>
      <c r="Q47" s="192" t="s">
        <v>67</v>
      </c>
      <c r="R47" s="193"/>
      <c r="S47" s="194"/>
    </row>
    <row r="48" spans="1:19" ht="14.25" customHeight="1" thickBot="1">
      <c r="A48" s="196"/>
      <c r="B48" s="202" t="s">
        <v>58</v>
      </c>
      <c r="C48" s="202"/>
      <c r="D48" s="202" t="s">
        <v>8</v>
      </c>
      <c r="E48" s="202"/>
      <c r="F48" s="202" t="s">
        <v>47</v>
      </c>
      <c r="G48" s="202"/>
      <c r="H48" s="203" t="s">
        <v>14</v>
      </c>
      <c r="I48" s="204"/>
      <c r="J48" s="203"/>
      <c r="K48" s="204"/>
      <c r="L48" s="203"/>
      <c r="M48" s="204"/>
      <c r="N48" s="203"/>
      <c r="O48" s="205"/>
      <c r="Q48" s="183">
        <f>報酬計算!AO5</f>
        <v>0</v>
      </c>
      <c r="R48" s="184"/>
      <c r="S48" s="185"/>
    </row>
    <row r="49" spans="1:19" ht="14.25" thickBot="1">
      <c r="A49" s="187"/>
      <c r="B49" s="211">
        <f>報酬計算!AH5</f>
        <v>0</v>
      </c>
      <c r="C49" s="211"/>
      <c r="D49" s="195">
        <f>報酬計算!AF5</f>
        <v>0</v>
      </c>
      <c r="E49" s="178"/>
      <c r="F49" s="177">
        <f>報酬計算!T5+報酬計算!U5+報酬計算!V5+報酬計算!W5+報酬計算!X5</f>
        <v>0</v>
      </c>
      <c r="G49" s="178"/>
      <c r="H49" s="179">
        <f>報酬計算!AM5</f>
        <v>0</v>
      </c>
      <c r="I49" s="180"/>
      <c r="J49" s="181"/>
      <c r="K49" s="180"/>
      <c r="L49" s="181"/>
      <c r="M49" s="180"/>
      <c r="N49" s="179"/>
      <c r="O49" s="182"/>
    </row>
    <row r="50" spans="1:19" ht="3.75" customHeight="1" thickBot="1">
      <c r="A50" s="72"/>
      <c r="B50" s="72"/>
      <c r="C50" s="72"/>
      <c r="D50" s="145"/>
      <c r="E50" s="145"/>
      <c r="F50" s="145"/>
      <c r="G50" s="145"/>
      <c r="H50" s="13"/>
      <c r="I50" s="13"/>
      <c r="J50" s="13"/>
      <c r="K50" s="13"/>
      <c r="L50" s="13"/>
      <c r="M50" s="13"/>
      <c r="N50" s="13"/>
      <c r="O50" s="13"/>
    </row>
    <row r="51" spans="1:19" ht="14.25" customHeight="1">
      <c r="A51" s="201" t="s">
        <v>46</v>
      </c>
      <c r="B51" s="201" t="s">
        <v>47</v>
      </c>
      <c r="C51" s="148" t="s">
        <v>37</v>
      </c>
      <c r="D51" s="86">
        <f>報酬計算!AV5</f>
        <v>0</v>
      </c>
      <c r="E51" s="148" t="s">
        <v>64</v>
      </c>
      <c r="F51" s="86">
        <f>報酬計算!AZ5</f>
        <v>0</v>
      </c>
      <c r="P51" s="192" t="s">
        <v>69</v>
      </c>
      <c r="Q51" s="193"/>
      <c r="R51" s="193"/>
      <c r="S51" s="194"/>
    </row>
    <row r="52" spans="1:19" ht="14.25" customHeight="1">
      <c r="A52" s="201"/>
      <c r="B52" s="201"/>
      <c r="C52" s="148" t="s">
        <v>63</v>
      </c>
      <c r="D52" s="86">
        <f>報酬計算!AW5</f>
        <v>0</v>
      </c>
      <c r="E52" s="148" t="s">
        <v>65</v>
      </c>
      <c r="F52" s="86">
        <f>報酬計算!BA5</f>
        <v>0</v>
      </c>
      <c r="P52" s="196" t="s">
        <v>68</v>
      </c>
      <c r="Q52" s="197">
        <f>報酬計算!AP5</f>
        <v>0</v>
      </c>
      <c r="R52" s="197"/>
      <c r="S52" s="198"/>
    </row>
    <row r="53" spans="1:19" ht="14.25" thickBot="1">
      <c r="A53" s="201"/>
      <c r="B53" s="201"/>
      <c r="C53" s="75" t="s">
        <v>81</v>
      </c>
      <c r="D53" s="86">
        <f>報酬計算!AX5</f>
        <v>0</v>
      </c>
      <c r="E53" s="144" t="s">
        <v>33</v>
      </c>
      <c r="F53" s="86">
        <f>SUM(D51,D52,D53,F51,F52)</f>
        <v>0</v>
      </c>
      <c r="P53" s="187"/>
      <c r="Q53" s="199"/>
      <c r="R53" s="199"/>
      <c r="S53" s="200"/>
    </row>
    <row r="54" spans="1:19" ht="33.75" customHeight="1"/>
    <row r="55" spans="1:19" ht="19.149999999999999" customHeight="1"/>
    <row r="56" spans="1:19" ht="14.25" thickBot="1">
      <c r="A56" s="40" t="s">
        <v>122</v>
      </c>
      <c r="C56" s="77"/>
      <c r="D56" s="77"/>
      <c r="E56" s="77"/>
      <c r="F56" s="78"/>
      <c r="G56" s="1" t="str">
        <f>報酬計算!B1</f>
        <v>平成　　年　　月度</v>
      </c>
      <c r="J56" t="s">
        <v>41</v>
      </c>
    </row>
    <row r="57" spans="1:19" ht="13.5" customHeight="1">
      <c r="A57" s="186" t="s">
        <v>42</v>
      </c>
      <c r="B57" s="193" t="s">
        <v>6</v>
      </c>
      <c r="C57" s="193"/>
      <c r="D57" s="193" t="s">
        <v>42</v>
      </c>
      <c r="E57" s="193"/>
      <c r="F57" s="194"/>
    </row>
    <row r="58" spans="1:19" ht="18.75" customHeight="1" thickBot="1">
      <c r="A58" s="187"/>
      <c r="B58" s="184" t="s">
        <v>124</v>
      </c>
      <c r="C58" s="184"/>
      <c r="D58" s="184">
        <f>報酬計算!C6</f>
        <v>4</v>
      </c>
      <c r="E58" s="184"/>
      <c r="F58" s="185"/>
      <c r="H58" t="str">
        <f>報酬計算!M1</f>
        <v>対象期間　　　　/　　/　　～　　/</v>
      </c>
      <c r="N58" t="str">
        <f>報酬計算!U1</f>
        <v>営業日数 　　日</v>
      </c>
      <c r="R58" s="68"/>
    </row>
    <row r="59" spans="1:19" ht="5.25" customHeight="1" thickBot="1">
      <c r="A59" s="72"/>
      <c r="B59" s="72"/>
      <c r="C59" s="72"/>
      <c r="D59" s="89"/>
      <c r="E59" s="89"/>
      <c r="F59" s="89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9" ht="14.25" customHeight="1">
      <c r="A60" s="186" t="s">
        <v>43</v>
      </c>
      <c r="B60" s="193" t="s">
        <v>48</v>
      </c>
      <c r="C60" s="193"/>
      <c r="D60" s="193" t="s">
        <v>49</v>
      </c>
      <c r="E60" s="193"/>
      <c r="F60" s="193" t="s">
        <v>50</v>
      </c>
      <c r="G60" s="220"/>
      <c r="H60" s="90" t="s">
        <v>51</v>
      </c>
      <c r="I60" s="92" t="s">
        <v>37</v>
      </c>
      <c r="J60" s="90" t="s">
        <v>52</v>
      </c>
      <c r="K60" s="91" t="s">
        <v>53</v>
      </c>
      <c r="M60" s="221" t="s">
        <v>87</v>
      </c>
      <c r="N60" s="222"/>
      <c r="O60" s="225" t="s">
        <v>54</v>
      </c>
      <c r="P60" s="226"/>
      <c r="Q60" s="227"/>
      <c r="R60" s="228" t="s">
        <v>55</v>
      </c>
      <c r="S60" s="229"/>
    </row>
    <row r="61" spans="1:19" ht="14.25" thickBot="1">
      <c r="A61" s="187"/>
      <c r="B61" s="212">
        <f>報酬計算!F6</f>
        <v>0</v>
      </c>
      <c r="C61" s="184"/>
      <c r="D61" s="176">
        <f>報酬計算!G6</f>
        <v>0</v>
      </c>
      <c r="E61" s="235"/>
      <c r="F61" s="212">
        <f>報酬計算!I6</f>
        <v>0</v>
      </c>
      <c r="G61" s="213"/>
      <c r="H61" s="69">
        <f>報酬計算!K6</f>
        <v>0</v>
      </c>
      <c r="I61" s="71">
        <f>報酬計算!M6</f>
        <v>0</v>
      </c>
      <c r="J61" s="69">
        <f>報酬計算!N6</f>
        <v>0</v>
      </c>
      <c r="K61" s="70">
        <f>報酬計算!O6</f>
        <v>0</v>
      </c>
      <c r="M61" s="214">
        <f>報酬計算!H6</f>
        <v>0</v>
      </c>
      <c r="N61" s="215"/>
      <c r="O61" s="216">
        <f>報酬計算!AQ4</f>
        <v>0</v>
      </c>
      <c r="P61" s="217"/>
      <c r="Q61" s="218"/>
      <c r="R61" s="216">
        <f>報酬計算!AR4</f>
        <v>0</v>
      </c>
      <c r="S61" s="219"/>
    </row>
    <row r="62" spans="1:19" ht="3.75" customHeight="1" thickBot="1">
      <c r="A62" s="72"/>
      <c r="B62" s="72"/>
      <c r="C62" s="72"/>
      <c r="D62" s="89"/>
      <c r="E62" s="89"/>
      <c r="F62" s="89"/>
      <c r="G62" s="89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9" ht="14.25" customHeight="1">
      <c r="A63" s="186" t="s">
        <v>44</v>
      </c>
      <c r="B63" s="188" t="s">
        <v>56</v>
      </c>
      <c r="C63" s="188"/>
      <c r="D63" s="188" t="s">
        <v>83</v>
      </c>
      <c r="E63" s="188"/>
      <c r="F63" s="188" t="s">
        <v>84</v>
      </c>
      <c r="G63" s="188"/>
      <c r="H63" s="189" t="s">
        <v>12</v>
      </c>
      <c r="I63" s="190"/>
      <c r="J63" s="189" t="s">
        <v>57</v>
      </c>
      <c r="K63" s="190"/>
      <c r="L63" s="189"/>
      <c r="M63" s="190"/>
      <c r="N63" s="189"/>
      <c r="O63" s="191"/>
      <c r="Q63" s="192" t="s">
        <v>66</v>
      </c>
      <c r="R63" s="193"/>
      <c r="S63" s="194"/>
    </row>
    <row r="64" spans="1:19" ht="14.25" thickBot="1">
      <c r="A64" s="187"/>
      <c r="B64" s="195">
        <f>F61*H61-F68</f>
        <v>0</v>
      </c>
      <c r="C64" s="178"/>
      <c r="D64" s="195">
        <f>報酬計算!R6</f>
        <v>0</v>
      </c>
      <c r="E64" s="178"/>
      <c r="F64" s="195">
        <f>報酬計算!Q6</f>
        <v>0</v>
      </c>
      <c r="G64" s="178"/>
      <c r="H64" s="179">
        <f>報酬計算!P6</f>
        <v>0</v>
      </c>
      <c r="I64" s="180"/>
      <c r="J64" s="179">
        <f>報酬計算!Z6</f>
        <v>0</v>
      </c>
      <c r="K64" s="180"/>
      <c r="L64" s="179"/>
      <c r="M64" s="180"/>
      <c r="N64" s="181"/>
      <c r="O64" s="182"/>
      <c r="Q64" s="183">
        <f>報酬計算!AC6</f>
        <v>0</v>
      </c>
      <c r="R64" s="184"/>
      <c r="S64" s="185"/>
    </row>
    <row r="65" spans="1:19" ht="15" customHeight="1" thickBot="1">
      <c r="A65" s="209" t="s">
        <v>45</v>
      </c>
      <c r="B65" s="210" t="s">
        <v>27</v>
      </c>
      <c r="C65" s="210"/>
      <c r="D65" s="210" t="s">
        <v>62</v>
      </c>
      <c r="E65" s="210"/>
      <c r="F65" s="210" t="s">
        <v>59</v>
      </c>
      <c r="G65" s="210"/>
      <c r="H65" s="189" t="s">
        <v>60</v>
      </c>
      <c r="I65" s="190"/>
      <c r="J65" s="189" t="s">
        <v>25</v>
      </c>
      <c r="K65" s="190"/>
      <c r="L65" s="189" t="s">
        <v>61</v>
      </c>
      <c r="M65" s="190"/>
      <c r="N65" s="189" t="s">
        <v>89</v>
      </c>
      <c r="O65" s="191"/>
    </row>
    <row r="66" spans="1:19" ht="14.25" customHeight="1">
      <c r="A66" s="196"/>
      <c r="B66" s="206">
        <f>報酬計算!AD6</f>
        <v>0</v>
      </c>
      <c r="C66" s="202"/>
      <c r="D66" s="207">
        <f>報酬計算!AE6</f>
        <v>0</v>
      </c>
      <c r="E66" s="207"/>
      <c r="F66" s="202"/>
      <c r="G66" s="202"/>
      <c r="H66" s="208">
        <f>報酬計算!AK6</f>
        <v>0</v>
      </c>
      <c r="I66" s="204"/>
      <c r="J66" s="208">
        <f>報酬計算!AJ6</f>
        <v>0</v>
      </c>
      <c r="K66" s="204"/>
      <c r="L66" s="208">
        <f>報酬計算!AN6</f>
        <v>0</v>
      </c>
      <c r="M66" s="204"/>
      <c r="N66" s="208">
        <f>報酬計算!AI6</f>
        <v>0</v>
      </c>
      <c r="O66" s="205"/>
      <c r="Q66" s="192" t="s">
        <v>67</v>
      </c>
      <c r="R66" s="193"/>
      <c r="S66" s="194"/>
    </row>
    <row r="67" spans="1:19" ht="14.25" customHeight="1" thickBot="1">
      <c r="A67" s="196"/>
      <c r="B67" s="202" t="s">
        <v>58</v>
      </c>
      <c r="C67" s="202"/>
      <c r="D67" s="202" t="s">
        <v>8</v>
      </c>
      <c r="E67" s="202"/>
      <c r="F67" s="202" t="s">
        <v>47</v>
      </c>
      <c r="G67" s="202"/>
      <c r="H67" s="203" t="s">
        <v>14</v>
      </c>
      <c r="I67" s="204"/>
      <c r="J67" s="203"/>
      <c r="K67" s="204"/>
      <c r="L67" s="203"/>
      <c r="M67" s="204"/>
      <c r="N67" s="203"/>
      <c r="O67" s="205"/>
      <c r="Q67" s="183">
        <f>報酬計算!AO6</f>
        <v>0</v>
      </c>
      <c r="R67" s="184"/>
      <c r="S67" s="185"/>
    </row>
    <row r="68" spans="1:19" ht="14.25" thickBot="1">
      <c r="A68" s="187"/>
      <c r="B68" s="211">
        <f>報酬計算!AH6</f>
        <v>0</v>
      </c>
      <c r="C68" s="211"/>
      <c r="D68" s="195">
        <f>報酬計算!AF6</f>
        <v>0</v>
      </c>
      <c r="E68" s="178"/>
      <c r="F68" s="177">
        <f>報酬計算!T6+報酬計算!U6+報酬計算!V6+報酬計算!W6+報酬計算!X6</f>
        <v>0</v>
      </c>
      <c r="G68" s="178"/>
      <c r="H68" s="179">
        <f>報酬計算!AM6</f>
        <v>0</v>
      </c>
      <c r="I68" s="180"/>
      <c r="J68" s="181"/>
      <c r="K68" s="180"/>
      <c r="L68" s="181"/>
      <c r="M68" s="180"/>
      <c r="N68" s="179"/>
      <c r="O68" s="182"/>
    </row>
    <row r="69" spans="1:19" ht="3.75" customHeight="1" thickBot="1">
      <c r="A69" s="72"/>
      <c r="B69" s="72"/>
      <c r="C69" s="72"/>
      <c r="D69" s="89"/>
      <c r="E69" s="89"/>
      <c r="F69" s="89"/>
      <c r="G69" s="89"/>
      <c r="H69" s="13"/>
      <c r="I69" s="13"/>
      <c r="J69" s="13"/>
      <c r="K69" s="13"/>
      <c r="L69" s="13"/>
      <c r="M69" s="13"/>
      <c r="N69" s="13"/>
      <c r="O69" s="13"/>
    </row>
    <row r="70" spans="1:19" ht="14.25" customHeight="1">
      <c r="A70" s="201" t="s">
        <v>46</v>
      </c>
      <c r="B70" s="201" t="s">
        <v>47</v>
      </c>
      <c r="C70" s="93" t="s">
        <v>37</v>
      </c>
      <c r="D70" s="86">
        <f>報酬計算!AV6</f>
        <v>0</v>
      </c>
      <c r="E70" s="93" t="s">
        <v>64</v>
      </c>
      <c r="F70" s="86">
        <f>報酬計算!AZ6</f>
        <v>0</v>
      </c>
      <c r="P70" s="192" t="s">
        <v>69</v>
      </c>
      <c r="Q70" s="193"/>
      <c r="R70" s="193"/>
      <c r="S70" s="194"/>
    </row>
    <row r="71" spans="1:19" ht="14.25" customHeight="1">
      <c r="A71" s="201"/>
      <c r="B71" s="201"/>
      <c r="C71" s="93" t="s">
        <v>63</v>
      </c>
      <c r="D71" s="86">
        <f>報酬計算!AW6</f>
        <v>0</v>
      </c>
      <c r="E71" s="93" t="s">
        <v>65</v>
      </c>
      <c r="F71" s="86">
        <f>報酬計算!BA6</f>
        <v>0</v>
      </c>
      <c r="P71" s="196" t="s">
        <v>68</v>
      </c>
      <c r="Q71" s="197">
        <f>報酬計算!AP6</f>
        <v>0</v>
      </c>
      <c r="R71" s="197"/>
      <c r="S71" s="198"/>
    </row>
    <row r="72" spans="1:19" ht="14.25" thickBot="1">
      <c r="A72" s="201"/>
      <c r="B72" s="201"/>
      <c r="C72" s="75" t="s">
        <v>81</v>
      </c>
      <c r="D72" s="86">
        <f>報酬計算!AX6</f>
        <v>0</v>
      </c>
      <c r="E72" s="88" t="s">
        <v>33</v>
      </c>
      <c r="F72" s="86">
        <f>SUM(D70,D71,D72,F70,F71)</f>
        <v>0</v>
      </c>
      <c r="P72" s="187"/>
      <c r="Q72" s="199"/>
      <c r="R72" s="199"/>
      <c r="S72" s="200"/>
    </row>
    <row r="73" spans="1:19" ht="33.75" customHeight="1">
      <c r="A73" s="72"/>
      <c r="B73" s="72"/>
      <c r="C73" s="79"/>
      <c r="D73" s="13"/>
      <c r="E73" s="89"/>
      <c r="F73" s="13"/>
      <c r="P73" s="72"/>
      <c r="Q73" s="89"/>
      <c r="R73" s="89"/>
      <c r="S73" s="89"/>
    </row>
    <row r="74" spans="1:19" ht="14.25" thickBot="1">
      <c r="A74" s="40" t="s">
        <v>122</v>
      </c>
      <c r="C74" s="77"/>
      <c r="D74" s="77"/>
      <c r="E74" s="77"/>
      <c r="F74" s="78"/>
      <c r="G74" s="1" t="str">
        <f>報酬計算!B1</f>
        <v>平成　　年　　月度</v>
      </c>
      <c r="J74" t="s">
        <v>41</v>
      </c>
    </row>
    <row r="75" spans="1:19">
      <c r="A75" s="186" t="s">
        <v>42</v>
      </c>
      <c r="B75" s="193" t="s">
        <v>6</v>
      </c>
      <c r="C75" s="193"/>
      <c r="D75" s="193" t="s">
        <v>42</v>
      </c>
      <c r="E75" s="193"/>
      <c r="F75" s="194"/>
    </row>
    <row r="76" spans="1:19" ht="18.75" customHeight="1" thickBot="1">
      <c r="A76" s="187"/>
      <c r="B76" s="184" t="s">
        <v>124</v>
      </c>
      <c r="C76" s="184"/>
      <c r="D76" s="184">
        <f>報酬計算!C7</f>
        <v>5</v>
      </c>
      <c r="E76" s="184"/>
      <c r="F76" s="185"/>
      <c r="H76" t="str">
        <f>報酬計算!M1</f>
        <v>対象期間　　　　/　　/　　～　　/</v>
      </c>
      <c r="N76" t="str">
        <f>報酬計算!U1</f>
        <v>営業日数 　　日</v>
      </c>
      <c r="R76" s="68"/>
    </row>
    <row r="77" spans="1:19" ht="5.25" customHeight="1" thickBot="1">
      <c r="A77" s="72"/>
      <c r="B77" s="72"/>
      <c r="C77" s="72"/>
      <c r="D77" s="89"/>
      <c r="E77" s="89"/>
      <c r="F77" s="89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1:19" ht="14.25" customHeight="1">
      <c r="A78" s="186" t="s">
        <v>43</v>
      </c>
      <c r="B78" s="193" t="s">
        <v>48</v>
      </c>
      <c r="C78" s="193"/>
      <c r="D78" s="193" t="s">
        <v>49</v>
      </c>
      <c r="E78" s="193"/>
      <c r="F78" s="193" t="s">
        <v>50</v>
      </c>
      <c r="G78" s="220"/>
      <c r="H78" s="90" t="s">
        <v>51</v>
      </c>
      <c r="I78" s="92" t="s">
        <v>37</v>
      </c>
      <c r="J78" s="90" t="s">
        <v>52</v>
      </c>
      <c r="K78" s="91" t="s">
        <v>53</v>
      </c>
      <c r="M78" s="221" t="s">
        <v>87</v>
      </c>
      <c r="N78" s="222"/>
      <c r="O78" s="225" t="s">
        <v>54</v>
      </c>
      <c r="P78" s="226"/>
      <c r="Q78" s="227"/>
      <c r="R78" s="228" t="s">
        <v>55</v>
      </c>
      <c r="S78" s="229"/>
    </row>
    <row r="79" spans="1:19" ht="14.25" thickBot="1">
      <c r="A79" s="187"/>
      <c r="B79" s="212">
        <f>報酬計算!F7</f>
        <v>0</v>
      </c>
      <c r="C79" s="184"/>
      <c r="D79" s="212">
        <f>報酬計算!G7</f>
        <v>0</v>
      </c>
      <c r="E79" s="184"/>
      <c r="F79" s="212">
        <f>報酬計算!I7</f>
        <v>0</v>
      </c>
      <c r="G79" s="213"/>
      <c r="H79" s="69">
        <f>報酬計算!K7</f>
        <v>0</v>
      </c>
      <c r="I79" s="71">
        <f>報酬計算!M7</f>
        <v>0</v>
      </c>
      <c r="J79" s="69">
        <f>報酬計算!N7</f>
        <v>0</v>
      </c>
      <c r="K79" s="70">
        <f>報酬計算!O7</f>
        <v>0</v>
      </c>
      <c r="M79" s="214">
        <f>報酬計算!H7</f>
        <v>0</v>
      </c>
      <c r="N79" s="215"/>
      <c r="O79" s="216">
        <f>報酬計算!AQ5</f>
        <v>0</v>
      </c>
      <c r="P79" s="217"/>
      <c r="Q79" s="218"/>
      <c r="R79" s="216">
        <f>報酬計算!AR5</f>
        <v>0</v>
      </c>
      <c r="S79" s="219"/>
    </row>
    <row r="80" spans="1:19" ht="3.75" customHeight="1" thickBot="1">
      <c r="A80" s="72"/>
      <c r="B80" s="72"/>
      <c r="C80" s="72"/>
      <c r="D80" s="89"/>
      <c r="E80" s="89"/>
      <c r="F80" s="89"/>
      <c r="G80" s="89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 spans="1:19" ht="14.25" customHeight="1">
      <c r="A81" s="186" t="s">
        <v>44</v>
      </c>
      <c r="B81" s="188" t="s">
        <v>56</v>
      </c>
      <c r="C81" s="188"/>
      <c r="D81" s="188" t="s">
        <v>83</v>
      </c>
      <c r="E81" s="188"/>
      <c r="F81" s="188" t="s">
        <v>84</v>
      </c>
      <c r="G81" s="188"/>
      <c r="H81" s="189" t="s">
        <v>12</v>
      </c>
      <c r="I81" s="190"/>
      <c r="J81" s="189" t="s">
        <v>57</v>
      </c>
      <c r="K81" s="190"/>
      <c r="L81" s="189"/>
      <c r="M81" s="190"/>
      <c r="N81" s="189"/>
      <c r="O81" s="191"/>
      <c r="Q81" s="192" t="s">
        <v>66</v>
      </c>
      <c r="R81" s="193"/>
      <c r="S81" s="194"/>
    </row>
    <row r="82" spans="1:19" ht="14.25" thickBot="1">
      <c r="A82" s="187"/>
      <c r="B82" s="195">
        <f>F79*H79-F86</f>
        <v>0</v>
      </c>
      <c r="C82" s="178"/>
      <c r="D82" s="195">
        <f>報酬計算!R5</f>
        <v>0</v>
      </c>
      <c r="E82" s="178"/>
      <c r="F82" s="195">
        <f>報酬計算!Q5</f>
        <v>0</v>
      </c>
      <c r="G82" s="178"/>
      <c r="H82" s="179">
        <f>報酬計算!P5</f>
        <v>0</v>
      </c>
      <c r="I82" s="180"/>
      <c r="J82" s="179">
        <f>報酬計算!Z5</f>
        <v>0</v>
      </c>
      <c r="K82" s="180"/>
      <c r="L82" s="179"/>
      <c r="M82" s="180"/>
      <c r="N82" s="179"/>
      <c r="O82" s="182"/>
      <c r="Q82" s="183">
        <f>報酬計算!AC7</f>
        <v>0</v>
      </c>
      <c r="R82" s="184"/>
      <c r="S82" s="185"/>
    </row>
    <row r="83" spans="1:19" ht="15" customHeight="1" thickBot="1">
      <c r="A83" s="209" t="s">
        <v>45</v>
      </c>
      <c r="B83" s="210" t="s">
        <v>27</v>
      </c>
      <c r="C83" s="210"/>
      <c r="D83" s="210" t="s">
        <v>62</v>
      </c>
      <c r="E83" s="210"/>
      <c r="F83" s="210" t="s">
        <v>59</v>
      </c>
      <c r="G83" s="210"/>
      <c r="H83" s="189" t="s">
        <v>60</v>
      </c>
      <c r="I83" s="190"/>
      <c r="J83" s="189" t="s">
        <v>25</v>
      </c>
      <c r="K83" s="190"/>
      <c r="L83" s="189" t="s">
        <v>61</v>
      </c>
      <c r="M83" s="190"/>
      <c r="N83" s="189" t="s">
        <v>89</v>
      </c>
      <c r="O83" s="191"/>
    </row>
    <row r="84" spans="1:19" ht="14.25" customHeight="1">
      <c r="A84" s="196"/>
      <c r="B84" s="206">
        <f>報酬計算!AD7</f>
        <v>0</v>
      </c>
      <c r="C84" s="202"/>
      <c r="D84" s="207">
        <f>報酬計算!AE7</f>
        <v>0</v>
      </c>
      <c r="E84" s="207"/>
      <c r="F84" s="202"/>
      <c r="G84" s="202"/>
      <c r="H84" s="223">
        <f>報酬計算!AK7</f>
        <v>0</v>
      </c>
      <c r="I84" s="224"/>
      <c r="J84" s="208">
        <f>報酬計算!AJ7</f>
        <v>0</v>
      </c>
      <c r="K84" s="204"/>
      <c r="L84" s="208">
        <f>報酬計算!AN7</f>
        <v>0</v>
      </c>
      <c r="M84" s="204"/>
      <c r="N84" s="208">
        <f>報酬計算!AI7</f>
        <v>0</v>
      </c>
      <c r="O84" s="205"/>
      <c r="Q84" s="192" t="s">
        <v>67</v>
      </c>
      <c r="R84" s="193"/>
      <c r="S84" s="194"/>
    </row>
    <row r="85" spans="1:19" ht="14.25" customHeight="1" thickBot="1">
      <c r="A85" s="196"/>
      <c r="B85" s="202" t="s">
        <v>58</v>
      </c>
      <c r="C85" s="202"/>
      <c r="D85" s="202" t="s">
        <v>8</v>
      </c>
      <c r="E85" s="202"/>
      <c r="F85" s="202" t="s">
        <v>47</v>
      </c>
      <c r="G85" s="202"/>
      <c r="H85" s="203" t="s">
        <v>14</v>
      </c>
      <c r="I85" s="204"/>
      <c r="J85" s="203"/>
      <c r="K85" s="204"/>
      <c r="L85" s="203"/>
      <c r="M85" s="204"/>
      <c r="N85" s="203"/>
      <c r="O85" s="205"/>
      <c r="Q85" s="183">
        <f>報酬計算!AO7</f>
        <v>0</v>
      </c>
      <c r="R85" s="184"/>
      <c r="S85" s="185"/>
    </row>
    <row r="86" spans="1:19" ht="14.25" thickBot="1">
      <c r="A86" s="187"/>
      <c r="B86" s="211">
        <f>報酬計算!AH7</f>
        <v>0</v>
      </c>
      <c r="C86" s="211"/>
      <c r="D86" s="195">
        <f>報酬計算!AF7</f>
        <v>0</v>
      </c>
      <c r="E86" s="178"/>
      <c r="F86" s="177">
        <f>報酬計算!T7+報酬計算!U7+報酬計算!V7+報酬計算!W7+報酬計算!X7</f>
        <v>0</v>
      </c>
      <c r="G86" s="178"/>
      <c r="H86" s="179">
        <f>報酬計算!AM7</f>
        <v>0</v>
      </c>
      <c r="I86" s="180"/>
      <c r="J86" s="181"/>
      <c r="K86" s="180"/>
      <c r="L86" s="181"/>
      <c r="M86" s="180"/>
      <c r="N86" s="179"/>
      <c r="O86" s="182"/>
    </row>
    <row r="87" spans="1:19" ht="3.75" customHeight="1" thickBot="1">
      <c r="A87" s="72"/>
      <c r="B87" s="72"/>
      <c r="C87" s="72"/>
      <c r="D87" s="89"/>
      <c r="E87" s="89"/>
      <c r="F87" s="89"/>
      <c r="G87" s="89"/>
      <c r="H87" s="13"/>
      <c r="I87" s="13"/>
      <c r="J87" s="13"/>
      <c r="K87" s="13"/>
      <c r="L87" s="13"/>
      <c r="M87" s="13"/>
      <c r="N87" s="13"/>
      <c r="O87" s="13"/>
    </row>
    <row r="88" spans="1:19" ht="14.25" customHeight="1">
      <c r="A88" s="201" t="s">
        <v>46</v>
      </c>
      <c r="B88" s="201" t="s">
        <v>47</v>
      </c>
      <c r="C88" s="93" t="s">
        <v>37</v>
      </c>
      <c r="D88" s="86">
        <f>報酬計算!AV7</f>
        <v>0</v>
      </c>
      <c r="E88" s="93" t="s">
        <v>64</v>
      </c>
      <c r="F88" s="86">
        <f>報酬計算!AZ7</f>
        <v>0</v>
      </c>
      <c r="P88" s="192" t="s">
        <v>69</v>
      </c>
      <c r="Q88" s="193"/>
      <c r="R88" s="193"/>
      <c r="S88" s="194"/>
    </row>
    <row r="89" spans="1:19" ht="14.25" customHeight="1">
      <c r="A89" s="201"/>
      <c r="B89" s="201"/>
      <c r="C89" s="93" t="s">
        <v>63</v>
      </c>
      <c r="D89" s="86">
        <f>報酬計算!AW7</f>
        <v>0</v>
      </c>
      <c r="E89" s="93" t="s">
        <v>65</v>
      </c>
      <c r="F89" s="86">
        <f>報酬計算!BA7</f>
        <v>0</v>
      </c>
      <c r="P89" s="196" t="s">
        <v>68</v>
      </c>
      <c r="Q89" s="197">
        <f>報酬計算!AP7</f>
        <v>0</v>
      </c>
      <c r="R89" s="197"/>
      <c r="S89" s="198"/>
    </row>
    <row r="90" spans="1:19" ht="14.25" thickBot="1">
      <c r="A90" s="201"/>
      <c r="B90" s="201"/>
      <c r="C90" s="75" t="s">
        <v>81</v>
      </c>
      <c r="D90" s="86">
        <f>報酬計算!AX7</f>
        <v>0</v>
      </c>
      <c r="E90" s="88" t="s">
        <v>33</v>
      </c>
      <c r="F90" s="86">
        <f>SUM(D88,D89,D90,F88,F89)</f>
        <v>0</v>
      </c>
      <c r="P90" s="187"/>
      <c r="Q90" s="199"/>
      <c r="R90" s="199"/>
      <c r="S90" s="200"/>
    </row>
    <row r="91" spans="1:19" ht="33.75" customHeight="1"/>
    <row r="92" spans="1:19" ht="14.25" thickBot="1">
      <c r="A92" s="40" t="s">
        <v>122</v>
      </c>
      <c r="C92" s="77"/>
      <c r="D92" s="77"/>
      <c r="E92" s="77"/>
      <c r="F92" s="78"/>
      <c r="G92" s="1" t="str">
        <f>報酬計算!B1</f>
        <v>平成　　年　　月度</v>
      </c>
      <c r="J92" t="s">
        <v>41</v>
      </c>
    </row>
    <row r="93" spans="1:19">
      <c r="A93" s="186" t="s">
        <v>42</v>
      </c>
      <c r="B93" s="193" t="s">
        <v>6</v>
      </c>
      <c r="C93" s="193"/>
      <c r="D93" s="193" t="s">
        <v>42</v>
      </c>
      <c r="E93" s="193"/>
      <c r="F93" s="194"/>
    </row>
    <row r="94" spans="1:19" ht="18.75" customHeight="1" thickBot="1">
      <c r="A94" s="187"/>
      <c r="B94" s="184" t="s">
        <v>124</v>
      </c>
      <c r="C94" s="184"/>
      <c r="D94" s="184">
        <f>報酬計算!C8</f>
        <v>6</v>
      </c>
      <c r="E94" s="184"/>
      <c r="F94" s="185"/>
      <c r="H94" t="str">
        <f>報酬計算!M1</f>
        <v>対象期間　　　　/　　/　　～　　/</v>
      </c>
      <c r="N94" t="str">
        <f>報酬計算!U1</f>
        <v>営業日数 　　日</v>
      </c>
      <c r="R94" s="68"/>
    </row>
    <row r="95" spans="1:19" ht="5.25" customHeight="1" thickBot="1">
      <c r="A95" s="72"/>
      <c r="B95" s="72"/>
      <c r="C95" s="72"/>
      <c r="D95" s="89"/>
      <c r="E95" s="89"/>
      <c r="F95" s="89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9" ht="14.25" customHeight="1">
      <c r="A96" s="186" t="s">
        <v>43</v>
      </c>
      <c r="B96" s="193" t="s">
        <v>48</v>
      </c>
      <c r="C96" s="193"/>
      <c r="D96" s="193" t="s">
        <v>49</v>
      </c>
      <c r="E96" s="193"/>
      <c r="F96" s="193" t="s">
        <v>50</v>
      </c>
      <c r="G96" s="220"/>
      <c r="H96" s="90" t="s">
        <v>51</v>
      </c>
      <c r="I96" s="92" t="s">
        <v>37</v>
      </c>
      <c r="J96" s="90" t="s">
        <v>52</v>
      </c>
      <c r="K96" s="91" t="s">
        <v>53</v>
      </c>
      <c r="M96" s="221" t="s">
        <v>87</v>
      </c>
      <c r="N96" s="222"/>
      <c r="O96" s="225" t="s">
        <v>54</v>
      </c>
      <c r="P96" s="226"/>
      <c r="Q96" s="227"/>
      <c r="R96" s="228" t="s">
        <v>55</v>
      </c>
      <c r="S96" s="229"/>
    </row>
    <row r="97" spans="1:19" ht="14.25" thickBot="1">
      <c r="A97" s="187"/>
      <c r="B97" s="232">
        <f>報酬計算!F8</f>
        <v>0</v>
      </c>
      <c r="C97" s="184"/>
      <c r="D97" s="212">
        <f>報酬計算!G8</f>
        <v>0</v>
      </c>
      <c r="E97" s="184"/>
      <c r="F97" s="212">
        <f>報酬計算!I8</f>
        <v>0</v>
      </c>
      <c r="G97" s="213"/>
      <c r="H97" s="69">
        <f>報酬計算!K8</f>
        <v>0</v>
      </c>
      <c r="I97" s="71">
        <f>報酬計算!M8</f>
        <v>0</v>
      </c>
      <c r="J97" s="69">
        <f>報酬計算!N8</f>
        <v>0</v>
      </c>
      <c r="K97" s="70">
        <f>報酬計算!O8</f>
        <v>0</v>
      </c>
      <c r="M97" s="214">
        <f>報酬計算!H8</f>
        <v>0</v>
      </c>
      <c r="N97" s="215"/>
      <c r="O97" s="216">
        <f>報酬計算!AQ6</f>
        <v>0</v>
      </c>
      <c r="P97" s="217"/>
      <c r="Q97" s="218"/>
      <c r="R97" s="216">
        <f>報酬計算!AR6</f>
        <v>0</v>
      </c>
      <c r="S97" s="219"/>
    </row>
    <row r="98" spans="1:19" ht="3.75" customHeight="1" thickBot="1">
      <c r="A98" s="72"/>
      <c r="B98" s="72"/>
      <c r="C98" s="72"/>
      <c r="D98" s="89"/>
      <c r="E98" s="89"/>
      <c r="F98" s="89"/>
      <c r="G98" s="89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99" spans="1:19" ht="14.25" customHeight="1">
      <c r="A99" s="186" t="s">
        <v>44</v>
      </c>
      <c r="B99" s="188" t="s">
        <v>56</v>
      </c>
      <c r="C99" s="188"/>
      <c r="D99" s="188" t="s">
        <v>83</v>
      </c>
      <c r="E99" s="188"/>
      <c r="F99" s="188" t="s">
        <v>84</v>
      </c>
      <c r="G99" s="188"/>
      <c r="H99" s="189" t="s">
        <v>12</v>
      </c>
      <c r="I99" s="190"/>
      <c r="J99" s="189" t="s">
        <v>57</v>
      </c>
      <c r="K99" s="190"/>
      <c r="L99" s="189"/>
      <c r="M99" s="190"/>
      <c r="N99" s="189"/>
      <c r="O99" s="191"/>
      <c r="Q99" s="192" t="s">
        <v>66</v>
      </c>
      <c r="R99" s="193"/>
      <c r="S99" s="194"/>
    </row>
    <row r="100" spans="1:19" ht="14.25" thickBot="1">
      <c r="A100" s="187"/>
      <c r="B100" s="195">
        <f>F97*H97-F104</f>
        <v>0</v>
      </c>
      <c r="C100" s="178"/>
      <c r="D100" s="195">
        <f>報酬計算!R8</f>
        <v>0</v>
      </c>
      <c r="E100" s="178"/>
      <c r="F100" s="195">
        <f>報酬計算!Q8</f>
        <v>0</v>
      </c>
      <c r="G100" s="178"/>
      <c r="H100" s="179">
        <f>報酬計算!P8</f>
        <v>0</v>
      </c>
      <c r="I100" s="180"/>
      <c r="J100" s="179">
        <f>報酬計算!Z8</f>
        <v>0</v>
      </c>
      <c r="K100" s="180"/>
      <c r="L100" s="179"/>
      <c r="M100" s="180"/>
      <c r="N100" s="181"/>
      <c r="O100" s="182"/>
      <c r="Q100" s="183">
        <f>報酬計算!AC8</f>
        <v>0</v>
      </c>
      <c r="R100" s="184"/>
      <c r="S100" s="185"/>
    </row>
    <row r="101" spans="1:19" ht="15" customHeight="1" thickBot="1">
      <c r="A101" s="209" t="s">
        <v>45</v>
      </c>
      <c r="B101" s="210" t="s">
        <v>27</v>
      </c>
      <c r="C101" s="210"/>
      <c r="D101" s="210" t="s">
        <v>62</v>
      </c>
      <c r="E101" s="210"/>
      <c r="F101" s="210" t="s">
        <v>59</v>
      </c>
      <c r="G101" s="210"/>
      <c r="H101" s="189" t="s">
        <v>60</v>
      </c>
      <c r="I101" s="190"/>
      <c r="J101" s="189" t="s">
        <v>25</v>
      </c>
      <c r="K101" s="190"/>
      <c r="L101" s="189" t="s">
        <v>61</v>
      </c>
      <c r="M101" s="190"/>
      <c r="N101" s="189" t="s">
        <v>89</v>
      </c>
      <c r="O101" s="191"/>
    </row>
    <row r="102" spans="1:19" ht="14.25" customHeight="1">
      <c r="A102" s="196"/>
      <c r="B102" s="206">
        <f>報酬計算!AD8</f>
        <v>0</v>
      </c>
      <c r="C102" s="202"/>
      <c r="D102" s="207">
        <f>報酬計算!AE8</f>
        <v>0</v>
      </c>
      <c r="E102" s="207"/>
      <c r="F102" s="202"/>
      <c r="G102" s="202"/>
      <c r="H102" s="208">
        <f>報酬計算!AK8</f>
        <v>0</v>
      </c>
      <c r="I102" s="204"/>
      <c r="J102" s="208">
        <f>報酬計算!AJ8</f>
        <v>0</v>
      </c>
      <c r="K102" s="204"/>
      <c r="L102" s="208">
        <f>報酬計算!AN8</f>
        <v>0</v>
      </c>
      <c r="M102" s="204"/>
      <c r="N102" s="208">
        <f>報酬計算!AI8</f>
        <v>0</v>
      </c>
      <c r="O102" s="205"/>
      <c r="Q102" s="192" t="s">
        <v>67</v>
      </c>
      <c r="R102" s="193"/>
      <c r="S102" s="194"/>
    </row>
    <row r="103" spans="1:19" ht="14.25" customHeight="1" thickBot="1">
      <c r="A103" s="196"/>
      <c r="B103" s="202" t="s">
        <v>58</v>
      </c>
      <c r="C103" s="202"/>
      <c r="D103" s="202" t="s">
        <v>8</v>
      </c>
      <c r="E103" s="202"/>
      <c r="F103" s="202" t="s">
        <v>47</v>
      </c>
      <c r="G103" s="202"/>
      <c r="H103" s="203" t="s">
        <v>14</v>
      </c>
      <c r="I103" s="204"/>
      <c r="J103" s="203"/>
      <c r="K103" s="204"/>
      <c r="L103" s="203"/>
      <c r="M103" s="204"/>
      <c r="N103" s="203"/>
      <c r="O103" s="205"/>
      <c r="Q103" s="183">
        <f>報酬計算!AO8</f>
        <v>0</v>
      </c>
      <c r="R103" s="184"/>
      <c r="S103" s="185"/>
    </row>
    <row r="104" spans="1:19" ht="14.25" thickBot="1">
      <c r="A104" s="187"/>
      <c r="B104" s="211">
        <f>報酬計算!AH8</f>
        <v>0</v>
      </c>
      <c r="C104" s="211"/>
      <c r="D104" s="195">
        <f>報酬計算!AF8</f>
        <v>0</v>
      </c>
      <c r="E104" s="178"/>
      <c r="F104" s="177">
        <f>報酬計算!T8+報酬計算!U8+報酬計算!V8+報酬計算!W8+報酬計算!X8</f>
        <v>0</v>
      </c>
      <c r="G104" s="178"/>
      <c r="H104" s="179">
        <f>報酬計算!AM8</f>
        <v>0</v>
      </c>
      <c r="I104" s="180"/>
      <c r="J104" s="181"/>
      <c r="K104" s="180"/>
      <c r="L104" s="181"/>
      <c r="M104" s="180"/>
      <c r="N104" s="181"/>
      <c r="O104" s="182"/>
    </row>
    <row r="105" spans="1:19" ht="3.75" customHeight="1" thickBot="1">
      <c r="A105" s="72"/>
      <c r="B105" s="72"/>
      <c r="C105" s="72"/>
      <c r="D105" s="89"/>
      <c r="E105" s="89"/>
      <c r="F105" s="89"/>
      <c r="G105" s="89"/>
      <c r="H105" s="13"/>
      <c r="I105" s="13"/>
      <c r="J105" s="13"/>
      <c r="K105" s="13"/>
      <c r="L105" s="13"/>
      <c r="M105" s="13"/>
      <c r="N105" s="13"/>
      <c r="O105" s="13"/>
    </row>
    <row r="106" spans="1:19" ht="14.25" customHeight="1">
      <c r="A106" s="201" t="s">
        <v>46</v>
      </c>
      <c r="B106" s="201" t="s">
        <v>47</v>
      </c>
      <c r="C106" s="93" t="s">
        <v>37</v>
      </c>
      <c r="D106" s="86">
        <f>報酬計算!AV8</f>
        <v>0</v>
      </c>
      <c r="E106" s="148" t="s">
        <v>64</v>
      </c>
      <c r="F106" s="86">
        <f>報酬計算!AZ8</f>
        <v>0</v>
      </c>
      <c r="P106" s="192" t="s">
        <v>69</v>
      </c>
      <c r="Q106" s="193"/>
      <c r="R106" s="193"/>
      <c r="S106" s="194"/>
    </row>
    <row r="107" spans="1:19" ht="14.25" customHeight="1">
      <c r="A107" s="201"/>
      <c r="B107" s="201"/>
      <c r="C107" s="93" t="s">
        <v>63</v>
      </c>
      <c r="D107" s="86">
        <f>報酬計算!AW8</f>
        <v>0</v>
      </c>
      <c r="E107" s="148" t="s">
        <v>65</v>
      </c>
      <c r="F107" s="86">
        <f>報酬計算!BA8</f>
        <v>0</v>
      </c>
      <c r="P107" s="196" t="s">
        <v>68</v>
      </c>
      <c r="Q107" s="197">
        <f>報酬計算!AP8</f>
        <v>0</v>
      </c>
      <c r="R107" s="197"/>
      <c r="S107" s="198"/>
    </row>
    <row r="108" spans="1:19" ht="14.25" thickBot="1">
      <c r="A108" s="201"/>
      <c r="B108" s="201"/>
      <c r="C108" s="75" t="s">
        <v>81</v>
      </c>
      <c r="D108" s="86">
        <f>報酬計算!AX8</f>
        <v>0</v>
      </c>
      <c r="E108" s="88" t="s">
        <v>33</v>
      </c>
      <c r="F108" s="86">
        <f>SUM(D106,D107,D108,F106,F107)</f>
        <v>0</v>
      </c>
      <c r="G108" s="3"/>
      <c r="P108" s="187"/>
      <c r="Q108" s="199"/>
      <c r="R108" s="199"/>
      <c r="S108" s="200"/>
    </row>
    <row r="109" spans="1:19" ht="33.75" customHeight="1"/>
    <row r="110" spans="1:19" ht="14.25" thickBot="1">
      <c r="A110" s="40" t="s">
        <v>122</v>
      </c>
      <c r="C110" s="77"/>
      <c r="D110" s="77"/>
      <c r="E110" s="77"/>
      <c r="F110" s="78"/>
      <c r="G110" s="1" t="str">
        <f>報酬計算!B1</f>
        <v>平成　　年　　月度</v>
      </c>
      <c r="J110" t="s">
        <v>41</v>
      </c>
    </row>
    <row r="111" spans="1:19">
      <c r="A111" s="186" t="s">
        <v>42</v>
      </c>
      <c r="B111" s="193" t="s">
        <v>6</v>
      </c>
      <c r="C111" s="193"/>
      <c r="D111" s="193" t="s">
        <v>42</v>
      </c>
      <c r="E111" s="193"/>
      <c r="F111" s="194"/>
    </row>
    <row r="112" spans="1:19" ht="18.75" customHeight="1" thickBot="1">
      <c r="A112" s="187"/>
      <c r="B112" s="184" t="s">
        <v>124</v>
      </c>
      <c r="C112" s="184"/>
      <c r="D112" s="184">
        <f>報酬計算!C7</f>
        <v>5</v>
      </c>
      <c r="E112" s="184"/>
      <c r="F112" s="185"/>
      <c r="H112" t="str">
        <f>報酬計算!M1</f>
        <v>対象期間　　　　/　　/　　～　　/</v>
      </c>
      <c r="N112" t="str">
        <f>報酬計算!U1</f>
        <v>営業日数 　　日</v>
      </c>
      <c r="R112" s="68"/>
    </row>
    <row r="113" spans="1:19" ht="5.25" customHeight="1" thickBot="1">
      <c r="A113" s="72"/>
      <c r="B113" s="72"/>
      <c r="C113" s="72"/>
      <c r="D113" s="89"/>
      <c r="E113" s="89"/>
      <c r="F113" s="89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</row>
    <row r="114" spans="1:19" ht="14.25" customHeight="1">
      <c r="A114" s="186" t="s">
        <v>43</v>
      </c>
      <c r="B114" s="193" t="s">
        <v>48</v>
      </c>
      <c r="C114" s="193"/>
      <c r="D114" s="193" t="s">
        <v>49</v>
      </c>
      <c r="E114" s="193"/>
      <c r="F114" s="193" t="s">
        <v>50</v>
      </c>
      <c r="G114" s="220"/>
      <c r="H114" s="90" t="s">
        <v>51</v>
      </c>
      <c r="I114" s="92" t="s">
        <v>37</v>
      </c>
      <c r="J114" s="90" t="s">
        <v>52</v>
      </c>
      <c r="K114" s="91" t="s">
        <v>53</v>
      </c>
      <c r="M114" s="221" t="s">
        <v>87</v>
      </c>
      <c r="N114" s="222"/>
      <c r="O114" s="228" t="s">
        <v>54</v>
      </c>
      <c r="P114" s="226"/>
      <c r="Q114" s="227"/>
      <c r="R114" s="228" t="s">
        <v>55</v>
      </c>
      <c r="S114" s="229"/>
    </row>
    <row r="115" spans="1:19" ht="14.25" thickBot="1">
      <c r="A115" s="187"/>
      <c r="B115" s="212">
        <f>報酬計算!F7</f>
        <v>0</v>
      </c>
      <c r="C115" s="184"/>
      <c r="D115" s="212">
        <f>報酬計算!G7</f>
        <v>0</v>
      </c>
      <c r="E115" s="184"/>
      <c r="F115" s="212">
        <f>報酬計算!I7</f>
        <v>0</v>
      </c>
      <c r="G115" s="213"/>
      <c r="H115" s="69">
        <f>報酬計算!K7</f>
        <v>0</v>
      </c>
      <c r="I115" s="71">
        <f>報酬計算!M7</f>
        <v>0</v>
      </c>
      <c r="J115" s="69">
        <f>報酬計算!N7</f>
        <v>0</v>
      </c>
      <c r="K115" s="70">
        <f>報酬計算!O7</f>
        <v>0</v>
      </c>
      <c r="M115" s="214">
        <f>報酬計算!H7</f>
        <v>0</v>
      </c>
      <c r="N115" s="215"/>
      <c r="O115" s="216">
        <f>報酬計算!AQ7</f>
        <v>0</v>
      </c>
      <c r="P115" s="217"/>
      <c r="Q115" s="218"/>
      <c r="R115" s="216">
        <f>報酬計算!AR7</f>
        <v>0</v>
      </c>
      <c r="S115" s="219"/>
    </row>
    <row r="116" spans="1:19" ht="3.75" customHeight="1" thickBot="1">
      <c r="A116" s="72"/>
      <c r="B116" s="72"/>
      <c r="C116" s="72"/>
      <c r="D116" s="89"/>
      <c r="E116" s="89"/>
      <c r="F116" s="89"/>
      <c r="G116" s="89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</row>
    <row r="117" spans="1:19" ht="14.25" customHeight="1">
      <c r="A117" s="186" t="s">
        <v>44</v>
      </c>
      <c r="B117" s="188" t="s">
        <v>56</v>
      </c>
      <c r="C117" s="188"/>
      <c r="D117" s="188" t="s">
        <v>83</v>
      </c>
      <c r="E117" s="188"/>
      <c r="F117" s="188" t="s">
        <v>84</v>
      </c>
      <c r="G117" s="188"/>
      <c r="H117" s="189" t="s">
        <v>12</v>
      </c>
      <c r="I117" s="190"/>
      <c r="J117" s="189" t="s">
        <v>57</v>
      </c>
      <c r="K117" s="190"/>
      <c r="L117" s="189"/>
      <c r="M117" s="190"/>
      <c r="N117" s="189"/>
      <c r="O117" s="191"/>
      <c r="Q117" s="192" t="s">
        <v>66</v>
      </c>
      <c r="R117" s="193"/>
      <c r="S117" s="194"/>
    </row>
    <row r="118" spans="1:19" ht="14.25" thickBot="1">
      <c r="A118" s="187"/>
      <c r="B118" s="195">
        <f>F115*H115-F122</f>
        <v>0</v>
      </c>
      <c r="C118" s="178"/>
      <c r="D118" s="195">
        <f>報酬計算!R62</f>
        <v>0</v>
      </c>
      <c r="E118" s="178"/>
      <c r="F118" s="195">
        <f>報酬計算!Q7</f>
        <v>0</v>
      </c>
      <c r="G118" s="178"/>
      <c r="H118" s="179">
        <f>報酬計算!P62</f>
        <v>0</v>
      </c>
      <c r="I118" s="180"/>
      <c r="J118" s="179">
        <f>報酬計算!Z62</f>
        <v>0</v>
      </c>
      <c r="K118" s="180"/>
      <c r="L118" s="179"/>
      <c r="M118" s="180"/>
      <c r="N118" s="181"/>
      <c r="O118" s="182"/>
      <c r="Q118" s="183">
        <f>報酬計算!AC7</f>
        <v>0</v>
      </c>
      <c r="R118" s="184"/>
      <c r="S118" s="185"/>
    </row>
    <row r="119" spans="1:19" ht="15" customHeight="1" thickBot="1">
      <c r="A119" s="209" t="s">
        <v>45</v>
      </c>
      <c r="B119" s="210" t="s">
        <v>27</v>
      </c>
      <c r="C119" s="210"/>
      <c r="D119" s="210" t="s">
        <v>62</v>
      </c>
      <c r="E119" s="210"/>
      <c r="F119" s="210" t="s">
        <v>59</v>
      </c>
      <c r="G119" s="210"/>
      <c r="H119" s="189" t="s">
        <v>60</v>
      </c>
      <c r="I119" s="190"/>
      <c r="J119" s="189" t="s">
        <v>25</v>
      </c>
      <c r="K119" s="190"/>
      <c r="L119" s="189" t="s">
        <v>61</v>
      </c>
      <c r="M119" s="190"/>
      <c r="N119" s="189" t="s">
        <v>89</v>
      </c>
      <c r="O119" s="191"/>
    </row>
    <row r="120" spans="1:19" ht="14.25" customHeight="1">
      <c r="A120" s="196"/>
      <c r="B120" s="206">
        <f>報酬計算!AD7</f>
        <v>0</v>
      </c>
      <c r="C120" s="202"/>
      <c r="D120" s="207">
        <f>報酬計算!AE7</f>
        <v>0</v>
      </c>
      <c r="E120" s="207"/>
      <c r="F120" s="202"/>
      <c r="G120" s="202"/>
      <c r="H120" s="208">
        <f>報酬計算!AK7</f>
        <v>0</v>
      </c>
      <c r="I120" s="204"/>
      <c r="J120" s="208">
        <f>報酬計算!AJ7</f>
        <v>0</v>
      </c>
      <c r="K120" s="204"/>
      <c r="L120" s="208">
        <f>報酬計算!AN7</f>
        <v>0</v>
      </c>
      <c r="M120" s="204"/>
      <c r="N120" s="208">
        <f>報酬計算!AI7</f>
        <v>0</v>
      </c>
      <c r="O120" s="205"/>
      <c r="Q120" s="192" t="s">
        <v>67</v>
      </c>
      <c r="R120" s="193"/>
      <c r="S120" s="194"/>
    </row>
    <row r="121" spans="1:19" ht="14.25" customHeight="1" thickBot="1">
      <c r="A121" s="196"/>
      <c r="B121" s="202" t="s">
        <v>58</v>
      </c>
      <c r="C121" s="202"/>
      <c r="D121" s="202" t="s">
        <v>8</v>
      </c>
      <c r="E121" s="202"/>
      <c r="F121" s="202" t="s">
        <v>47</v>
      </c>
      <c r="G121" s="202"/>
      <c r="H121" s="203" t="s">
        <v>14</v>
      </c>
      <c r="I121" s="204"/>
      <c r="J121" s="203"/>
      <c r="K121" s="204"/>
      <c r="L121" s="203"/>
      <c r="M121" s="204"/>
      <c r="N121" s="203"/>
      <c r="O121" s="205"/>
      <c r="Q121" s="183">
        <f>報酬計算!AO7</f>
        <v>0</v>
      </c>
      <c r="R121" s="184"/>
      <c r="S121" s="185"/>
    </row>
    <row r="122" spans="1:19" ht="14.25" thickBot="1">
      <c r="A122" s="187"/>
      <c r="B122" s="211">
        <f>報酬計算!AH7</f>
        <v>0</v>
      </c>
      <c r="C122" s="211"/>
      <c r="D122" s="195">
        <f>報酬計算!AF7</f>
        <v>0</v>
      </c>
      <c r="E122" s="178"/>
      <c r="F122" s="177">
        <f>報酬計算!T7+報酬計算!U7+報酬計算!V7+報酬計算!W7+報酬計算!X7</f>
        <v>0</v>
      </c>
      <c r="G122" s="178"/>
      <c r="H122" s="179">
        <f>報酬計算!AM7</f>
        <v>0</v>
      </c>
      <c r="I122" s="180"/>
      <c r="J122" s="181"/>
      <c r="K122" s="180"/>
      <c r="L122" s="181"/>
      <c r="M122" s="180"/>
      <c r="N122" s="181"/>
      <c r="O122" s="182"/>
    </row>
    <row r="123" spans="1:19" ht="3.75" customHeight="1" thickBot="1">
      <c r="A123" s="72"/>
      <c r="B123" s="72"/>
      <c r="C123" s="72"/>
      <c r="D123" s="89"/>
      <c r="E123" s="89"/>
      <c r="F123" s="89"/>
      <c r="G123" s="89"/>
      <c r="H123" s="13"/>
      <c r="I123" s="13"/>
      <c r="J123" s="13"/>
      <c r="K123" s="13"/>
      <c r="L123" s="13"/>
      <c r="M123" s="13"/>
      <c r="N123" s="13"/>
      <c r="O123" s="13"/>
    </row>
    <row r="124" spans="1:19" ht="14.25" customHeight="1">
      <c r="A124" s="201" t="s">
        <v>46</v>
      </c>
      <c r="B124" s="201" t="s">
        <v>47</v>
      </c>
      <c r="C124" s="93" t="s">
        <v>37</v>
      </c>
      <c r="D124" s="86">
        <f>報酬計算!AV7</f>
        <v>0</v>
      </c>
      <c r="E124" s="93" t="s">
        <v>64</v>
      </c>
      <c r="F124" s="86">
        <f>報酬計算!AZ7</f>
        <v>0</v>
      </c>
      <c r="P124" s="192" t="s">
        <v>69</v>
      </c>
      <c r="Q124" s="193"/>
      <c r="R124" s="193"/>
      <c r="S124" s="194"/>
    </row>
    <row r="125" spans="1:19" ht="14.25" customHeight="1">
      <c r="A125" s="201"/>
      <c r="B125" s="201"/>
      <c r="C125" s="93" t="s">
        <v>63</v>
      </c>
      <c r="D125" s="86">
        <f>報酬計算!AW7</f>
        <v>0</v>
      </c>
      <c r="E125" s="93" t="s">
        <v>65</v>
      </c>
      <c r="F125" s="86">
        <f>報酬計算!BA7</f>
        <v>0</v>
      </c>
      <c r="P125" s="196" t="s">
        <v>68</v>
      </c>
      <c r="Q125" s="197">
        <f>報酬計算!AP7</f>
        <v>0</v>
      </c>
      <c r="R125" s="197"/>
      <c r="S125" s="198"/>
    </row>
    <row r="126" spans="1:19" ht="14.25" thickBot="1">
      <c r="A126" s="201"/>
      <c r="B126" s="201"/>
      <c r="C126" s="75" t="s">
        <v>81</v>
      </c>
      <c r="D126" s="86">
        <f>報酬計算!AX7</f>
        <v>0</v>
      </c>
      <c r="E126" s="88" t="s">
        <v>33</v>
      </c>
      <c r="F126" s="86">
        <f>SUM(D124,D125,D126,F124,F125)</f>
        <v>0</v>
      </c>
      <c r="P126" s="187"/>
      <c r="Q126" s="199"/>
      <c r="R126" s="199"/>
      <c r="S126" s="200"/>
    </row>
    <row r="127" spans="1:19" ht="19.149999999999999" customHeight="1"/>
    <row r="128" spans="1:19" ht="14.25" thickBot="1">
      <c r="A128" s="40" t="s">
        <v>122</v>
      </c>
      <c r="C128" s="77"/>
      <c r="D128" s="77"/>
      <c r="E128" s="77"/>
      <c r="F128" s="78"/>
      <c r="G128" s="1" t="str">
        <f>報酬計算!B1</f>
        <v>平成　　年　　月度</v>
      </c>
      <c r="J128" t="s">
        <v>41</v>
      </c>
    </row>
    <row r="129" spans="1:19" ht="13.5" customHeight="1">
      <c r="A129" s="186" t="s">
        <v>42</v>
      </c>
      <c r="B129" s="193" t="s">
        <v>6</v>
      </c>
      <c r="C129" s="193"/>
      <c r="D129" s="193" t="s">
        <v>42</v>
      </c>
      <c r="E129" s="193"/>
      <c r="F129" s="194"/>
    </row>
    <row r="130" spans="1:19" ht="18.75" customHeight="1" thickBot="1">
      <c r="A130" s="187"/>
      <c r="B130" s="184" t="s">
        <v>124</v>
      </c>
      <c r="C130" s="184"/>
      <c r="D130" s="184">
        <f>報酬計算!C8</f>
        <v>6</v>
      </c>
      <c r="E130" s="184"/>
      <c r="F130" s="185"/>
      <c r="H130" t="str">
        <f>報酬計算!M1</f>
        <v>対象期間　　　　/　　/　　～　　/</v>
      </c>
      <c r="N130" t="str">
        <f>報酬計算!U1</f>
        <v>営業日数 　　日</v>
      </c>
      <c r="R130" s="68"/>
    </row>
    <row r="131" spans="1:19" ht="5.25" customHeight="1" thickBot="1">
      <c r="A131" s="72"/>
      <c r="B131" s="72"/>
      <c r="C131" s="72"/>
      <c r="D131" s="89"/>
      <c r="E131" s="89"/>
      <c r="F131" s="89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2" spans="1:19" ht="14.25" customHeight="1">
      <c r="A132" s="186" t="s">
        <v>43</v>
      </c>
      <c r="B132" s="193" t="s">
        <v>48</v>
      </c>
      <c r="C132" s="193"/>
      <c r="D132" s="193" t="s">
        <v>49</v>
      </c>
      <c r="E132" s="193"/>
      <c r="F132" s="193" t="s">
        <v>50</v>
      </c>
      <c r="G132" s="220"/>
      <c r="H132" s="90" t="s">
        <v>51</v>
      </c>
      <c r="I132" s="92" t="s">
        <v>37</v>
      </c>
      <c r="J132" s="90" t="s">
        <v>52</v>
      </c>
      <c r="K132" s="91" t="s">
        <v>53</v>
      </c>
      <c r="M132" s="221" t="s">
        <v>87</v>
      </c>
      <c r="N132" s="222"/>
      <c r="O132" s="225" t="s">
        <v>54</v>
      </c>
      <c r="P132" s="226"/>
      <c r="Q132" s="227"/>
      <c r="R132" s="228" t="s">
        <v>55</v>
      </c>
      <c r="S132" s="229"/>
    </row>
    <row r="133" spans="1:19" ht="14.25" thickBot="1">
      <c r="A133" s="187"/>
      <c r="B133" s="231">
        <v>0.5</v>
      </c>
      <c r="C133" s="231"/>
      <c r="D133" s="212">
        <f>報酬計算!G8</f>
        <v>0</v>
      </c>
      <c r="E133" s="184"/>
      <c r="F133" s="212">
        <f>報酬計算!I8</f>
        <v>0</v>
      </c>
      <c r="G133" s="213"/>
      <c r="H133" s="69">
        <f>報酬計算!K8</f>
        <v>0</v>
      </c>
      <c r="I133" s="71">
        <f>報酬計算!M8</f>
        <v>0</v>
      </c>
      <c r="J133" s="69">
        <f>報酬計算!N8</f>
        <v>0</v>
      </c>
      <c r="K133" s="70">
        <f>報酬計算!O8</f>
        <v>0</v>
      </c>
      <c r="M133" s="214">
        <f>報酬計算!H8</f>
        <v>0</v>
      </c>
      <c r="N133" s="215"/>
      <c r="O133" s="216">
        <f>報酬計算!AQ8</f>
        <v>0</v>
      </c>
      <c r="P133" s="217"/>
      <c r="Q133" s="218"/>
      <c r="R133" s="216">
        <f>報酬計算!AR8</f>
        <v>0</v>
      </c>
      <c r="S133" s="219"/>
    </row>
    <row r="134" spans="1:19" ht="3.75" customHeight="1" thickBot="1">
      <c r="A134" s="72"/>
      <c r="B134" s="72"/>
      <c r="C134" s="72"/>
      <c r="D134" s="89"/>
      <c r="E134" s="89"/>
      <c r="F134" s="89"/>
      <c r="G134" s="89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</row>
    <row r="135" spans="1:19" ht="14.25" customHeight="1">
      <c r="A135" s="186" t="s">
        <v>44</v>
      </c>
      <c r="B135" s="188" t="s">
        <v>56</v>
      </c>
      <c r="C135" s="188"/>
      <c r="D135" s="188" t="s">
        <v>83</v>
      </c>
      <c r="E135" s="188"/>
      <c r="F135" s="188" t="s">
        <v>84</v>
      </c>
      <c r="G135" s="188"/>
      <c r="H135" s="189" t="s">
        <v>12</v>
      </c>
      <c r="I135" s="190"/>
      <c r="J135" s="189" t="s">
        <v>57</v>
      </c>
      <c r="K135" s="190"/>
      <c r="L135" s="189"/>
      <c r="M135" s="190"/>
      <c r="N135" s="189"/>
      <c r="O135" s="191"/>
      <c r="Q135" s="192" t="s">
        <v>66</v>
      </c>
      <c r="R135" s="193"/>
      <c r="S135" s="194"/>
    </row>
    <row r="136" spans="1:19" ht="14.25" thickBot="1">
      <c r="A136" s="187"/>
      <c r="B136" s="195">
        <f>F133*H133-F140</f>
        <v>0</v>
      </c>
      <c r="C136" s="178"/>
      <c r="D136" s="195">
        <f>報酬計算!R8</f>
        <v>0</v>
      </c>
      <c r="E136" s="178"/>
      <c r="F136" s="195">
        <f>報酬計算!Q8</f>
        <v>0</v>
      </c>
      <c r="G136" s="178"/>
      <c r="H136" s="179">
        <f>報酬計算!P8</f>
        <v>0</v>
      </c>
      <c r="I136" s="180"/>
      <c r="J136" s="179">
        <f>報酬計算!Z8</f>
        <v>0</v>
      </c>
      <c r="K136" s="180"/>
      <c r="L136" s="179"/>
      <c r="M136" s="180"/>
      <c r="N136" s="181"/>
      <c r="O136" s="182"/>
      <c r="Q136" s="183">
        <f>報酬計算!AC8</f>
        <v>0</v>
      </c>
      <c r="R136" s="184"/>
      <c r="S136" s="185"/>
    </row>
    <row r="137" spans="1:19" ht="15" customHeight="1" thickBot="1">
      <c r="A137" s="209" t="s">
        <v>45</v>
      </c>
      <c r="B137" s="210" t="s">
        <v>27</v>
      </c>
      <c r="C137" s="210"/>
      <c r="D137" s="210" t="s">
        <v>62</v>
      </c>
      <c r="E137" s="210"/>
      <c r="F137" s="210" t="s">
        <v>59</v>
      </c>
      <c r="G137" s="210"/>
      <c r="H137" s="189" t="s">
        <v>60</v>
      </c>
      <c r="I137" s="190"/>
      <c r="J137" s="189" t="s">
        <v>25</v>
      </c>
      <c r="K137" s="190"/>
      <c r="L137" s="189" t="s">
        <v>61</v>
      </c>
      <c r="M137" s="190"/>
      <c r="N137" s="189" t="s">
        <v>89</v>
      </c>
      <c r="O137" s="191"/>
    </row>
    <row r="138" spans="1:19" ht="14.25" customHeight="1">
      <c r="A138" s="196"/>
      <c r="B138" s="206">
        <f>報酬計算!AD8</f>
        <v>0</v>
      </c>
      <c r="C138" s="202"/>
      <c r="D138" s="207">
        <f>報酬計算!AE8</f>
        <v>0</v>
      </c>
      <c r="E138" s="207"/>
      <c r="F138" s="202"/>
      <c r="G138" s="202"/>
      <c r="H138" s="208">
        <f>報酬計算!AK8</f>
        <v>0</v>
      </c>
      <c r="I138" s="204"/>
      <c r="J138" s="208">
        <f>報酬計算!AJ8</f>
        <v>0</v>
      </c>
      <c r="K138" s="204"/>
      <c r="L138" s="208">
        <f>報酬計算!AN8</f>
        <v>0</v>
      </c>
      <c r="M138" s="204"/>
      <c r="N138" s="208">
        <f>報酬計算!AI8</f>
        <v>0</v>
      </c>
      <c r="O138" s="205"/>
      <c r="Q138" s="192" t="s">
        <v>67</v>
      </c>
      <c r="R138" s="193"/>
      <c r="S138" s="194"/>
    </row>
    <row r="139" spans="1:19" ht="14.25" customHeight="1" thickBot="1">
      <c r="A139" s="196"/>
      <c r="B139" s="202" t="s">
        <v>58</v>
      </c>
      <c r="C139" s="202"/>
      <c r="D139" s="202" t="s">
        <v>8</v>
      </c>
      <c r="E139" s="202"/>
      <c r="F139" s="202" t="s">
        <v>47</v>
      </c>
      <c r="G139" s="202"/>
      <c r="H139" s="203" t="s">
        <v>14</v>
      </c>
      <c r="I139" s="204"/>
      <c r="J139" s="203"/>
      <c r="K139" s="204"/>
      <c r="L139" s="203"/>
      <c r="M139" s="204"/>
      <c r="N139" s="203" t="s">
        <v>113</v>
      </c>
      <c r="O139" s="205"/>
      <c r="Q139" s="183">
        <f>報酬計算!AO8</f>
        <v>0</v>
      </c>
      <c r="R139" s="184"/>
      <c r="S139" s="185"/>
    </row>
    <row r="140" spans="1:19" ht="14.25" thickBot="1">
      <c r="A140" s="187"/>
      <c r="B140" s="211">
        <f>報酬計算!AH8</f>
        <v>0</v>
      </c>
      <c r="C140" s="211"/>
      <c r="D140" s="195">
        <f>報酬計算!AF8</f>
        <v>0</v>
      </c>
      <c r="E140" s="178"/>
      <c r="F140" s="177">
        <f>SUM(報酬計算!T8,報酬計算!U8,報酬計算!V8,報酬計算!W8,報酬計算!X8)</f>
        <v>0</v>
      </c>
      <c r="G140" s="178"/>
      <c r="H140" s="179">
        <f>報酬計算!AM8</f>
        <v>0</v>
      </c>
      <c r="I140" s="180"/>
      <c r="J140" s="181"/>
      <c r="K140" s="180"/>
      <c r="L140" s="181"/>
      <c r="M140" s="180"/>
      <c r="N140" s="179">
        <f>報酬計算!AL8</f>
        <v>0</v>
      </c>
      <c r="O140" s="182"/>
    </row>
    <row r="141" spans="1:19" ht="3.75" customHeight="1" thickBot="1">
      <c r="A141" s="72"/>
      <c r="B141" s="72"/>
      <c r="C141" s="72"/>
      <c r="D141" s="89"/>
      <c r="E141" s="89"/>
      <c r="F141" s="89"/>
      <c r="G141" s="89"/>
      <c r="H141" s="13"/>
      <c r="I141" s="13"/>
      <c r="J141" s="13"/>
      <c r="K141" s="13"/>
      <c r="L141" s="13"/>
      <c r="M141" s="13"/>
      <c r="N141" s="13"/>
      <c r="O141" s="13"/>
    </row>
    <row r="142" spans="1:19" ht="14.25" customHeight="1">
      <c r="A142" s="201" t="s">
        <v>46</v>
      </c>
      <c r="B142" s="201" t="s">
        <v>47</v>
      </c>
      <c r="C142" s="93" t="s">
        <v>37</v>
      </c>
      <c r="D142" s="86">
        <f>報酬計算!AV8</f>
        <v>0</v>
      </c>
      <c r="E142" s="93" t="s">
        <v>64</v>
      </c>
      <c r="F142" s="86">
        <f>報酬計算!AZ8</f>
        <v>0</v>
      </c>
      <c r="P142" s="192" t="s">
        <v>69</v>
      </c>
      <c r="Q142" s="193"/>
      <c r="R142" s="193"/>
      <c r="S142" s="194"/>
    </row>
    <row r="143" spans="1:19" ht="14.25" customHeight="1">
      <c r="A143" s="201"/>
      <c r="B143" s="201"/>
      <c r="C143" s="93" t="s">
        <v>63</v>
      </c>
      <c r="D143" s="86">
        <f>報酬計算!AW8</f>
        <v>0</v>
      </c>
      <c r="E143" s="93" t="s">
        <v>65</v>
      </c>
      <c r="F143" s="86">
        <f>報酬計算!BA8</f>
        <v>0</v>
      </c>
      <c r="P143" s="196" t="s">
        <v>68</v>
      </c>
      <c r="Q143" s="197">
        <f>報酬計算!AP8</f>
        <v>0</v>
      </c>
      <c r="R143" s="197"/>
      <c r="S143" s="198"/>
    </row>
    <row r="144" spans="1:19" ht="14.25" thickBot="1">
      <c r="A144" s="201"/>
      <c r="B144" s="201"/>
      <c r="C144" s="75" t="s">
        <v>81</v>
      </c>
      <c r="D144" s="86">
        <f>報酬計算!AX8</f>
        <v>0</v>
      </c>
      <c r="E144" s="88" t="s">
        <v>33</v>
      </c>
      <c r="F144" s="86">
        <f>SUM(D142,D143,D144,F142,F143)</f>
        <v>0</v>
      </c>
      <c r="P144" s="187"/>
      <c r="Q144" s="199"/>
      <c r="R144" s="199"/>
      <c r="S144" s="200"/>
    </row>
    <row r="145" spans="1:19" ht="33.75" customHeight="1">
      <c r="A145" s="72"/>
      <c r="B145" s="72"/>
      <c r="C145" s="79"/>
      <c r="D145" s="13"/>
      <c r="E145" s="89"/>
      <c r="F145" s="13"/>
      <c r="P145" s="72"/>
      <c r="Q145" s="89"/>
      <c r="R145" s="89"/>
      <c r="S145" s="89"/>
    </row>
    <row r="146" spans="1:19" ht="14.25" thickBot="1">
      <c r="A146" s="40" t="s">
        <v>122</v>
      </c>
      <c r="C146" s="77"/>
      <c r="D146" s="77"/>
      <c r="E146" s="77"/>
      <c r="F146" s="78"/>
      <c r="G146" s="1" t="str">
        <f>報酬計算!B1</f>
        <v>平成　　年　　月度</v>
      </c>
      <c r="J146" t="s">
        <v>41</v>
      </c>
    </row>
    <row r="147" spans="1:19">
      <c r="A147" s="186" t="s">
        <v>42</v>
      </c>
      <c r="B147" s="193" t="s">
        <v>6</v>
      </c>
      <c r="C147" s="193"/>
      <c r="D147" s="193" t="s">
        <v>42</v>
      </c>
      <c r="E147" s="193"/>
      <c r="F147" s="194"/>
    </row>
    <row r="148" spans="1:19" ht="18.75" customHeight="1" thickBot="1">
      <c r="A148" s="187"/>
      <c r="B148" s="184" t="s">
        <v>124</v>
      </c>
      <c r="C148" s="184"/>
      <c r="D148" s="184">
        <f>報酬計算!C9</f>
        <v>7</v>
      </c>
      <c r="E148" s="184"/>
      <c r="F148" s="185"/>
      <c r="H148" t="str">
        <f>報酬計算!M1</f>
        <v>対象期間　　　　/　　/　　～　　/</v>
      </c>
      <c r="N148" t="str">
        <f>報酬計算!U1</f>
        <v>営業日数 　　日</v>
      </c>
      <c r="R148" s="68"/>
    </row>
    <row r="149" spans="1:19" ht="5.25" customHeight="1" thickBot="1">
      <c r="A149" s="72"/>
      <c r="B149" s="72"/>
      <c r="C149" s="72"/>
      <c r="D149" s="89"/>
      <c r="E149" s="89"/>
      <c r="F149" s="89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</row>
    <row r="150" spans="1:19" ht="14.25" customHeight="1">
      <c r="A150" s="186" t="s">
        <v>43</v>
      </c>
      <c r="B150" s="193" t="s">
        <v>48</v>
      </c>
      <c r="C150" s="193"/>
      <c r="D150" s="193" t="s">
        <v>49</v>
      </c>
      <c r="E150" s="193"/>
      <c r="F150" s="193" t="s">
        <v>50</v>
      </c>
      <c r="G150" s="220"/>
      <c r="H150" s="90" t="s">
        <v>51</v>
      </c>
      <c r="I150" s="92" t="s">
        <v>37</v>
      </c>
      <c r="J150" s="90" t="s">
        <v>52</v>
      </c>
      <c r="K150" s="91" t="s">
        <v>53</v>
      </c>
      <c r="M150" s="221" t="s">
        <v>87</v>
      </c>
      <c r="N150" s="222"/>
      <c r="O150" s="225" t="s">
        <v>54</v>
      </c>
      <c r="P150" s="226"/>
      <c r="Q150" s="227"/>
      <c r="R150" s="228" t="s">
        <v>55</v>
      </c>
      <c r="S150" s="229"/>
    </row>
    <row r="151" spans="1:19" ht="14.25" thickBot="1">
      <c r="A151" s="187"/>
      <c r="B151" s="212">
        <f>報酬計算!F9</f>
        <v>0</v>
      </c>
      <c r="C151" s="184"/>
      <c r="D151" s="212">
        <f>報酬計算!G9</f>
        <v>0</v>
      </c>
      <c r="E151" s="184"/>
      <c r="F151" s="212">
        <f>報酬計算!I9</f>
        <v>0</v>
      </c>
      <c r="G151" s="213"/>
      <c r="H151" s="69">
        <v>5</v>
      </c>
      <c r="I151" s="71">
        <f>報酬計算!M9</f>
        <v>0</v>
      </c>
      <c r="J151" s="69">
        <f>報酬計算!N9</f>
        <v>0</v>
      </c>
      <c r="K151" s="70">
        <f>報酬計算!O9</f>
        <v>0</v>
      </c>
      <c r="M151" s="214">
        <f>報酬計算!H9</f>
        <v>0</v>
      </c>
      <c r="N151" s="215"/>
      <c r="O151" s="216">
        <f>報酬計算!AQ9</f>
        <v>0</v>
      </c>
      <c r="P151" s="217"/>
      <c r="Q151" s="218"/>
      <c r="R151" s="216">
        <f>報酬計算!AR9</f>
        <v>0</v>
      </c>
      <c r="S151" s="219"/>
    </row>
    <row r="152" spans="1:19" ht="3.75" customHeight="1" thickBot="1">
      <c r="A152" s="72"/>
      <c r="B152" s="72"/>
      <c r="C152" s="72"/>
      <c r="D152" s="89"/>
      <c r="E152" s="89"/>
      <c r="F152" s="89"/>
      <c r="G152" s="89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9" ht="14.25" customHeight="1">
      <c r="A153" s="186" t="s">
        <v>44</v>
      </c>
      <c r="B153" s="188" t="s">
        <v>56</v>
      </c>
      <c r="C153" s="188"/>
      <c r="D153" s="188" t="s">
        <v>83</v>
      </c>
      <c r="E153" s="188"/>
      <c r="F153" s="188" t="s">
        <v>84</v>
      </c>
      <c r="G153" s="188"/>
      <c r="H153" s="189" t="s">
        <v>12</v>
      </c>
      <c r="I153" s="190"/>
      <c r="J153" s="189" t="s">
        <v>57</v>
      </c>
      <c r="K153" s="190"/>
      <c r="L153" s="189"/>
      <c r="M153" s="190"/>
      <c r="N153" s="189"/>
      <c r="O153" s="191"/>
      <c r="Q153" s="192" t="s">
        <v>66</v>
      </c>
      <c r="R153" s="193"/>
      <c r="S153" s="194"/>
    </row>
    <row r="154" spans="1:19" ht="14.25" thickBot="1">
      <c r="A154" s="187"/>
      <c r="B154" s="195">
        <f>F151*H151-F158</f>
        <v>0</v>
      </c>
      <c r="C154" s="178"/>
      <c r="D154" s="195">
        <f>報酬計算!R9</f>
        <v>0</v>
      </c>
      <c r="E154" s="178"/>
      <c r="F154" s="195">
        <f>報酬計算!Q9</f>
        <v>0</v>
      </c>
      <c r="G154" s="178"/>
      <c r="H154" s="179">
        <f>報酬計算!P9</f>
        <v>0</v>
      </c>
      <c r="I154" s="180"/>
      <c r="J154" s="179">
        <f>報酬計算!Z9</f>
        <v>0</v>
      </c>
      <c r="K154" s="180"/>
      <c r="L154" s="179"/>
      <c r="M154" s="180"/>
      <c r="N154" s="179"/>
      <c r="O154" s="182"/>
      <c r="Q154" s="183">
        <f>報酬計算!AC9</f>
        <v>0</v>
      </c>
      <c r="R154" s="184"/>
      <c r="S154" s="185"/>
    </row>
    <row r="155" spans="1:19" ht="15" customHeight="1" thickBot="1">
      <c r="A155" s="209" t="s">
        <v>45</v>
      </c>
      <c r="B155" s="210" t="s">
        <v>27</v>
      </c>
      <c r="C155" s="210"/>
      <c r="D155" s="210" t="s">
        <v>62</v>
      </c>
      <c r="E155" s="210"/>
      <c r="F155" s="210" t="s">
        <v>59</v>
      </c>
      <c r="G155" s="210"/>
      <c r="H155" s="189" t="s">
        <v>60</v>
      </c>
      <c r="I155" s="190"/>
      <c r="J155" s="189" t="s">
        <v>25</v>
      </c>
      <c r="K155" s="190"/>
      <c r="L155" s="189" t="s">
        <v>61</v>
      </c>
      <c r="M155" s="190"/>
      <c r="N155" s="189" t="s">
        <v>89</v>
      </c>
      <c r="O155" s="191"/>
    </row>
    <row r="156" spans="1:19" ht="14.25" customHeight="1">
      <c r="A156" s="196"/>
      <c r="B156" s="206">
        <f>報酬計算!AD9</f>
        <v>0</v>
      </c>
      <c r="C156" s="202"/>
      <c r="D156" s="207">
        <f>報酬計算!AE9</f>
        <v>0</v>
      </c>
      <c r="E156" s="207"/>
      <c r="F156" s="202"/>
      <c r="G156" s="202"/>
      <c r="H156" s="223">
        <f>報酬計算!AK9</f>
        <v>0</v>
      </c>
      <c r="I156" s="224"/>
      <c r="J156" s="208">
        <f>報酬計算!AJ9</f>
        <v>0</v>
      </c>
      <c r="K156" s="204"/>
      <c r="L156" s="208">
        <f>報酬計算!AN9</f>
        <v>0</v>
      </c>
      <c r="M156" s="204"/>
      <c r="N156" s="208">
        <f>報酬計算!AI9</f>
        <v>0</v>
      </c>
      <c r="O156" s="205"/>
      <c r="Q156" s="192" t="s">
        <v>67</v>
      </c>
      <c r="R156" s="193"/>
      <c r="S156" s="194"/>
    </row>
    <row r="157" spans="1:19" ht="14.25" customHeight="1" thickBot="1">
      <c r="A157" s="196"/>
      <c r="B157" s="202" t="s">
        <v>58</v>
      </c>
      <c r="C157" s="202"/>
      <c r="D157" s="202" t="s">
        <v>8</v>
      </c>
      <c r="E157" s="202"/>
      <c r="F157" s="202" t="s">
        <v>47</v>
      </c>
      <c r="G157" s="202"/>
      <c r="H157" s="203" t="s">
        <v>14</v>
      </c>
      <c r="I157" s="204"/>
      <c r="J157" s="203"/>
      <c r="K157" s="204"/>
      <c r="L157" s="203"/>
      <c r="M157" s="204"/>
      <c r="N157" s="203"/>
      <c r="O157" s="205"/>
      <c r="Q157" s="183">
        <f>報酬計算!AO9</f>
        <v>0</v>
      </c>
      <c r="R157" s="184"/>
      <c r="S157" s="185"/>
    </row>
    <row r="158" spans="1:19" ht="14.25" thickBot="1">
      <c r="A158" s="187"/>
      <c r="B158" s="211">
        <f>報酬計算!AH9</f>
        <v>0</v>
      </c>
      <c r="C158" s="211"/>
      <c r="D158" s="195">
        <f>報酬計算!AF9</f>
        <v>0</v>
      </c>
      <c r="E158" s="178"/>
      <c r="F158" s="177">
        <f>SUM(報酬計算!T9,報酬計算!U9,報酬計算!V9,報酬計算!W9,報酬計算!X9)</f>
        <v>0</v>
      </c>
      <c r="G158" s="178"/>
      <c r="H158" s="179">
        <f>報酬計算!AM9</f>
        <v>0</v>
      </c>
      <c r="I158" s="180"/>
      <c r="J158" s="181"/>
      <c r="K158" s="180"/>
      <c r="L158" s="181"/>
      <c r="M158" s="180"/>
      <c r="N158" s="181"/>
      <c r="O158" s="182"/>
    </row>
    <row r="159" spans="1:19" ht="3.75" customHeight="1" thickBot="1">
      <c r="A159" s="72"/>
      <c r="B159" s="72"/>
      <c r="C159" s="72"/>
      <c r="D159" s="89"/>
      <c r="E159" s="89"/>
      <c r="F159" s="89"/>
      <c r="G159" s="89"/>
      <c r="H159" s="13"/>
      <c r="I159" s="13"/>
      <c r="J159" s="13"/>
      <c r="K159" s="13"/>
      <c r="L159" s="13"/>
      <c r="M159" s="13"/>
      <c r="N159" s="13"/>
      <c r="O159" s="13"/>
    </row>
    <row r="160" spans="1:19" ht="14.25" customHeight="1">
      <c r="A160" s="201" t="s">
        <v>46</v>
      </c>
      <c r="B160" s="201" t="s">
        <v>47</v>
      </c>
      <c r="C160" s="148" t="s">
        <v>37</v>
      </c>
      <c r="D160" s="86">
        <f>報酬計算!AV9</f>
        <v>0</v>
      </c>
      <c r="E160" s="148" t="s">
        <v>64</v>
      </c>
      <c r="F160" s="86">
        <f>報酬計算!AZ9</f>
        <v>0</v>
      </c>
      <c r="P160" s="192" t="s">
        <v>69</v>
      </c>
      <c r="Q160" s="193"/>
      <c r="R160" s="193"/>
      <c r="S160" s="194"/>
    </row>
    <row r="161" spans="1:19" ht="14.25" customHeight="1">
      <c r="A161" s="201"/>
      <c r="B161" s="201"/>
      <c r="C161" s="148" t="s">
        <v>63</v>
      </c>
      <c r="D161" s="86">
        <f>報酬計算!AW9</f>
        <v>0</v>
      </c>
      <c r="E161" s="148" t="s">
        <v>65</v>
      </c>
      <c r="F161" s="86">
        <f>報酬計算!BA9</f>
        <v>0</v>
      </c>
      <c r="I161" t="s">
        <v>115</v>
      </c>
      <c r="P161" s="196" t="s">
        <v>68</v>
      </c>
      <c r="Q161" s="197">
        <f>報酬計算!AP9</f>
        <v>0</v>
      </c>
      <c r="R161" s="197"/>
      <c r="S161" s="198"/>
    </row>
    <row r="162" spans="1:19" ht="14.25" thickBot="1">
      <c r="A162" s="201"/>
      <c r="B162" s="201"/>
      <c r="C162" s="75" t="s">
        <v>81</v>
      </c>
      <c r="D162" s="86">
        <f>報酬計算!AX9</f>
        <v>0</v>
      </c>
      <c r="E162" s="88" t="s">
        <v>33</v>
      </c>
      <c r="F162" s="86">
        <f>SUM(D160,D161,D162,F160,F161)</f>
        <v>0</v>
      </c>
      <c r="P162" s="187"/>
      <c r="Q162" s="199"/>
      <c r="R162" s="199"/>
      <c r="S162" s="200"/>
    </row>
    <row r="163" spans="1:19" ht="33.75" customHeight="1"/>
    <row r="164" spans="1:19" ht="14.25" thickBot="1">
      <c r="A164" s="40" t="s">
        <v>122</v>
      </c>
      <c r="C164" s="77"/>
      <c r="D164" s="77"/>
      <c r="E164" s="77"/>
      <c r="F164" s="78"/>
      <c r="G164" s="1" t="str">
        <f>報酬計算!B1</f>
        <v>平成　　年　　月度</v>
      </c>
      <c r="J164" t="s">
        <v>41</v>
      </c>
    </row>
    <row r="165" spans="1:19">
      <c r="A165" s="186" t="s">
        <v>42</v>
      </c>
      <c r="B165" s="193" t="s">
        <v>6</v>
      </c>
      <c r="C165" s="193"/>
      <c r="D165" s="193" t="s">
        <v>42</v>
      </c>
      <c r="E165" s="193"/>
      <c r="F165" s="194"/>
    </row>
    <row r="166" spans="1:19" ht="18.75" customHeight="1" thickBot="1">
      <c r="A166" s="187"/>
      <c r="B166" s="184"/>
      <c r="C166" s="184"/>
      <c r="D166" s="184">
        <f>報酬計算!C10</f>
        <v>8</v>
      </c>
      <c r="E166" s="184"/>
      <c r="F166" s="185"/>
      <c r="H166" t="str">
        <f>報酬計算!M1</f>
        <v>対象期間　　　　/　　/　　～　　/</v>
      </c>
      <c r="N166" t="str">
        <f>報酬計算!U1</f>
        <v>営業日数 　　日</v>
      </c>
      <c r="R166" s="68"/>
    </row>
    <row r="167" spans="1:19" ht="5.25" customHeight="1" thickBot="1">
      <c r="A167" s="72"/>
      <c r="B167" s="72"/>
      <c r="C167" s="72"/>
      <c r="D167" s="89"/>
      <c r="E167" s="89"/>
      <c r="F167" s="89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1:19" ht="14.25" customHeight="1">
      <c r="A168" s="186" t="s">
        <v>43</v>
      </c>
      <c r="B168" s="193" t="s">
        <v>48</v>
      </c>
      <c r="C168" s="193"/>
      <c r="D168" s="193" t="s">
        <v>49</v>
      </c>
      <c r="E168" s="193"/>
      <c r="F168" s="193" t="s">
        <v>50</v>
      </c>
      <c r="G168" s="220"/>
      <c r="H168" s="90" t="s">
        <v>51</v>
      </c>
      <c r="I168" s="92" t="s">
        <v>37</v>
      </c>
      <c r="J168" s="90" t="s">
        <v>52</v>
      </c>
      <c r="K168" s="91" t="s">
        <v>53</v>
      </c>
      <c r="M168" s="221" t="s">
        <v>87</v>
      </c>
      <c r="N168" s="222"/>
      <c r="O168" s="225" t="s">
        <v>54</v>
      </c>
      <c r="P168" s="226"/>
      <c r="Q168" s="227"/>
      <c r="R168" s="228" t="s">
        <v>55</v>
      </c>
      <c r="S168" s="229"/>
    </row>
    <row r="169" spans="1:19" ht="14.25" thickBot="1">
      <c r="A169" s="187"/>
      <c r="B169" s="212">
        <f>報酬計算!F10</f>
        <v>0</v>
      </c>
      <c r="C169" s="184"/>
      <c r="D169" s="212">
        <f>報酬計算!G10</f>
        <v>0</v>
      </c>
      <c r="E169" s="184"/>
      <c r="F169" s="212">
        <f>報酬計算!I10</f>
        <v>0</v>
      </c>
      <c r="G169" s="213"/>
      <c r="H169" s="69">
        <f>報酬計算!K10</f>
        <v>0</v>
      </c>
      <c r="I169" s="71">
        <f>報酬計算!M10</f>
        <v>0</v>
      </c>
      <c r="J169" s="69">
        <f>報酬計算!N10</f>
        <v>0</v>
      </c>
      <c r="K169" s="70">
        <f>報酬計算!O10</f>
        <v>0</v>
      </c>
      <c r="M169" s="214">
        <f>報酬計算!H10</f>
        <v>0</v>
      </c>
      <c r="N169" s="215"/>
      <c r="O169" s="216">
        <f>報酬計算!AQ10</f>
        <v>0</v>
      </c>
      <c r="P169" s="217"/>
      <c r="Q169" s="218"/>
      <c r="R169" s="216">
        <f>報酬計算!AR10</f>
        <v>0</v>
      </c>
      <c r="S169" s="219"/>
    </row>
    <row r="170" spans="1:19" ht="3.75" customHeight="1" thickBot="1">
      <c r="A170" s="72"/>
      <c r="B170" s="72"/>
      <c r="C170" s="72"/>
      <c r="D170" s="89"/>
      <c r="E170" s="89"/>
      <c r="F170" s="89"/>
      <c r="G170" s="89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</row>
    <row r="171" spans="1:19" ht="14.25" customHeight="1">
      <c r="A171" s="186" t="s">
        <v>44</v>
      </c>
      <c r="B171" s="188" t="s">
        <v>56</v>
      </c>
      <c r="C171" s="188"/>
      <c r="D171" s="188" t="s">
        <v>83</v>
      </c>
      <c r="E171" s="188"/>
      <c r="F171" s="188" t="s">
        <v>111</v>
      </c>
      <c r="G171" s="188"/>
      <c r="H171" s="189" t="s">
        <v>12</v>
      </c>
      <c r="I171" s="190"/>
      <c r="J171" s="189" t="s">
        <v>57</v>
      </c>
      <c r="K171" s="190"/>
      <c r="L171" s="189"/>
      <c r="M171" s="190"/>
      <c r="N171" s="189"/>
      <c r="O171" s="191"/>
      <c r="Q171" s="192" t="s">
        <v>66</v>
      </c>
      <c r="R171" s="193"/>
      <c r="S171" s="194"/>
    </row>
    <row r="172" spans="1:19" ht="14.25" thickBot="1">
      <c r="A172" s="187"/>
      <c r="B172" s="195">
        <f>F169*H169-F176</f>
        <v>0</v>
      </c>
      <c r="C172" s="178"/>
      <c r="D172" s="195">
        <f>報酬計算!R10</f>
        <v>0</v>
      </c>
      <c r="E172" s="178"/>
      <c r="F172" s="195">
        <f>報酬計算!Q10</f>
        <v>0</v>
      </c>
      <c r="G172" s="178"/>
      <c r="H172" s="179">
        <f>報酬計算!P10</f>
        <v>0</v>
      </c>
      <c r="I172" s="180"/>
      <c r="J172" s="179">
        <f>報酬計算!Z10</f>
        <v>0</v>
      </c>
      <c r="K172" s="180"/>
      <c r="L172" s="179"/>
      <c r="M172" s="180"/>
      <c r="N172" s="181"/>
      <c r="O172" s="182"/>
      <c r="Q172" s="183">
        <f>報酬計算!AC10</f>
        <v>0</v>
      </c>
      <c r="R172" s="184"/>
      <c r="S172" s="185"/>
    </row>
    <row r="173" spans="1:19" ht="15" customHeight="1" thickBot="1">
      <c r="A173" s="209" t="s">
        <v>45</v>
      </c>
      <c r="B173" s="210" t="s">
        <v>27</v>
      </c>
      <c r="C173" s="210"/>
      <c r="D173" s="210" t="s">
        <v>62</v>
      </c>
      <c r="E173" s="210"/>
      <c r="F173" s="210" t="s">
        <v>59</v>
      </c>
      <c r="G173" s="210"/>
      <c r="H173" s="189" t="s">
        <v>60</v>
      </c>
      <c r="I173" s="190"/>
      <c r="J173" s="189" t="s">
        <v>25</v>
      </c>
      <c r="K173" s="190"/>
      <c r="L173" s="189" t="s">
        <v>61</v>
      </c>
      <c r="M173" s="190"/>
      <c r="N173" s="189" t="s">
        <v>89</v>
      </c>
      <c r="O173" s="191"/>
    </row>
    <row r="174" spans="1:19" ht="14.25" customHeight="1">
      <c r="A174" s="196"/>
      <c r="B174" s="206">
        <f>報酬計算!AD10</f>
        <v>0</v>
      </c>
      <c r="C174" s="202"/>
      <c r="D174" s="207">
        <f>報酬計算!AE10</f>
        <v>0</v>
      </c>
      <c r="E174" s="207"/>
      <c r="F174" s="202"/>
      <c r="G174" s="202"/>
      <c r="H174" s="208">
        <f>報酬計算!AK10</f>
        <v>0</v>
      </c>
      <c r="I174" s="204"/>
      <c r="J174" s="208">
        <f>報酬計算!AJ10</f>
        <v>0</v>
      </c>
      <c r="K174" s="204"/>
      <c r="L174" s="208">
        <f>報酬計算!AN10</f>
        <v>0</v>
      </c>
      <c r="M174" s="204"/>
      <c r="N174" s="208">
        <f>報酬計算!AI10</f>
        <v>0</v>
      </c>
      <c r="O174" s="205"/>
      <c r="Q174" s="192" t="s">
        <v>67</v>
      </c>
      <c r="R174" s="193"/>
      <c r="S174" s="194"/>
    </row>
    <row r="175" spans="1:19" ht="14.25" customHeight="1" thickBot="1">
      <c r="A175" s="196"/>
      <c r="B175" s="202" t="s">
        <v>58</v>
      </c>
      <c r="C175" s="202"/>
      <c r="D175" s="202" t="s">
        <v>8</v>
      </c>
      <c r="E175" s="202"/>
      <c r="F175" s="202" t="s">
        <v>47</v>
      </c>
      <c r="G175" s="202"/>
      <c r="H175" s="203" t="s">
        <v>14</v>
      </c>
      <c r="I175" s="204"/>
      <c r="J175" s="203"/>
      <c r="K175" s="204"/>
      <c r="L175" s="203"/>
      <c r="M175" s="204"/>
      <c r="N175" s="203"/>
      <c r="O175" s="205"/>
      <c r="Q175" s="183">
        <f>報酬計算!AO10</f>
        <v>0</v>
      </c>
      <c r="R175" s="184"/>
      <c r="S175" s="185"/>
    </row>
    <row r="176" spans="1:19" ht="14.25" thickBot="1">
      <c r="A176" s="187"/>
      <c r="B176" s="211">
        <f>報酬計算!AH10</f>
        <v>0</v>
      </c>
      <c r="C176" s="211"/>
      <c r="D176" s="195">
        <f>報酬計算!AF10</f>
        <v>0</v>
      </c>
      <c r="E176" s="178"/>
      <c r="F176" s="177">
        <f>SUM(報酬計算!T10,報酬計算!U10,報酬計算!V10,報酬計算!W10,報酬計算!X10)</f>
        <v>0</v>
      </c>
      <c r="G176" s="178"/>
      <c r="H176" s="179">
        <f>報酬計算!AM10</f>
        <v>0</v>
      </c>
      <c r="I176" s="180"/>
      <c r="J176" s="181"/>
      <c r="K176" s="180"/>
      <c r="L176" s="181"/>
      <c r="M176" s="180"/>
      <c r="N176" s="179"/>
      <c r="O176" s="182"/>
    </row>
    <row r="177" spans="1:19" ht="3.75" customHeight="1" thickBot="1">
      <c r="A177" s="72"/>
      <c r="B177" s="72"/>
      <c r="C177" s="72"/>
      <c r="D177" s="89"/>
      <c r="E177" s="89"/>
      <c r="F177" s="89"/>
      <c r="G177" s="89"/>
      <c r="H177" s="13"/>
      <c r="I177" s="13"/>
      <c r="J177" s="13"/>
      <c r="K177" s="13"/>
      <c r="L177" s="13"/>
      <c r="M177" s="13"/>
      <c r="N177" s="13"/>
      <c r="O177" s="13"/>
    </row>
    <row r="178" spans="1:19" ht="14.25" customHeight="1">
      <c r="A178" s="201" t="s">
        <v>46</v>
      </c>
      <c r="B178" s="201" t="s">
        <v>47</v>
      </c>
      <c r="C178" s="93" t="s">
        <v>37</v>
      </c>
      <c r="D178" s="86">
        <f>報酬計算!AV10</f>
        <v>0</v>
      </c>
      <c r="E178" s="93" t="s">
        <v>64</v>
      </c>
      <c r="F178" s="86">
        <f>報酬計算!AZ10</f>
        <v>0</v>
      </c>
      <c r="P178" s="192" t="s">
        <v>69</v>
      </c>
      <c r="Q178" s="193"/>
      <c r="R178" s="193"/>
      <c r="S178" s="194"/>
    </row>
    <row r="179" spans="1:19" ht="14.25" customHeight="1">
      <c r="A179" s="201"/>
      <c r="B179" s="201"/>
      <c r="C179" s="93" t="s">
        <v>63</v>
      </c>
      <c r="D179" s="86">
        <f>報酬計算!AW10</f>
        <v>0</v>
      </c>
      <c r="E179" s="93" t="s">
        <v>65</v>
      </c>
      <c r="F179" s="86">
        <f>報酬計算!BA10</f>
        <v>0</v>
      </c>
      <c r="P179" s="196" t="s">
        <v>68</v>
      </c>
      <c r="Q179" s="197">
        <f>報酬計算!AP10</f>
        <v>0</v>
      </c>
      <c r="R179" s="197"/>
      <c r="S179" s="198"/>
    </row>
    <row r="180" spans="1:19" ht="14.25" thickBot="1">
      <c r="A180" s="201"/>
      <c r="B180" s="201"/>
      <c r="C180" s="75" t="s">
        <v>81</v>
      </c>
      <c r="D180" s="86">
        <f>報酬計算!AX10</f>
        <v>0</v>
      </c>
      <c r="E180" s="88" t="s">
        <v>33</v>
      </c>
      <c r="F180" s="86">
        <f>SUM(D178,D179,D180,F178,F179)</f>
        <v>0</v>
      </c>
      <c r="P180" s="187"/>
      <c r="Q180" s="199"/>
      <c r="R180" s="199"/>
      <c r="S180" s="200"/>
    </row>
    <row r="181" spans="1:19" ht="33.75" customHeight="1"/>
    <row r="182" spans="1:19" ht="14.25" thickBot="1">
      <c r="A182" s="40" t="s">
        <v>122</v>
      </c>
      <c r="C182" s="77"/>
      <c r="D182" s="77"/>
      <c r="E182" s="77"/>
      <c r="F182" s="78"/>
      <c r="G182" s="1" t="str">
        <f>報酬計算!B1</f>
        <v>平成　　年　　月度</v>
      </c>
      <c r="J182" t="s">
        <v>41</v>
      </c>
    </row>
    <row r="183" spans="1:19">
      <c r="A183" s="186" t="s">
        <v>42</v>
      </c>
      <c r="B183" s="193" t="s">
        <v>6</v>
      </c>
      <c r="C183" s="193"/>
      <c r="D183" s="193" t="s">
        <v>42</v>
      </c>
      <c r="E183" s="193"/>
      <c r="F183" s="194"/>
    </row>
    <row r="184" spans="1:19" ht="18.75" customHeight="1" thickBot="1">
      <c r="A184" s="187"/>
      <c r="B184" s="184"/>
      <c r="C184" s="184"/>
      <c r="D184" s="184">
        <f>報酬計算!C11</f>
        <v>9</v>
      </c>
      <c r="E184" s="184"/>
      <c r="F184" s="185"/>
      <c r="H184" t="str">
        <f>報酬計算!M1</f>
        <v>対象期間　　　　/　　/　　～　　/</v>
      </c>
      <c r="N184" t="str">
        <f>報酬計算!U1</f>
        <v>営業日数 　　日</v>
      </c>
      <c r="R184" s="68"/>
    </row>
    <row r="185" spans="1:19" ht="5.25" customHeight="1" thickBot="1">
      <c r="A185" s="72"/>
      <c r="B185" s="72"/>
      <c r="C185" s="72"/>
      <c r="D185" s="89"/>
      <c r="E185" s="89"/>
      <c r="F185" s="89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9" ht="14.25" customHeight="1">
      <c r="A186" s="186" t="s">
        <v>43</v>
      </c>
      <c r="B186" s="193" t="s">
        <v>48</v>
      </c>
      <c r="C186" s="193"/>
      <c r="D186" s="193" t="s">
        <v>49</v>
      </c>
      <c r="E186" s="193"/>
      <c r="F186" s="193" t="s">
        <v>50</v>
      </c>
      <c r="G186" s="220"/>
      <c r="H186" s="90" t="s">
        <v>51</v>
      </c>
      <c r="I186" s="92" t="s">
        <v>37</v>
      </c>
      <c r="J186" s="90" t="s">
        <v>52</v>
      </c>
      <c r="K186" s="91" t="s">
        <v>53</v>
      </c>
      <c r="M186" s="221" t="s">
        <v>87</v>
      </c>
      <c r="N186" s="222"/>
      <c r="O186" s="225" t="s">
        <v>54</v>
      </c>
      <c r="P186" s="226"/>
      <c r="Q186" s="227"/>
      <c r="R186" s="228" t="s">
        <v>55</v>
      </c>
      <c r="S186" s="229"/>
    </row>
    <row r="187" spans="1:19" ht="14.25" thickBot="1">
      <c r="A187" s="187"/>
      <c r="B187" s="212">
        <f>報酬計算!F11</f>
        <v>0</v>
      </c>
      <c r="C187" s="184"/>
      <c r="D187" s="212">
        <f>報酬計算!G11</f>
        <v>0</v>
      </c>
      <c r="E187" s="184"/>
      <c r="F187" s="212">
        <f>報酬計算!I11</f>
        <v>0</v>
      </c>
      <c r="G187" s="213"/>
      <c r="H187" s="69">
        <f>報酬計算!K11</f>
        <v>0</v>
      </c>
      <c r="I187" s="71">
        <f>報酬計算!M11</f>
        <v>0</v>
      </c>
      <c r="J187" s="69">
        <f>報酬計算!N11</f>
        <v>0</v>
      </c>
      <c r="K187" s="70">
        <f>報酬計算!O11</f>
        <v>0</v>
      </c>
      <c r="M187" s="214">
        <f>報酬計算!H11</f>
        <v>0</v>
      </c>
      <c r="N187" s="215"/>
      <c r="O187" s="216">
        <f>報酬計算!AQ11</f>
        <v>0</v>
      </c>
      <c r="P187" s="217"/>
      <c r="Q187" s="218"/>
      <c r="R187" s="216">
        <f>報酬計算!AR11</f>
        <v>0</v>
      </c>
      <c r="S187" s="219"/>
    </row>
    <row r="188" spans="1:19" ht="3.75" customHeight="1" thickBot="1">
      <c r="A188" s="72"/>
      <c r="B188" s="72"/>
      <c r="C188" s="72"/>
      <c r="D188" s="89"/>
      <c r="E188" s="89"/>
      <c r="F188" s="89"/>
      <c r="G188" s="89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9" ht="14.25" customHeight="1">
      <c r="A189" s="186" t="s">
        <v>44</v>
      </c>
      <c r="B189" s="188" t="s">
        <v>56</v>
      </c>
      <c r="C189" s="188"/>
      <c r="D189" s="188" t="s">
        <v>83</v>
      </c>
      <c r="E189" s="188"/>
      <c r="F189" s="188" t="s">
        <v>84</v>
      </c>
      <c r="G189" s="188"/>
      <c r="H189" s="189" t="s">
        <v>12</v>
      </c>
      <c r="I189" s="190"/>
      <c r="J189" s="189" t="s">
        <v>57</v>
      </c>
      <c r="K189" s="190"/>
      <c r="L189" s="189"/>
      <c r="M189" s="190"/>
      <c r="N189" s="189"/>
      <c r="O189" s="191"/>
      <c r="Q189" s="192" t="s">
        <v>66</v>
      </c>
      <c r="R189" s="193"/>
      <c r="S189" s="194"/>
    </row>
    <row r="190" spans="1:19" ht="14.25" thickBot="1">
      <c r="A190" s="187"/>
      <c r="B190" s="195">
        <f>F187*H187-F194</f>
        <v>0</v>
      </c>
      <c r="C190" s="178"/>
      <c r="D190" s="195">
        <f>報酬計算!R11</f>
        <v>0</v>
      </c>
      <c r="E190" s="178"/>
      <c r="F190" s="195">
        <f>報酬計算!Q11</f>
        <v>0</v>
      </c>
      <c r="G190" s="178"/>
      <c r="H190" s="179">
        <f>報酬計算!P11</f>
        <v>0</v>
      </c>
      <c r="I190" s="180"/>
      <c r="J190" s="179">
        <f>報酬計算!Z11</f>
        <v>0</v>
      </c>
      <c r="K190" s="180"/>
      <c r="L190" s="179"/>
      <c r="M190" s="180"/>
      <c r="N190" s="181"/>
      <c r="O190" s="182"/>
      <c r="Q190" s="183">
        <f>報酬計算!AC11</f>
        <v>0</v>
      </c>
      <c r="R190" s="184"/>
      <c r="S190" s="185"/>
    </row>
    <row r="191" spans="1:19" ht="15" customHeight="1" thickBot="1">
      <c r="A191" s="209" t="s">
        <v>45</v>
      </c>
      <c r="B191" s="210" t="s">
        <v>27</v>
      </c>
      <c r="C191" s="210"/>
      <c r="D191" s="210" t="s">
        <v>62</v>
      </c>
      <c r="E191" s="210"/>
      <c r="F191" s="210" t="s">
        <v>59</v>
      </c>
      <c r="G191" s="210"/>
      <c r="H191" s="189" t="s">
        <v>60</v>
      </c>
      <c r="I191" s="190"/>
      <c r="J191" s="189" t="s">
        <v>25</v>
      </c>
      <c r="K191" s="190"/>
      <c r="L191" s="189" t="s">
        <v>61</v>
      </c>
      <c r="M191" s="190"/>
      <c r="N191" s="189" t="s">
        <v>89</v>
      </c>
      <c r="O191" s="191"/>
    </row>
    <row r="192" spans="1:19" ht="14.25" customHeight="1">
      <c r="A192" s="196"/>
      <c r="B192" s="206">
        <f>報酬計算!AD11</f>
        <v>0</v>
      </c>
      <c r="C192" s="202"/>
      <c r="D192" s="207">
        <f>報酬計算!AE11</f>
        <v>0</v>
      </c>
      <c r="E192" s="207"/>
      <c r="F192" s="202"/>
      <c r="G192" s="202"/>
      <c r="H192" s="208">
        <f>報酬計算!AK11</f>
        <v>0</v>
      </c>
      <c r="I192" s="204"/>
      <c r="J192" s="208">
        <f>報酬計算!AJ11</f>
        <v>0</v>
      </c>
      <c r="K192" s="204"/>
      <c r="L192" s="208">
        <f>報酬計算!AN11</f>
        <v>0</v>
      </c>
      <c r="M192" s="204"/>
      <c r="N192" s="208">
        <f>報酬計算!AI11</f>
        <v>0</v>
      </c>
      <c r="O192" s="205"/>
      <c r="Q192" s="192" t="s">
        <v>67</v>
      </c>
      <c r="R192" s="193"/>
      <c r="S192" s="194"/>
    </row>
    <row r="193" spans="1:19" ht="14.25" customHeight="1" thickBot="1">
      <c r="A193" s="196"/>
      <c r="B193" s="202" t="s">
        <v>58</v>
      </c>
      <c r="C193" s="202"/>
      <c r="D193" s="202" t="s">
        <v>8</v>
      </c>
      <c r="E193" s="202"/>
      <c r="F193" s="202" t="s">
        <v>47</v>
      </c>
      <c r="G193" s="202"/>
      <c r="H193" s="203" t="s">
        <v>14</v>
      </c>
      <c r="I193" s="204"/>
      <c r="J193" s="203"/>
      <c r="K193" s="204"/>
      <c r="L193" s="203"/>
      <c r="M193" s="204"/>
      <c r="N193" s="203"/>
      <c r="O193" s="205"/>
      <c r="Q193" s="183">
        <f>報酬計算!AO11</f>
        <v>0</v>
      </c>
      <c r="R193" s="184"/>
      <c r="S193" s="185"/>
    </row>
    <row r="194" spans="1:19" ht="14.25" thickBot="1">
      <c r="A194" s="187"/>
      <c r="B194" s="211">
        <f>報酬計算!AH11</f>
        <v>0</v>
      </c>
      <c r="C194" s="211"/>
      <c r="D194" s="195">
        <f>報酬計算!AF11</f>
        <v>0</v>
      </c>
      <c r="E194" s="178"/>
      <c r="F194" s="177">
        <f>SUM(報酬計算!T11,報酬計算!U11,報酬計算!V11,報酬計算!W11,報酬計算!X11)</f>
        <v>0</v>
      </c>
      <c r="G194" s="178"/>
      <c r="H194" s="179">
        <f>報酬計算!AM11</f>
        <v>0</v>
      </c>
      <c r="I194" s="180"/>
      <c r="J194" s="181"/>
      <c r="K194" s="180"/>
      <c r="L194" s="181"/>
      <c r="M194" s="180"/>
      <c r="N194" s="181"/>
      <c r="O194" s="182"/>
    </row>
    <row r="195" spans="1:19" ht="3.75" customHeight="1" thickBot="1">
      <c r="A195" s="72"/>
      <c r="B195" s="72"/>
      <c r="C195" s="72"/>
      <c r="D195" s="89"/>
      <c r="E195" s="89"/>
      <c r="F195" s="89"/>
      <c r="G195" s="89"/>
      <c r="H195" s="13"/>
      <c r="I195" s="13"/>
      <c r="J195" s="13"/>
      <c r="K195" s="13"/>
      <c r="L195" s="13"/>
      <c r="M195" s="13"/>
      <c r="N195" s="13"/>
      <c r="O195" s="13"/>
    </row>
    <row r="196" spans="1:19" ht="14.25" customHeight="1">
      <c r="A196" s="201" t="s">
        <v>46</v>
      </c>
      <c r="B196" s="201" t="s">
        <v>47</v>
      </c>
      <c r="C196" s="93" t="s">
        <v>37</v>
      </c>
      <c r="D196" s="86">
        <f>報酬計算!AV11</f>
        <v>0</v>
      </c>
      <c r="E196" s="93" t="s">
        <v>64</v>
      </c>
      <c r="F196" s="86">
        <f>報酬計算!AZ11</f>
        <v>0</v>
      </c>
      <c r="P196" s="192" t="s">
        <v>69</v>
      </c>
      <c r="Q196" s="193"/>
      <c r="R196" s="193"/>
      <c r="S196" s="194"/>
    </row>
    <row r="197" spans="1:19" ht="14.25" customHeight="1">
      <c r="A197" s="201"/>
      <c r="B197" s="201"/>
      <c r="C197" s="93" t="s">
        <v>63</v>
      </c>
      <c r="D197" s="86">
        <f>報酬計算!AW11</f>
        <v>0</v>
      </c>
      <c r="E197" s="93" t="s">
        <v>65</v>
      </c>
      <c r="F197" s="86">
        <f>報酬計算!BA11</f>
        <v>0</v>
      </c>
      <c r="P197" s="196" t="s">
        <v>68</v>
      </c>
      <c r="Q197" s="197">
        <f>報酬計算!AP11</f>
        <v>0</v>
      </c>
      <c r="R197" s="197"/>
      <c r="S197" s="198"/>
    </row>
    <row r="198" spans="1:19" ht="14.25" thickBot="1">
      <c r="A198" s="201"/>
      <c r="B198" s="201"/>
      <c r="C198" s="75" t="s">
        <v>81</v>
      </c>
      <c r="D198" s="86">
        <f>報酬計算!AX11</f>
        <v>0</v>
      </c>
      <c r="E198" s="88" t="s">
        <v>33</v>
      </c>
      <c r="F198" s="86">
        <f>SUM(D196,D197,D198,F196,F197)</f>
        <v>0</v>
      </c>
      <c r="P198" s="187"/>
      <c r="Q198" s="199"/>
      <c r="R198" s="199"/>
      <c r="S198" s="200"/>
    </row>
    <row r="199" spans="1:19" ht="19.149999999999999" customHeight="1"/>
    <row r="200" spans="1:19" ht="14.25" thickBot="1">
      <c r="A200" s="40" t="s">
        <v>122</v>
      </c>
      <c r="C200" s="77"/>
      <c r="D200" s="77"/>
      <c r="E200" s="77"/>
      <c r="F200" s="78"/>
      <c r="G200" s="1" t="str">
        <f>報酬計算!B1</f>
        <v>平成　　年　　月度</v>
      </c>
      <c r="J200" t="s">
        <v>41</v>
      </c>
    </row>
    <row r="201" spans="1:19" ht="13.5" customHeight="1">
      <c r="A201" s="186" t="s">
        <v>42</v>
      </c>
      <c r="B201" s="193" t="s">
        <v>6</v>
      </c>
      <c r="C201" s="193"/>
      <c r="D201" s="193" t="s">
        <v>42</v>
      </c>
      <c r="E201" s="193"/>
      <c r="F201" s="194"/>
    </row>
    <row r="202" spans="1:19" ht="18.75" customHeight="1" thickBot="1">
      <c r="A202" s="187"/>
      <c r="B202" s="184"/>
      <c r="C202" s="184"/>
      <c r="D202" s="184">
        <f>報酬計算!C12</f>
        <v>10</v>
      </c>
      <c r="E202" s="184"/>
      <c r="F202" s="185"/>
      <c r="H202" t="str">
        <f>報酬計算!M1</f>
        <v>対象期間　　　　/　　/　　～　　/</v>
      </c>
      <c r="N202" t="str">
        <f>報酬計算!U1</f>
        <v>営業日数 　　日</v>
      </c>
      <c r="R202" s="68"/>
    </row>
    <row r="203" spans="1:19" ht="5.25" customHeight="1" thickBot="1">
      <c r="A203" s="72"/>
      <c r="B203" s="72"/>
      <c r="C203" s="72"/>
      <c r="D203" s="89"/>
      <c r="E203" s="89"/>
      <c r="F203" s="89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</row>
    <row r="204" spans="1:19" ht="14.25" customHeight="1">
      <c r="A204" s="186" t="s">
        <v>43</v>
      </c>
      <c r="B204" s="193" t="s">
        <v>48</v>
      </c>
      <c r="C204" s="193"/>
      <c r="D204" s="193" t="s">
        <v>49</v>
      </c>
      <c r="E204" s="193"/>
      <c r="F204" s="193" t="s">
        <v>50</v>
      </c>
      <c r="G204" s="220"/>
      <c r="H204" s="90" t="s">
        <v>51</v>
      </c>
      <c r="I204" s="92" t="s">
        <v>37</v>
      </c>
      <c r="J204" s="90" t="s">
        <v>52</v>
      </c>
      <c r="K204" s="91" t="s">
        <v>53</v>
      </c>
      <c r="M204" s="221" t="s">
        <v>87</v>
      </c>
      <c r="N204" s="222"/>
      <c r="O204" s="225" t="s">
        <v>54</v>
      </c>
      <c r="P204" s="226"/>
      <c r="Q204" s="227"/>
      <c r="R204" s="228" t="s">
        <v>55</v>
      </c>
      <c r="S204" s="229"/>
    </row>
    <row r="205" spans="1:19" ht="14.25" thickBot="1">
      <c r="A205" s="187"/>
      <c r="B205" s="212">
        <f>報酬計算!F12</f>
        <v>0</v>
      </c>
      <c r="C205" s="184"/>
      <c r="D205" s="212">
        <f>報酬計算!G12</f>
        <v>0</v>
      </c>
      <c r="E205" s="184"/>
      <c r="F205" s="212">
        <f>報酬計算!I12</f>
        <v>0</v>
      </c>
      <c r="G205" s="213"/>
      <c r="H205" s="69">
        <f>報酬計算!K12</f>
        <v>0</v>
      </c>
      <c r="I205" s="71">
        <f>報酬計算!M12</f>
        <v>0</v>
      </c>
      <c r="J205" s="69">
        <f>報酬計算!N12</f>
        <v>0</v>
      </c>
      <c r="K205" s="70">
        <f>報酬計算!O12</f>
        <v>0</v>
      </c>
      <c r="M205" s="214">
        <f>報酬計算!H12</f>
        <v>0</v>
      </c>
      <c r="N205" s="215"/>
      <c r="O205" s="216">
        <f>報酬計算!AQ12</f>
        <v>0</v>
      </c>
      <c r="P205" s="217"/>
      <c r="Q205" s="218"/>
      <c r="R205" s="216">
        <f>報酬計算!AR12</f>
        <v>0</v>
      </c>
      <c r="S205" s="219"/>
    </row>
    <row r="206" spans="1:19" ht="3.75" customHeight="1" thickBot="1">
      <c r="A206" s="72"/>
      <c r="B206" s="72"/>
      <c r="C206" s="72"/>
      <c r="D206" s="89"/>
      <c r="E206" s="89"/>
      <c r="F206" s="89"/>
      <c r="G206" s="89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</row>
    <row r="207" spans="1:19" ht="14.25" customHeight="1" thickBot="1">
      <c r="A207" s="186" t="s">
        <v>44</v>
      </c>
      <c r="B207" s="188" t="s">
        <v>56</v>
      </c>
      <c r="C207" s="188"/>
      <c r="D207" s="188" t="s">
        <v>83</v>
      </c>
      <c r="E207" s="188"/>
      <c r="F207" s="188" t="s">
        <v>110</v>
      </c>
      <c r="G207" s="188"/>
      <c r="H207" s="189" t="s">
        <v>12</v>
      </c>
      <c r="I207" s="190"/>
      <c r="J207" s="189" t="s">
        <v>57</v>
      </c>
      <c r="K207" s="190"/>
      <c r="L207" s="189"/>
      <c r="M207" s="190"/>
      <c r="N207" s="230"/>
      <c r="O207" s="191"/>
      <c r="Q207" s="192" t="s">
        <v>66</v>
      </c>
      <c r="R207" s="193"/>
      <c r="S207" s="194"/>
    </row>
    <row r="208" spans="1:19" ht="14.25" thickBot="1">
      <c r="A208" s="187"/>
      <c r="B208" s="195">
        <f>F205*H205-F212</f>
        <v>0</v>
      </c>
      <c r="C208" s="178"/>
      <c r="D208" s="195">
        <f>報酬計算!R12</f>
        <v>0</v>
      </c>
      <c r="E208" s="178"/>
      <c r="F208" s="195">
        <f>報酬計算!Q12</f>
        <v>0</v>
      </c>
      <c r="G208" s="178"/>
      <c r="H208" s="179">
        <f>報酬計算!P12</f>
        <v>0</v>
      </c>
      <c r="I208" s="180"/>
      <c r="J208" s="179">
        <f>報酬計算!Z12</f>
        <v>0</v>
      </c>
      <c r="K208" s="180"/>
      <c r="L208" s="179"/>
      <c r="M208" s="180"/>
      <c r="N208" s="230"/>
      <c r="O208" s="191"/>
      <c r="Q208" s="183">
        <f>報酬計算!AC12</f>
        <v>0</v>
      </c>
      <c r="R208" s="184"/>
      <c r="S208" s="185"/>
    </row>
    <row r="209" spans="1:19" ht="15" customHeight="1" thickBot="1">
      <c r="A209" s="209" t="s">
        <v>45</v>
      </c>
      <c r="B209" s="210" t="s">
        <v>27</v>
      </c>
      <c r="C209" s="210"/>
      <c r="D209" s="210" t="s">
        <v>62</v>
      </c>
      <c r="E209" s="210"/>
      <c r="F209" s="210" t="s">
        <v>59</v>
      </c>
      <c r="G209" s="210"/>
      <c r="H209" s="189" t="s">
        <v>60</v>
      </c>
      <c r="I209" s="190"/>
      <c r="J209" s="189" t="s">
        <v>25</v>
      </c>
      <c r="K209" s="190"/>
      <c r="L209" s="189" t="s">
        <v>61</v>
      </c>
      <c r="M209" s="190"/>
      <c r="N209" s="189" t="s">
        <v>89</v>
      </c>
      <c r="O209" s="191"/>
    </row>
    <row r="210" spans="1:19" ht="14.25" customHeight="1">
      <c r="A210" s="196"/>
      <c r="B210" s="206">
        <f>報酬計算!AD12</f>
        <v>0</v>
      </c>
      <c r="C210" s="202"/>
      <c r="D210" s="207">
        <f>報酬計算!AE12</f>
        <v>0</v>
      </c>
      <c r="E210" s="207"/>
      <c r="F210" s="202"/>
      <c r="G210" s="202"/>
      <c r="H210" s="208">
        <f>報酬計算!AK12</f>
        <v>0</v>
      </c>
      <c r="I210" s="204"/>
      <c r="J210" s="208">
        <f>報酬計算!AJ12</f>
        <v>0</v>
      </c>
      <c r="K210" s="204"/>
      <c r="L210" s="208">
        <f>報酬計算!AN12</f>
        <v>0</v>
      </c>
      <c r="M210" s="204"/>
      <c r="N210" s="208">
        <f>報酬計算!AI12</f>
        <v>0</v>
      </c>
      <c r="O210" s="205"/>
      <c r="Q210" s="192" t="s">
        <v>67</v>
      </c>
      <c r="R210" s="193"/>
      <c r="S210" s="194"/>
    </row>
    <row r="211" spans="1:19" ht="14.25" customHeight="1" thickBot="1">
      <c r="A211" s="196"/>
      <c r="B211" s="202" t="s">
        <v>58</v>
      </c>
      <c r="C211" s="202"/>
      <c r="D211" s="202" t="s">
        <v>8</v>
      </c>
      <c r="E211" s="202"/>
      <c r="F211" s="202" t="s">
        <v>47</v>
      </c>
      <c r="G211" s="202"/>
      <c r="H211" s="203" t="s">
        <v>14</v>
      </c>
      <c r="I211" s="204"/>
      <c r="J211" s="203"/>
      <c r="K211" s="204"/>
      <c r="L211" s="203"/>
      <c r="M211" s="204"/>
      <c r="N211" s="203"/>
      <c r="O211" s="205"/>
      <c r="Q211" s="183">
        <f>報酬計算!AO12</f>
        <v>0</v>
      </c>
      <c r="R211" s="184"/>
      <c r="S211" s="185"/>
    </row>
    <row r="212" spans="1:19" ht="14.25" thickBot="1">
      <c r="A212" s="187"/>
      <c r="B212" s="211">
        <f>報酬計算!AH12</f>
        <v>0</v>
      </c>
      <c r="C212" s="211"/>
      <c r="D212" s="195">
        <f>報酬計算!AF12</f>
        <v>0</v>
      </c>
      <c r="E212" s="178"/>
      <c r="F212" s="177">
        <f>SUM(報酬計算!T12,報酬計算!U12,報酬計算!V12,報酬計算!W12,報酬計算!X12)</f>
        <v>0</v>
      </c>
      <c r="G212" s="178"/>
      <c r="H212" s="179">
        <f>報酬計算!AM12</f>
        <v>0</v>
      </c>
      <c r="I212" s="180"/>
      <c r="J212" s="181"/>
      <c r="K212" s="180"/>
      <c r="L212" s="181"/>
      <c r="M212" s="180"/>
      <c r="N212" s="181"/>
      <c r="O212" s="182"/>
    </row>
    <row r="213" spans="1:19" ht="3.75" customHeight="1" thickBot="1">
      <c r="A213" s="72"/>
      <c r="B213" s="72"/>
      <c r="C213" s="72"/>
      <c r="D213" s="89"/>
      <c r="E213" s="89"/>
      <c r="F213" s="89"/>
      <c r="G213" s="89"/>
      <c r="H213" s="13"/>
      <c r="I213" s="13"/>
      <c r="J213" s="13"/>
      <c r="K213" s="13"/>
      <c r="L213" s="13"/>
      <c r="M213" s="13"/>
      <c r="N213" s="13"/>
      <c r="O213" s="13"/>
    </row>
    <row r="214" spans="1:19" ht="14.25" customHeight="1">
      <c r="A214" s="201" t="s">
        <v>46</v>
      </c>
      <c r="B214" s="201" t="s">
        <v>47</v>
      </c>
      <c r="C214" s="93" t="s">
        <v>37</v>
      </c>
      <c r="D214" s="86">
        <f>報酬計算!AV12</f>
        <v>0</v>
      </c>
      <c r="E214" s="93" t="s">
        <v>64</v>
      </c>
      <c r="F214" s="86">
        <f>報酬計算!AZ12</f>
        <v>0</v>
      </c>
      <c r="P214" s="192" t="s">
        <v>69</v>
      </c>
      <c r="Q214" s="193"/>
      <c r="R214" s="193"/>
      <c r="S214" s="194"/>
    </row>
    <row r="215" spans="1:19" ht="14.25" customHeight="1">
      <c r="A215" s="201"/>
      <c r="B215" s="201"/>
      <c r="C215" s="93" t="s">
        <v>63</v>
      </c>
      <c r="D215" s="86">
        <f>報酬計算!AW12</f>
        <v>0</v>
      </c>
      <c r="E215" s="93" t="s">
        <v>65</v>
      </c>
      <c r="F215" s="86">
        <f>報酬計算!BA12</f>
        <v>0</v>
      </c>
      <c r="P215" s="196" t="s">
        <v>68</v>
      </c>
      <c r="Q215" s="197">
        <f>報酬計算!AP12</f>
        <v>0</v>
      </c>
      <c r="R215" s="197"/>
      <c r="S215" s="198"/>
    </row>
    <row r="216" spans="1:19" ht="14.25" thickBot="1">
      <c r="A216" s="201"/>
      <c r="B216" s="201"/>
      <c r="C216" s="75" t="s">
        <v>81</v>
      </c>
      <c r="D216" s="86">
        <f>報酬計算!AX12</f>
        <v>0</v>
      </c>
      <c r="E216" s="88" t="s">
        <v>33</v>
      </c>
      <c r="F216" s="86">
        <f>SUM(D214,D215,D216,F214,F215)</f>
        <v>0</v>
      </c>
      <c r="P216" s="187"/>
      <c r="Q216" s="199"/>
      <c r="R216" s="199"/>
      <c r="S216" s="200"/>
    </row>
    <row r="217" spans="1:19" ht="33.75" customHeight="1">
      <c r="A217" s="72"/>
      <c r="B217" s="72"/>
      <c r="C217" s="79"/>
      <c r="D217" s="13"/>
      <c r="E217" s="89"/>
      <c r="F217" s="13"/>
      <c r="P217" s="72"/>
      <c r="Q217" s="89"/>
      <c r="R217" s="89"/>
      <c r="S217" s="89"/>
    </row>
    <row r="218" spans="1:19" ht="14.25" thickBot="1">
      <c r="A218" s="40" t="s">
        <v>123</v>
      </c>
      <c r="C218" s="77"/>
      <c r="D218" s="77"/>
      <c r="E218" s="77"/>
      <c r="F218" s="78"/>
      <c r="G218" s="1" t="str">
        <f>報酬計算!B1</f>
        <v>平成　　年　　月度</v>
      </c>
      <c r="J218" t="s">
        <v>41</v>
      </c>
    </row>
    <row r="219" spans="1:19">
      <c r="A219" s="186" t="s">
        <v>42</v>
      </c>
      <c r="B219" s="193" t="s">
        <v>6</v>
      </c>
      <c r="C219" s="193"/>
      <c r="D219" s="193" t="s">
        <v>42</v>
      </c>
      <c r="E219" s="193"/>
      <c r="F219" s="194"/>
    </row>
    <row r="220" spans="1:19" ht="18.75" customHeight="1" thickBot="1">
      <c r="A220" s="187"/>
      <c r="B220" s="184"/>
      <c r="C220" s="184"/>
      <c r="D220" s="184">
        <f>報酬計算!C13</f>
        <v>11</v>
      </c>
      <c r="E220" s="184"/>
      <c r="F220" s="185"/>
      <c r="H220" t="str">
        <f>報酬計算!M1</f>
        <v>対象期間　　　　/　　/　　～　　/</v>
      </c>
      <c r="N220" t="str">
        <f>報酬計算!U1</f>
        <v>営業日数 　　日</v>
      </c>
      <c r="R220" s="68"/>
    </row>
    <row r="221" spans="1:19" ht="5.25" customHeight="1" thickBot="1">
      <c r="A221" s="72"/>
      <c r="B221" s="72"/>
      <c r="C221" s="72"/>
      <c r="D221" s="89"/>
      <c r="E221" s="89"/>
      <c r="F221" s="89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</row>
    <row r="222" spans="1:19" ht="14.25" customHeight="1">
      <c r="A222" s="186" t="s">
        <v>43</v>
      </c>
      <c r="B222" s="193" t="s">
        <v>48</v>
      </c>
      <c r="C222" s="193"/>
      <c r="D222" s="193" t="s">
        <v>49</v>
      </c>
      <c r="E222" s="193"/>
      <c r="F222" s="193" t="s">
        <v>50</v>
      </c>
      <c r="G222" s="220"/>
      <c r="H222" s="90" t="s">
        <v>51</v>
      </c>
      <c r="I222" s="92" t="s">
        <v>37</v>
      </c>
      <c r="J222" s="90" t="s">
        <v>52</v>
      </c>
      <c r="K222" s="91" t="s">
        <v>53</v>
      </c>
      <c r="M222" s="221" t="s">
        <v>87</v>
      </c>
      <c r="N222" s="222"/>
      <c r="O222" s="225" t="s">
        <v>54</v>
      </c>
      <c r="P222" s="226"/>
      <c r="Q222" s="227"/>
      <c r="R222" s="228" t="s">
        <v>55</v>
      </c>
      <c r="S222" s="229"/>
    </row>
    <row r="223" spans="1:19" ht="14.25" thickBot="1">
      <c r="A223" s="187"/>
      <c r="B223" s="212">
        <f>報酬計算!F13</f>
        <v>0</v>
      </c>
      <c r="C223" s="184"/>
      <c r="D223" s="212">
        <f>報酬計算!G13</f>
        <v>0</v>
      </c>
      <c r="E223" s="184"/>
      <c r="F223" s="212">
        <f>報酬計算!I13</f>
        <v>0</v>
      </c>
      <c r="G223" s="213"/>
      <c r="H223" s="69">
        <f>報酬計算!K13</f>
        <v>0</v>
      </c>
      <c r="I223" s="71">
        <f>報酬計算!M13</f>
        <v>0</v>
      </c>
      <c r="J223" s="69">
        <f>報酬計算!N13</f>
        <v>0</v>
      </c>
      <c r="K223" s="70">
        <f>報酬計算!O13</f>
        <v>0</v>
      </c>
      <c r="M223" s="214">
        <f>報酬計算!H13</f>
        <v>0</v>
      </c>
      <c r="N223" s="215"/>
      <c r="O223" s="216">
        <f>報酬計算!AQ13</f>
        <v>0</v>
      </c>
      <c r="P223" s="217"/>
      <c r="Q223" s="218"/>
      <c r="R223" s="216">
        <f>報酬計算!AR13</f>
        <v>0</v>
      </c>
      <c r="S223" s="219"/>
    </row>
    <row r="224" spans="1:19" ht="3.75" customHeight="1" thickBot="1">
      <c r="A224" s="72"/>
      <c r="B224" s="72"/>
      <c r="C224" s="72"/>
      <c r="D224" s="89"/>
      <c r="E224" s="89"/>
      <c r="F224" s="89"/>
      <c r="G224" s="89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</row>
    <row r="225" spans="1:19" ht="14.25" customHeight="1">
      <c r="A225" s="186" t="s">
        <v>44</v>
      </c>
      <c r="B225" s="188" t="s">
        <v>56</v>
      </c>
      <c r="C225" s="188"/>
      <c r="D225" s="188" t="s">
        <v>83</v>
      </c>
      <c r="E225" s="188"/>
      <c r="F225" s="188" t="s">
        <v>84</v>
      </c>
      <c r="G225" s="188"/>
      <c r="H225" s="189" t="s">
        <v>12</v>
      </c>
      <c r="I225" s="190"/>
      <c r="J225" s="189" t="s">
        <v>57</v>
      </c>
      <c r="K225" s="190"/>
      <c r="L225" s="189"/>
      <c r="M225" s="190"/>
      <c r="N225" s="189"/>
      <c r="O225" s="191"/>
      <c r="Q225" s="192" t="s">
        <v>66</v>
      </c>
      <c r="R225" s="193"/>
      <c r="S225" s="194"/>
    </row>
    <row r="226" spans="1:19" ht="14.25" thickBot="1">
      <c r="A226" s="187"/>
      <c r="B226" s="195">
        <f>F223*H223-F230</f>
        <v>0</v>
      </c>
      <c r="C226" s="178"/>
      <c r="D226" s="195">
        <f>報酬計算!R13</f>
        <v>0</v>
      </c>
      <c r="E226" s="178"/>
      <c r="F226" s="195">
        <f>報酬計算!Q13</f>
        <v>0</v>
      </c>
      <c r="G226" s="178"/>
      <c r="H226" s="179">
        <f>報酬計算!P13</f>
        <v>0</v>
      </c>
      <c r="I226" s="180"/>
      <c r="J226" s="179">
        <f>報酬計算!Z13</f>
        <v>0</v>
      </c>
      <c r="K226" s="180"/>
      <c r="L226" s="179"/>
      <c r="M226" s="180"/>
      <c r="N226" s="181"/>
      <c r="O226" s="182"/>
      <c r="Q226" s="183">
        <f>報酬計算!AC13</f>
        <v>0</v>
      </c>
      <c r="R226" s="184"/>
      <c r="S226" s="185"/>
    </row>
    <row r="227" spans="1:19" ht="15" customHeight="1" thickBot="1">
      <c r="A227" s="209" t="s">
        <v>45</v>
      </c>
      <c r="B227" s="210" t="s">
        <v>27</v>
      </c>
      <c r="C227" s="210"/>
      <c r="D227" s="210" t="s">
        <v>62</v>
      </c>
      <c r="E227" s="210"/>
      <c r="F227" s="210" t="s">
        <v>59</v>
      </c>
      <c r="G227" s="210"/>
      <c r="H227" s="189" t="s">
        <v>60</v>
      </c>
      <c r="I227" s="190"/>
      <c r="J227" s="189" t="s">
        <v>25</v>
      </c>
      <c r="K227" s="190"/>
      <c r="L227" s="189" t="s">
        <v>61</v>
      </c>
      <c r="M227" s="190"/>
      <c r="N227" s="189" t="s">
        <v>89</v>
      </c>
      <c r="O227" s="191"/>
    </row>
    <row r="228" spans="1:19" ht="14.25" customHeight="1">
      <c r="A228" s="196"/>
      <c r="B228" s="206">
        <f>報酬計算!AD13</f>
        <v>0</v>
      </c>
      <c r="C228" s="202"/>
      <c r="D228" s="207">
        <f>報酬計算!AE13</f>
        <v>0</v>
      </c>
      <c r="E228" s="207"/>
      <c r="F228" s="202"/>
      <c r="G228" s="202"/>
      <c r="H228" s="223">
        <f>報酬計算!AK13</f>
        <v>0</v>
      </c>
      <c r="I228" s="224"/>
      <c r="J228" s="208">
        <f>報酬計算!AJ13</f>
        <v>0</v>
      </c>
      <c r="K228" s="204"/>
      <c r="L228" s="208">
        <f>報酬計算!AN13</f>
        <v>0</v>
      </c>
      <c r="M228" s="204"/>
      <c r="N228" s="208">
        <f>報酬計算!AI13</f>
        <v>0</v>
      </c>
      <c r="O228" s="205"/>
      <c r="Q228" s="192" t="s">
        <v>67</v>
      </c>
      <c r="R228" s="193"/>
      <c r="S228" s="194"/>
    </row>
    <row r="229" spans="1:19" ht="14.25" customHeight="1" thickBot="1">
      <c r="A229" s="196"/>
      <c r="B229" s="202" t="s">
        <v>58</v>
      </c>
      <c r="C229" s="202"/>
      <c r="D229" s="202" t="s">
        <v>8</v>
      </c>
      <c r="E229" s="202"/>
      <c r="F229" s="202" t="s">
        <v>47</v>
      </c>
      <c r="G229" s="202"/>
      <c r="H229" s="203" t="s">
        <v>14</v>
      </c>
      <c r="I229" s="204"/>
      <c r="J229" s="203"/>
      <c r="K229" s="204"/>
      <c r="L229" s="203"/>
      <c r="M229" s="204"/>
      <c r="N229" s="203"/>
      <c r="O229" s="205"/>
      <c r="Q229" s="183">
        <f>報酬計算!AO13</f>
        <v>0</v>
      </c>
      <c r="R229" s="184"/>
      <c r="S229" s="185"/>
    </row>
    <row r="230" spans="1:19" ht="14.25" thickBot="1">
      <c r="A230" s="187"/>
      <c r="B230" s="211">
        <f>報酬計算!AH13</f>
        <v>0</v>
      </c>
      <c r="C230" s="211"/>
      <c r="D230" s="195">
        <f>報酬計算!AF13</f>
        <v>0</v>
      </c>
      <c r="E230" s="178"/>
      <c r="F230" s="177">
        <f>SUM(報酬計算!T13,報酬計算!U13,報酬計算!V13,報酬計算!W13,報酬計算!X13)</f>
        <v>0</v>
      </c>
      <c r="G230" s="178"/>
      <c r="H230" s="179">
        <f>報酬計算!AM13</f>
        <v>0</v>
      </c>
      <c r="I230" s="180"/>
      <c r="J230" s="181"/>
      <c r="K230" s="180"/>
      <c r="L230" s="181"/>
      <c r="M230" s="180"/>
      <c r="N230" s="181"/>
      <c r="O230" s="182"/>
    </row>
    <row r="231" spans="1:19" ht="3.75" customHeight="1" thickBot="1">
      <c r="A231" s="72"/>
      <c r="B231" s="72"/>
      <c r="C231" s="72"/>
      <c r="D231" s="89"/>
      <c r="E231" s="89"/>
      <c r="F231" s="89"/>
      <c r="G231" s="89"/>
      <c r="H231" s="13"/>
      <c r="I231" s="13"/>
      <c r="J231" s="13"/>
      <c r="K231" s="13"/>
      <c r="L231" s="13"/>
      <c r="M231" s="13"/>
      <c r="N231" s="13"/>
      <c r="O231" s="13"/>
    </row>
    <row r="232" spans="1:19" ht="14.25" customHeight="1">
      <c r="A232" s="201" t="s">
        <v>46</v>
      </c>
      <c r="B232" s="201" t="s">
        <v>47</v>
      </c>
      <c r="C232" s="93" t="s">
        <v>37</v>
      </c>
      <c r="D232" s="86">
        <f>報酬計算!AV13</f>
        <v>0</v>
      </c>
      <c r="E232" s="93" t="s">
        <v>64</v>
      </c>
      <c r="F232" s="86">
        <f>報酬計算!AZ13</f>
        <v>0</v>
      </c>
      <c r="P232" s="192" t="s">
        <v>69</v>
      </c>
      <c r="Q232" s="193"/>
      <c r="R232" s="193"/>
      <c r="S232" s="194"/>
    </row>
    <row r="233" spans="1:19" ht="14.25" customHeight="1">
      <c r="A233" s="201"/>
      <c r="B233" s="201"/>
      <c r="C233" s="93" t="s">
        <v>63</v>
      </c>
      <c r="D233" s="86">
        <f>報酬計算!AW13</f>
        <v>0</v>
      </c>
      <c r="E233" s="93" t="s">
        <v>65</v>
      </c>
      <c r="F233" s="86">
        <f>報酬計算!BA13</f>
        <v>0</v>
      </c>
      <c r="P233" s="196" t="s">
        <v>68</v>
      </c>
      <c r="Q233" s="197">
        <f>報酬計算!AP13</f>
        <v>0</v>
      </c>
      <c r="R233" s="197"/>
      <c r="S233" s="198"/>
    </row>
    <row r="234" spans="1:19" ht="14.25" thickBot="1">
      <c r="A234" s="201"/>
      <c r="B234" s="201"/>
      <c r="C234" s="75" t="s">
        <v>81</v>
      </c>
      <c r="D234" s="86">
        <f>報酬計算!AX13</f>
        <v>0</v>
      </c>
      <c r="E234" s="88" t="s">
        <v>33</v>
      </c>
      <c r="F234" s="86">
        <f>SUM(D232,D233,D234,F232,F233)</f>
        <v>0</v>
      </c>
      <c r="P234" s="187"/>
      <c r="Q234" s="199"/>
      <c r="R234" s="199"/>
      <c r="S234" s="200"/>
    </row>
    <row r="235" spans="1:19" ht="33.75" customHeight="1"/>
    <row r="236" spans="1:19" ht="14.25" thickBot="1">
      <c r="A236" s="40" t="s">
        <v>123</v>
      </c>
      <c r="C236" s="77"/>
      <c r="D236" s="77"/>
      <c r="E236" s="77"/>
      <c r="F236" s="78"/>
      <c r="G236" s="1" t="str">
        <f>報酬計算!B1</f>
        <v>平成　　年　　月度</v>
      </c>
      <c r="J236" t="s">
        <v>41</v>
      </c>
    </row>
    <row r="237" spans="1:19">
      <c r="A237" s="186" t="s">
        <v>42</v>
      </c>
      <c r="B237" s="193" t="s">
        <v>6</v>
      </c>
      <c r="C237" s="193"/>
      <c r="D237" s="193" t="s">
        <v>42</v>
      </c>
      <c r="E237" s="193"/>
      <c r="F237" s="194"/>
    </row>
    <row r="238" spans="1:19" ht="18.75" customHeight="1" thickBot="1">
      <c r="A238" s="187"/>
      <c r="B238" s="184"/>
      <c r="C238" s="184"/>
      <c r="D238" s="184">
        <f>報酬計算!C14</f>
        <v>12</v>
      </c>
      <c r="E238" s="184"/>
      <c r="F238" s="185"/>
      <c r="H238" t="str">
        <f>報酬計算!M1</f>
        <v>対象期間　　　　/　　/　　～　　/</v>
      </c>
      <c r="N238" t="str">
        <f>報酬計算!U1</f>
        <v>営業日数 　　日</v>
      </c>
      <c r="R238" s="68"/>
    </row>
    <row r="239" spans="1:19" ht="5.25" customHeight="1" thickBot="1">
      <c r="A239" s="72"/>
      <c r="B239" s="72"/>
      <c r="C239" s="72"/>
      <c r="D239" s="89"/>
      <c r="E239" s="89"/>
      <c r="F239" s="89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1:19" ht="14.25" customHeight="1">
      <c r="A240" s="186" t="s">
        <v>43</v>
      </c>
      <c r="B240" s="193" t="s">
        <v>48</v>
      </c>
      <c r="C240" s="193"/>
      <c r="D240" s="193" t="s">
        <v>49</v>
      </c>
      <c r="E240" s="193"/>
      <c r="F240" s="193" t="s">
        <v>50</v>
      </c>
      <c r="G240" s="220"/>
      <c r="H240" s="90" t="s">
        <v>51</v>
      </c>
      <c r="I240" s="92" t="s">
        <v>37</v>
      </c>
      <c r="J240" s="90" t="s">
        <v>52</v>
      </c>
      <c r="K240" s="91" t="s">
        <v>53</v>
      </c>
      <c r="M240" s="221" t="s">
        <v>87</v>
      </c>
      <c r="N240" s="222"/>
      <c r="O240" s="225" t="s">
        <v>54</v>
      </c>
      <c r="P240" s="226"/>
      <c r="Q240" s="227"/>
      <c r="R240" s="228" t="s">
        <v>55</v>
      </c>
      <c r="S240" s="229"/>
    </row>
    <row r="241" spans="1:19" ht="14.25" thickBot="1">
      <c r="A241" s="187"/>
      <c r="B241" s="212">
        <f>報酬計算!F14</f>
        <v>0</v>
      </c>
      <c r="C241" s="184"/>
      <c r="D241" s="212">
        <f>報酬計算!G14</f>
        <v>0</v>
      </c>
      <c r="E241" s="184"/>
      <c r="F241" s="212">
        <f>報酬計算!I14</f>
        <v>0</v>
      </c>
      <c r="G241" s="213"/>
      <c r="H241" s="69">
        <f>報酬計算!K14</f>
        <v>0</v>
      </c>
      <c r="I241" s="71">
        <f>報酬計算!M14</f>
        <v>0</v>
      </c>
      <c r="J241" s="69">
        <f>報酬計算!N14</f>
        <v>0</v>
      </c>
      <c r="K241" s="70">
        <f>報酬計算!O14</f>
        <v>0</v>
      </c>
      <c r="M241" s="214">
        <f>報酬計算!H14</f>
        <v>0</v>
      </c>
      <c r="N241" s="215"/>
      <c r="O241" s="216">
        <f>報酬計算!AQ14</f>
        <v>0</v>
      </c>
      <c r="P241" s="217"/>
      <c r="Q241" s="218"/>
      <c r="R241" s="216">
        <f>報酬計算!AR14</f>
        <v>0</v>
      </c>
      <c r="S241" s="219"/>
    </row>
    <row r="242" spans="1:19" ht="3.75" customHeight="1" thickBot="1">
      <c r="A242" s="72"/>
      <c r="B242" s="72"/>
      <c r="C242" s="72"/>
      <c r="D242" s="89"/>
      <c r="E242" s="89"/>
      <c r="F242" s="89"/>
      <c r="G242" s="89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</row>
    <row r="243" spans="1:19" ht="14.25" customHeight="1">
      <c r="A243" s="186" t="s">
        <v>44</v>
      </c>
      <c r="B243" s="188" t="s">
        <v>56</v>
      </c>
      <c r="C243" s="188"/>
      <c r="D243" s="188" t="s">
        <v>83</v>
      </c>
      <c r="E243" s="188"/>
      <c r="F243" s="188" t="s">
        <v>116</v>
      </c>
      <c r="G243" s="188"/>
      <c r="H243" s="189" t="s">
        <v>12</v>
      </c>
      <c r="I243" s="190"/>
      <c r="J243" s="189" t="s">
        <v>57</v>
      </c>
      <c r="K243" s="190"/>
      <c r="L243" s="189"/>
      <c r="M243" s="190"/>
      <c r="N243" s="189"/>
      <c r="O243" s="191"/>
      <c r="Q243" s="192" t="s">
        <v>66</v>
      </c>
      <c r="R243" s="193"/>
      <c r="S243" s="194"/>
    </row>
    <row r="244" spans="1:19" ht="14.25" thickBot="1">
      <c r="A244" s="187"/>
      <c r="B244" s="195">
        <f>F241*H241-F248</f>
        <v>0</v>
      </c>
      <c r="C244" s="178"/>
      <c r="D244" s="195">
        <f>報酬計算!R14</f>
        <v>0</v>
      </c>
      <c r="E244" s="178"/>
      <c r="F244" s="195">
        <f>報酬計算!Q14</f>
        <v>0</v>
      </c>
      <c r="G244" s="178"/>
      <c r="H244" s="179">
        <f>報酬計算!P14</f>
        <v>0</v>
      </c>
      <c r="I244" s="180"/>
      <c r="J244" s="179">
        <f>報酬計算!Z14</f>
        <v>0</v>
      </c>
      <c r="K244" s="180"/>
      <c r="L244" s="179"/>
      <c r="M244" s="180"/>
      <c r="N244" s="181"/>
      <c r="O244" s="182"/>
      <c r="Q244" s="183">
        <f>報酬計算!AC14</f>
        <v>0</v>
      </c>
      <c r="R244" s="184"/>
      <c r="S244" s="185"/>
    </row>
    <row r="245" spans="1:19" ht="15" customHeight="1" thickBot="1">
      <c r="A245" s="209" t="s">
        <v>45</v>
      </c>
      <c r="B245" s="210" t="s">
        <v>27</v>
      </c>
      <c r="C245" s="210"/>
      <c r="D245" s="210" t="s">
        <v>62</v>
      </c>
      <c r="E245" s="210"/>
      <c r="F245" s="210" t="s">
        <v>59</v>
      </c>
      <c r="G245" s="210"/>
      <c r="H245" s="189" t="s">
        <v>60</v>
      </c>
      <c r="I245" s="190"/>
      <c r="J245" s="189" t="s">
        <v>25</v>
      </c>
      <c r="K245" s="190"/>
      <c r="L245" s="189" t="s">
        <v>61</v>
      </c>
      <c r="M245" s="190"/>
      <c r="N245" s="189" t="s">
        <v>89</v>
      </c>
      <c r="O245" s="191"/>
    </row>
    <row r="246" spans="1:19" ht="14.25" customHeight="1">
      <c r="A246" s="196"/>
      <c r="B246" s="206">
        <f>報酬計算!AD14</f>
        <v>0</v>
      </c>
      <c r="C246" s="202"/>
      <c r="D246" s="207">
        <f>報酬計算!AE14</f>
        <v>0</v>
      </c>
      <c r="E246" s="207"/>
      <c r="F246" s="202"/>
      <c r="G246" s="202"/>
      <c r="H246" s="208">
        <f>報酬計算!AK14</f>
        <v>0</v>
      </c>
      <c r="I246" s="204"/>
      <c r="J246" s="208">
        <f>報酬計算!AJ14</f>
        <v>0</v>
      </c>
      <c r="K246" s="204"/>
      <c r="L246" s="208">
        <f>報酬計算!AN14</f>
        <v>0</v>
      </c>
      <c r="M246" s="204"/>
      <c r="N246" s="208">
        <f>報酬計算!AI14</f>
        <v>0</v>
      </c>
      <c r="O246" s="205"/>
      <c r="Q246" s="192" t="s">
        <v>67</v>
      </c>
      <c r="R246" s="193"/>
      <c r="S246" s="194"/>
    </row>
    <row r="247" spans="1:19" ht="14.25" customHeight="1" thickBot="1">
      <c r="A247" s="196"/>
      <c r="B247" s="202" t="s">
        <v>58</v>
      </c>
      <c r="C247" s="202"/>
      <c r="D247" s="202" t="s">
        <v>8</v>
      </c>
      <c r="E247" s="202"/>
      <c r="F247" s="202" t="s">
        <v>47</v>
      </c>
      <c r="G247" s="202"/>
      <c r="H247" s="203" t="s">
        <v>14</v>
      </c>
      <c r="I247" s="204"/>
      <c r="J247" s="203"/>
      <c r="K247" s="204"/>
      <c r="L247" s="203"/>
      <c r="M247" s="204"/>
      <c r="N247" s="203"/>
      <c r="O247" s="205"/>
      <c r="Q247" s="183">
        <f>報酬計算!AO14</f>
        <v>0</v>
      </c>
      <c r="R247" s="184"/>
      <c r="S247" s="185"/>
    </row>
    <row r="248" spans="1:19" ht="14.25" thickBot="1">
      <c r="A248" s="187"/>
      <c r="B248" s="211">
        <f>報酬計算!AH14</f>
        <v>0</v>
      </c>
      <c r="C248" s="211"/>
      <c r="D248" s="195">
        <f>報酬計算!AF14</f>
        <v>0</v>
      </c>
      <c r="E248" s="178"/>
      <c r="F248" s="177">
        <f>報酬計算!S14</f>
        <v>0</v>
      </c>
      <c r="G248" s="178"/>
      <c r="H248" s="179">
        <f>報酬計算!AM14</f>
        <v>0</v>
      </c>
      <c r="I248" s="180"/>
      <c r="J248" s="181"/>
      <c r="K248" s="180"/>
      <c r="L248" s="181"/>
      <c r="M248" s="180"/>
      <c r="N248" s="181"/>
      <c r="O248" s="182"/>
    </row>
    <row r="249" spans="1:19" ht="3.75" customHeight="1" thickBot="1">
      <c r="A249" s="72"/>
      <c r="B249" s="72"/>
      <c r="C249" s="72"/>
      <c r="D249" s="89"/>
      <c r="E249" s="89"/>
      <c r="F249" s="89"/>
      <c r="G249" s="89"/>
      <c r="H249" s="13"/>
      <c r="I249" s="13"/>
      <c r="J249" s="13"/>
      <c r="K249" s="13"/>
      <c r="L249" s="13"/>
      <c r="M249" s="13"/>
      <c r="N249" s="13"/>
      <c r="O249" s="13"/>
    </row>
    <row r="250" spans="1:19" ht="14.25" customHeight="1">
      <c r="A250" s="201" t="s">
        <v>46</v>
      </c>
      <c r="B250" s="201" t="s">
        <v>47</v>
      </c>
      <c r="C250" s="93" t="s">
        <v>37</v>
      </c>
      <c r="D250" s="86">
        <f>報酬計算!AV14</f>
        <v>0</v>
      </c>
      <c r="E250" s="93" t="s">
        <v>64</v>
      </c>
      <c r="F250" s="86">
        <f>報酬計算!AZ14</f>
        <v>0</v>
      </c>
      <c r="P250" s="192" t="s">
        <v>69</v>
      </c>
      <c r="Q250" s="193"/>
      <c r="R250" s="193"/>
      <c r="S250" s="194"/>
    </row>
    <row r="251" spans="1:19" ht="14.25" customHeight="1">
      <c r="A251" s="201"/>
      <c r="B251" s="201"/>
      <c r="C251" s="93" t="s">
        <v>63</v>
      </c>
      <c r="D251" s="86">
        <f>報酬計算!AW14</f>
        <v>0</v>
      </c>
      <c r="E251" s="93" t="s">
        <v>65</v>
      </c>
      <c r="F251" s="86">
        <f>報酬計算!BA14</f>
        <v>0</v>
      </c>
      <c r="P251" s="196" t="s">
        <v>68</v>
      </c>
      <c r="Q251" s="197">
        <f>報酬計算!AP14</f>
        <v>0</v>
      </c>
      <c r="R251" s="197"/>
      <c r="S251" s="198"/>
    </row>
    <row r="252" spans="1:19" ht="14.25" thickBot="1">
      <c r="A252" s="201"/>
      <c r="B252" s="201"/>
      <c r="C252" s="75" t="s">
        <v>81</v>
      </c>
      <c r="D252" s="86">
        <f>報酬計算!AX14</f>
        <v>0</v>
      </c>
      <c r="E252" s="88" t="s">
        <v>33</v>
      </c>
      <c r="F252" s="86">
        <f>SUM(D250,D251,D252,F250,F251)</f>
        <v>0</v>
      </c>
      <c r="P252" s="187"/>
      <c r="Q252" s="199"/>
      <c r="R252" s="199"/>
      <c r="S252" s="200"/>
    </row>
    <row r="253" spans="1:19" ht="33.75" customHeight="1"/>
    <row r="254" spans="1:19" ht="19.149999999999999" customHeight="1"/>
    <row r="255" spans="1:19" ht="14.25" thickBot="1">
      <c r="A255" s="40" t="s">
        <v>123</v>
      </c>
      <c r="C255" s="77"/>
      <c r="D255" s="77"/>
      <c r="E255" s="77"/>
      <c r="F255" s="78"/>
      <c r="G255" s="1" t="str">
        <f>報酬計算!B1</f>
        <v>平成　　年　　月度</v>
      </c>
      <c r="J255" t="s">
        <v>41</v>
      </c>
    </row>
    <row r="256" spans="1:19" ht="13.5" customHeight="1">
      <c r="A256" s="186" t="s">
        <v>42</v>
      </c>
      <c r="B256" s="193" t="s">
        <v>6</v>
      </c>
      <c r="C256" s="193"/>
      <c r="D256" s="193" t="s">
        <v>42</v>
      </c>
      <c r="E256" s="193"/>
      <c r="F256" s="194"/>
    </row>
    <row r="257" spans="1:19" ht="18.75" customHeight="1" thickBot="1">
      <c r="A257" s="187"/>
      <c r="B257" s="184"/>
      <c r="C257" s="184"/>
      <c r="D257" s="184">
        <f>報酬計算!C15</f>
        <v>13</v>
      </c>
      <c r="E257" s="184"/>
      <c r="F257" s="185"/>
      <c r="H257" t="str">
        <f>報酬計算!M1</f>
        <v>対象期間　　　　/　　/　　～　　/</v>
      </c>
      <c r="N257" t="str">
        <f>報酬計算!U1</f>
        <v>営業日数 　　日</v>
      </c>
      <c r="R257" s="68"/>
    </row>
    <row r="258" spans="1:19" ht="5.25" customHeight="1" thickBot="1">
      <c r="A258" s="72"/>
      <c r="B258" s="72"/>
      <c r="C258" s="72"/>
      <c r="D258" s="95"/>
      <c r="E258" s="95"/>
      <c r="F258" s="95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</row>
    <row r="259" spans="1:19" ht="14.25" customHeight="1">
      <c r="A259" s="186" t="s">
        <v>43</v>
      </c>
      <c r="B259" s="193" t="s">
        <v>48</v>
      </c>
      <c r="C259" s="193"/>
      <c r="D259" s="193" t="s">
        <v>49</v>
      </c>
      <c r="E259" s="193"/>
      <c r="F259" s="193" t="s">
        <v>50</v>
      </c>
      <c r="G259" s="220"/>
      <c r="H259" s="99" t="s">
        <v>51</v>
      </c>
      <c r="I259" s="98" t="s">
        <v>37</v>
      </c>
      <c r="J259" s="99" t="s">
        <v>52</v>
      </c>
      <c r="K259" s="97" t="s">
        <v>53</v>
      </c>
      <c r="M259" s="221" t="s">
        <v>87</v>
      </c>
      <c r="N259" s="222"/>
      <c r="O259" s="220" t="s">
        <v>54</v>
      </c>
      <c r="P259" s="233"/>
      <c r="Q259" s="222"/>
      <c r="R259" s="220" t="s">
        <v>55</v>
      </c>
      <c r="S259" s="234"/>
    </row>
    <row r="260" spans="1:19" ht="14.25" thickBot="1">
      <c r="A260" s="187"/>
      <c r="B260" s="238">
        <f>報酬計算!F15</f>
        <v>0</v>
      </c>
      <c r="C260" s="238"/>
      <c r="D260" s="212">
        <f>報酬計算!G15</f>
        <v>0</v>
      </c>
      <c r="E260" s="184"/>
      <c r="F260" s="212">
        <f>報酬計算!I15</f>
        <v>0</v>
      </c>
      <c r="G260" s="213"/>
      <c r="H260" s="69">
        <f>報酬計算!K15</f>
        <v>0</v>
      </c>
      <c r="I260" s="71">
        <f>報酬計算!M15</f>
        <v>0</v>
      </c>
      <c r="J260" s="69">
        <f>報酬計算!N15</f>
        <v>0</v>
      </c>
      <c r="K260" s="70">
        <f>報酬計算!O15</f>
        <v>0</v>
      </c>
      <c r="M260" s="214">
        <f>報酬計算!H15</f>
        <v>0</v>
      </c>
      <c r="N260" s="215"/>
      <c r="O260" s="176"/>
      <c r="P260" s="236"/>
      <c r="Q260" s="215"/>
      <c r="R260" s="176"/>
      <c r="S260" s="237"/>
    </row>
    <row r="261" spans="1:19" ht="3.75" customHeight="1" thickBot="1">
      <c r="A261" s="72"/>
      <c r="B261" s="72"/>
      <c r="C261" s="72"/>
      <c r="D261" s="95"/>
      <c r="E261" s="95"/>
      <c r="F261" s="95"/>
      <c r="G261" s="95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</row>
    <row r="262" spans="1:19" ht="14.25" customHeight="1">
      <c r="A262" s="186" t="s">
        <v>44</v>
      </c>
      <c r="B262" s="188" t="s">
        <v>56</v>
      </c>
      <c r="C262" s="188"/>
      <c r="D262" s="188" t="s">
        <v>83</v>
      </c>
      <c r="E262" s="188"/>
      <c r="F262" s="188" t="s">
        <v>84</v>
      </c>
      <c r="G262" s="188"/>
      <c r="H262" s="189" t="s">
        <v>12</v>
      </c>
      <c r="I262" s="190"/>
      <c r="J262" s="189" t="s">
        <v>57</v>
      </c>
      <c r="K262" s="190"/>
      <c r="L262" s="189"/>
      <c r="M262" s="190"/>
      <c r="N262" s="189"/>
      <c r="O262" s="191"/>
      <c r="Q262" s="192" t="s">
        <v>66</v>
      </c>
      <c r="R262" s="193"/>
      <c r="S262" s="194"/>
    </row>
    <row r="263" spans="1:19" ht="14.25" thickBot="1">
      <c r="A263" s="187"/>
      <c r="B263" s="195">
        <f>F260*H260-F267</f>
        <v>0</v>
      </c>
      <c r="C263" s="178"/>
      <c r="D263" s="195">
        <f>報酬計算!R15</f>
        <v>0</v>
      </c>
      <c r="E263" s="178"/>
      <c r="F263" s="195">
        <f>報酬計算!Q15</f>
        <v>0</v>
      </c>
      <c r="G263" s="178"/>
      <c r="H263" s="179">
        <f>報酬計算!P15</f>
        <v>0</v>
      </c>
      <c r="I263" s="180"/>
      <c r="J263" s="179">
        <f>報酬計算!Z15</f>
        <v>0</v>
      </c>
      <c r="K263" s="180"/>
      <c r="L263" s="179"/>
      <c r="M263" s="180"/>
      <c r="N263" s="181"/>
      <c r="O263" s="182"/>
      <c r="Q263" s="183">
        <f>報酬計算!AC15</f>
        <v>0</v>
      </c>
      <c r="R263" s="184"/>
      <c r="S263" s="185"/>
    </row>
    <row r="264" spans="1:19" ht="15" customHeight="1" thickBot="1">
      <c r="A264" s="209" t="s">
        <v>45</v>
      </c>
      <c r="B264" s="210" t="s">
        <v>27</v>
      </c>
      <c r="C264" s="210"/>
      <c r="D264" s="210" t="s">
        <v>62</v>
      </c>
      <c r="E264" s="210"/>
      <c r="F264" s="210" t="s">
        <v>59</v>
      </c>
      <c r="G264" s="210"/>
      <c r="H264" s="189" t="s">
        <v>60</v>
      </c>
      <c r="I264" s="190"/>
      <c r="J264" s="189" t="s">
        <v>25</v>
      </c>
      <c r="K264" s="190"/>
      <c r="L264" s="189" t="s">
        <v>61</v>
      </c>
      <c r="M264" s="190"/>
      <c r="N264" s="189" t="s">
        <v>89</v>
      </c>
      <c r="O264" s="191"/>
    </row>
    <row r="265" spans="1:19" ht="14.25" customHeight="1">
      <c r="A265" s="196"/>
      <c r="B265" s="206">
        <f>報酬計算!AD15</f>
        <v>0</v>
      </c>
      <c r="C265" s="202"/>
      <c r="D265" s="207">
        <f>報酬計算!AE15</f>
        <v>0</v>
      </c>
      <c r="E265" s="207"/>
      <c r="F265" s="202"/>
      <c r="G265" s="202"/>
      <c r="H265" s="208">
        <f>報酬計算!AK15</f>
        <v>0</v>
      </c>
      <c r="I265" s="204"/>
      <c r="J265" s="208">
        <f>報酬計算!AJ15</f>
        <v>0</v>
      </c>
      <c r="K265" s="204"/>
      <c r="L265" s="208">
        <f>報酬計算!AN15</f>
        <v>0</v>
      </c>
      <c r="M265" s="204"/>
      <c r="N265" s="208">
        <f>報酬計算!AI15</f>
        <v>0</v>
      </c>
      <c r="O265" s="205"/>
      <c r="Q265" s="192" t="s">
        <v>67</v>
      </c>
      <c r="R265" s="193"/>
      <c r="S265" s="194"/>
    </row>
    <row r="266" spans="1:19" ht="14.25" customHeight="1" thickBot="1">
      <c r="A266" s="196"/>
      <c r="B266" s="202" t="s">
        <v>58</v>
      </c>
      <c r="C266" s="202"/>
      <c r="D266" s="202" t="s">
        <v>8</v>
      </c>
      <c r="E266" s="202"/>
      <c r="F266" s="202" t="s">
        <v>47</v>
      </c>
      <c r="G266" s="202"/>
      <c r="H266" s="203" t="s">
        <v>14</v>
      </c>
      <c r="I266" s="204"/>
      <c r="J266" s="203"/>
      <c r="K266" s="204"/>
      <c r="L266" s="203"/>
      <c r="M266" s="204"/>
      <c r="N266" s="203"/>
      <c r="O266" s="205"/>
      <c r="Q266" s="183">
        <f>報酬計算!AO15</f>
        <v>0</v>
      </c>
      <c r="R266" s="184"/>
      <c r="S266" s="185"/>
    </row>
    <row r="267" spans="1:19" ht="14.25" thickBot="1">
      <c r="A267" s="187"/>
      <c r="B267" s="211">
        <f>報酬計算!AH15</f>
        <v>0</v>
      </c>
      <c r="C267" s="211"/>
      <c r="D267" s="195">
        <f>報酬計算!AF15</f>
        <v>0</v>
      </c>
      <c r="E267" s="178"/>
      <c r="F267" s="177">
        <f>報酬計算!S15</f>
        <v>0</v>
      </c>
      <c r="G267" s="178"/>
      <c r="H267" s="179">
        <f>報酬計算!AM15</f>
        <v>0</v>
      </c>
      <c r="I267" s="180"/>
      <c r="J267" s="181"/>
      <c r="K267" s="180"/>
      <c r="L267" s="181"/>
      <c r="M267" s="180"/>
      <c r="N267" s="181"/>
      <c r="O267" s="182"/>
    </row>
    <row r="268" spans="1:19" ht="3.75" customHeight="1" thickBot="1">
      <c r="A268" s="72"/>
      <c r="B268" s="72"/>
      <c r="C268" s="72"/>
      <c r="D268" s="95"/>
      <c r="E268" s="95"/>
      <c r="F268" s="95"/>
      <c r="G268" s="95"/>
      <c r="H268" s="13"/>
      <c r="I268" s="13"/>
      <c r="J268" s="13"/>
      <c r="K268" s="13"/>
      <c r="L268" s="13"/>
      <c r="M268" s="13"/>
      <c r="N268" s="13"/>
      <c r="O268" s="13"/>
    </row>
    <row r="269" spans="1:19" ht="14.25" customHeight="1">
      <c r="A269" s="201" t="s">
        <v>46</v>
      </c>
      <c r="B269" s="201" t="s">
        <v>47</v>
      </c>
      <c r="C269" s="96" t="s">
        <v>37</v>
      </c>
      <c r="D269" s="86">
        <f>報酬計算!AV15</f>
        <v>0</v>
      </c>
      <c r="E269" s="96" t="s">
        <v>64</v>
      </c>
      <c r="F269" s="86">
        <f>報酬計算!AZ15</f>
        <v>0</v>
      </c>
      <c r="P269" s="192" t="s">
        <v>69</v>
      </c>
      <c r="Q269" s="193"/>
      <c r="R269" s="193"/>
      <c r="S269" s="194"/>
    </row>
    <row r="270" spans="1:19" ht="14.25" customHeight="1">
      <c r="A270" s="201"/>
      <c r="B270" s="201"/>
      <c r="C270" s="96" t="s">
        <v>63</v>
      </c>
      <c r="D270" s="86">
        <f>報酬計算!AW15</f>
        <v>0</v>
      </c>
      <c r="E270" s="96" t="s">
        <v>65</v>
      </c>
      <c r="F270" s="86">
        <f>報酬計算!BA15</f>
        <v>0</v>
      </c>
      <c r="P270" s="196" t="s">
        <v>68</v>
      </c>
      <c r="Q270" s="197">
        <f>報酬計算!AP15</f>
        <v>0</v>
      </c>
      <c r="R270" s="197"/>
      <c r="S270" s="198"/>
    </row>
    <row r="271" spans="1:19" ht="14.25" thickBot="1">
      <c r="A271" s="201"/>
      <c r="B271" s="201"/>
      <c r="C271" s="75" t="s">
        <v>81</v>
      </c>
      <c r="D271" s="86">
        <f>報酬計算!AX15</f>
        <v>0</v>
      </c>
      <c r="E271" s="94" t="s">
        <v>33</v>
      </c>
      <c r="F271" s="86">
        <f>SUM(D269,D270,D271,F269,F270)</f>
        <v>0</v>
      </c>
      <c r="P271" s="187"/>
      <c r="Q271" s="199"/>
      <c r="R271" s="199"/>
      <c r="S271" s="200"/>
    </row>
    <row r="272" spans="1:19" ht="33.75" customHeight="1">
      <c r="A272" s="72"/>
      <c r="B272" s="72"/>
      <c r="C272" s="79"/>
      <c r="D272" s="13"/>
      <c r="E272" s="95"/>
      <c r="F272" s="13"/>
      <c r="P272" s="72"/>
      <c r="Q272" s="95"/>
      <c r="R272" s="95"/>
      <c r="S272" s="95"/>
    </row>
    <row r="273" spans="1:19" ht="14.25" thickBot="1">
      <c r="A273" s="40" t="s">
        <v>123</v>
      </c>
      <c r="C273" s="77"/>
      <c r="D273" s="77"/>
      <c r="E273" s="77"/>
      <c r="F273" s="78"/>
      <c r="G273" s="1" t="str">
        <f>報酬計算!B1</f>
        <v>平成　　年　　月度</v>
      </c>
      <c r="J273" t="s">
        <v>41</v>
      </c>
    </row>
    <row r="274" spans="1:19">
      <c r="A274" s="186" t="s">
        <v>42</v>
      </c>
      <c r="B274" s="193" t="s">
        <v>6</v>
      </c>
      <c r="C274" s="193"/>
      <c r="D274" s="193" t="s">
        <v>42</v>
      </c>
      <c r="E274" s="193"/>
      <c r="F274" s="194"/>
    </row>
    <row r="275" spans="1:19" ht="18.75" customHeight="1" thickBot="1">
      <c r="A275" s="187"/>
      <c r="B275" s="184"/>
      <c r="C275" s="184"/>
      <c r="D275" s="184">
        <f>報酬計算!C16</f>
        <v>14</v>
      </c>
      <c r="E275" s="184"/>
      <c r="F275" s="185"/>
      <c r="H275" t="str">
        <f>報酬計算!M1</f>
        <v>対象期間　　　　/　　/　　～　　/</v>
      </c>
      <c r="N275" t="str">
        <f>報酬計算!U1</f>
        <v>営業日数 　　日</v>
      </c>
      <c r="R275" s="68"/>
    </row>
    <row r="276" spans="1:19" ht="5.25" customHeight="1" thickBot="1">
      <c r="A276" s="72"/>
      <c r="B276" s="72"/>
      <c r="C276" s="72"/>
      <c r="D276" s="95"/>
      <c r="E276" s="95"/>
      <c r="F276" s="95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</row>
    <row r="277" spans="1:19" ht="14.25" customHeight="1">
      <c r="A277" s="186" t="s">
        <v>43</v>
      </c>
      <c r="B277" s="193" t="s">
        <v>48</v>
      </c>
      <c r="C277" s="193"/>
      <c r="D277" s="193" t="s">
        <v>49</v>
      </c>
      <c r="E277" s="193"/>
      <c r="F277" s="193" t="s">
        <v>50</v>
      </c>
      <c r="G277" s="220"/>
      <c r="H277" s="99" t="s">
        <v>51</v>
      </c>
      <c r="I277" s="98" t="s">
        <v>37</v>
      </c>
      <c r="J277" s="99" t="s">
        <v>52</v>
      </c>
      <c r="K277" s="97" t="s">
        <v>53</v>
      </c>
      <c r="M277" s="221" t="s">
        <v>87</v>
      </c>
      <c r="N277" s="222"/>
      <c r="O277" s="225" t="s">
        <v>54</v>
      </c>
      <c r="P277" s="226"/>
      <c r="Q277" s="227"/>
      <c r="R277" s="228" t="s">
        <v>55</v>
      </c>
      <c r="S277" s="229"/>
    </row>
    <row r="278" spans="1:19" ht="14.25" thickBot="1">
      <c r="A278" s="187"/>
      <c r="B278" s="212">
        <f>報酬計算!F16</f>
        <v>0</v>
      </c>
      <c r="C278" s="184"/>
      <c r="D278" s="212">
        <f>報酬計算!G16</f>
        <v>0</v>
      </c>
      <c r="E278" s="184"/>
      <c r="F278" s="212">
        <f>報酬計算!I16</f>
        <v>0</v>
      </c>
      <c r="G278" s="213"/>
      <c r="H278" s="69">
        <f>報酬計算!K16</f>
        <v>0</v>
      </c>
      <c r="I278" s="71">
        <f>報酬計算!M16</f>
        <v>0</v>
      </c>
      <c r="J278" s="69">
        <f>報酬計算!N16</f>
        <v>0</v>
      </c>
      <c r="K278" s="70">
        <f>報酬計算!O16</f>
        <v>0</v>
      </c>
      <c r="M278" s="214">
        <f>報酬計算!H16</f>
        <v>0</v>
      </c>
      <c r="N278" s="215"/>
      <c r="O278" s="216">
        <f>報酬計算!AQ16</f>
        <v>0</v>
      </c>
      <c r="P278" s="217"/>
      <c r="Q278" s="218"/>
      <c r="R278" s="216">
        <f>報酬計算!AR16</f>
        <v>0</v>
      </c>
      <c r="S278" s="219"/>
    </row>
    <row r="279" spans="1:19" ht="3.75" customHeight="1" thickBot="1">
      <c r="A279" s="72"/>
      <c r="B279" s="72"/>
      <c r="C279" s="72"/>
      <c r="D279" s="95"/>
      <c r="E279" s="95"/>
      <c r="F279" s="95"/>
      <c r="G279" s="95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</row>
    <row r="280" spans="1:19" ht="14.25" customHeight="1">
      <c r="A280" s="186" t="s">
        <v>44</v>
      </c>
      <c r="B280" s="188" t="s">
        <v>56</v>
      </c>
      <c r="C280" s="188"/>
      <c r="D280" s="188" t="s">
        <v>83</v>
      </c>
      <c r="E280" s="188"/>
      <c r="F280" s="188" t="s">
        <v>84</v>
      </c>
      <c r="G280" s="188"/>
      <c r="H280" s="189" t="s">
        <v>12</v>
      </c>
      <c r="I280" s="190"/>
      <c r="J280" s="189" t="s">
        <v>114</v>
      </c>
      <c r="K280" s="190"/>
      <c r="L280" s="189"/>
      <c r="M280" s="190"/>
      <c r="N280" s="189"/>
      <c r="O280" s="191"/>
      <c r="Q280" s="192" t="s">
        <v>66</v>
      </c>
      <c r="R280" s="193"/>
      <c r="S280" s="194"/>
    </row>
    <row r="281" spans="1:19" ht="14.25" thickBot="1">
      <c r="A281" s="187"/>
      <c r="B281" s="195">
        <f>F278*H278-F285</f>
        <v>0</v>
      </c>
      <c r="C281" s="178"/>
      <c r="D281" s="195">
        <f>報酬計算!R16</f>
        <v>0</v>
      </c>
      <c r="E281" s="178"/>
      <c r="F281" s="195">
        <f>報酬計算!Q16</f>
        <v>0</v>
      </c>
      <c r="G281" s="178"/>
      <c r="H281" s="179">
        <f>報酬計算!P16</f>
        <v>0</v>
      </c>
      <c r="I281" s="180"/>
      <c r="J281" s="179">
        <f>報酬計算!Z16</f>
        <v>0</v>
      </c>
      <c r="K281" s="180"/>
      <c r="L281" s="179"/>
      <c r="M281" s="180"/>
      <c r="N281" s="181"/>
      <c r="O281" s="182"/>
      <c r="Q281" s="183">
        <f>報酬計算!AC16</f>
        <v>0</v>
      </c>
      <c r="R281" s="184"/>
      <c r="S281" s="185"/>
    </row>
    <row r="282" spans="1:19" ht="15" customHeight="1" thickBot="1">
      <c r="A282" s="209" t="s">
        <v>45</v>
      </c>
      <c r="B282" s="210" t="s">
        <v>27</v>
      </c>
      <c r="C282" s="210"/>
      <c r="D282" s="210" t="s">
        <v>62</v>
      </c>
      <c r="E282" s="210"/>
      <c r="F282" s="210" t="s">
        <v>59</v>
      </c>
      <c r="G282" s="210"/>
      <c r="H282" s="189" t="s">
        <v>60</v>
      </c>
      <c r="I282" s="190"/>
      <c r="J282" s="189" t="s">
        <v>25</v>
      </c>
      <c r="K282" s="190"/>
      <c r="L282" s="189" t="s">
        <v>61</v>
      </c>
      <c r="M282" s="190"/>
      <c r="N282" s="189" t="s">
        <v>89</v>
      </c>
      <c r="O282" s="191"/>
    </row>
    <row r="283" spans="1:19" ht="14.25" customHeight="1">
      <c r="A283" s="196"/>
      <c r="B283" s="206">
        <f>報酬計算!AD16</f>
        <v>0</v>
      </c>
      <c r="C283" s="202"/>
      <c r="D283" s="207">
        <f>報酬計算!AE16</f>
        <v>0</v>
      </c>
      <c r="E283" s="207"/>
      <c r="F283" s="202"/>
      <c r="G283" s="202"/>
      <c r="H283" s="208">
        <f>報酬計算!AK16</f>
        <v>0</v>
      </c>
      <c r="I283" s="204"/>
      <c r="J283" s="208">
        <f>報酬計算!AJ16</f>
        <v>0</v>
      </c>
      <c r="K283" s="204"/>
      <c r="L283" s="208">
        <f>報酬計算!AN16</f>
        <v>0</v>
      </c>
      <c r="M283" s="204"/>
      <c r="N283" s="208">
        <f>報酬計算!AI16</f>
        <v>0</v>
      </c>
      <c r="O283" s="205"/>
      <c r="Q283" s="192" t="s">
        <v>67</v>
      </c>
      <c r="R283" s="193"/>
      <c r="S283" s="194"/>
    </row>
    <row r="284" spans="1:19" ht="14.25" customHeight="1" thickBot="1">
      <c r="A284" s="196"/>
      <c r="B284" s="202" t="s">
        <v>58</v>
      </c>
      <c r="C284" s="202"/>
      <c r="D284" s="202" t="s">
        <v>8</v>
      </c>
      <c r="E284" s="202"/>
      <c r="F284" s="202" t="s">
        <v>47</v>
      </c>
      <c r="G284" s="202"/>
      <c r="H284" s="203" t="s">
        <v>14</v>
      </c>
      <c r="I284" s="204"/>
      <c r="J284" s="203"/>
      <c r="K284" s="204"/>
      <c r="L284" s="203"/>
      <c r="M284" s="204"/>
      <c r="N284" s="203"/>
      <c r="O284" s="205"/>
      <c r="Q284" s="183">
        <f>報酬計算!AO16</f>
        <v>0</v>
      </c>
      <c r="R284" s="184"/>
      <c r="S284" s="185"/>
    </row>
    <row r="285" spans="1:19" ht="14.25" thickBot="1">
      <c r="A285" s="187"/>
      <c r="B285" s="211">
        <f>報酬計算!AH16</f>
        <v>0</v>
      </c>
      <c r="C285" s="211"/>
      <c r="D285" s="195">
        <f>報酬計算!AF16</f>
        <v>0</v>
      </c>
      <c r="E285" s="178"/>
      <c r="F285" s="177">
        <f>報酬計算!S16</f>
        <v>0</v>
      </c>
      <c r="G285" s="178"/>
      <c r="H285" s="179">
        <f>報酬計算!AM16</f>
        <v>0</v>
      </c>
      <c r="I285" s="180"/>
      <c r="J285" s="181"/>
      <c r="K285" s="180"/>
      <c r="L285" s="181"/>
      <c r="M285" s="180"/>
      <c r="N285" s="181"/>
      <c r="O285" s="182"/>
    </row>
    <row r="286" spans="1:19" ht="3.75" customHeight="1" thickBot="1">
      <c r="A286" s="72"/>
      <c r="B286" s="72"/>
      <c r="C286" s="72"/>
      <c r="D286" s="95"/>
      <c r="E286" s="95"/>
      <c r="F286" s="95"/>
      <c r="G286" s="95"/>
      <c r="H286" s="13"/>
      <c r="I286" s="13"/>
      <c r="J286" s="13"/>
      <c r="K286" s="13"/>
      <c r="L286" s="13"/>
      <c r="M286" s="13"/>
      <c r="N286" s="13"/>
      <c r="O286" s="13"/>
    </row>
    <row r="287" spans="1:19" ht="14.25" customHeight="1">
      <c r="A287" s="201" t="s">
        <v>46</v>
      </c>
      <c r="B287" s="201" t="s">
        <v>47</v>
      </c>
      <c r="C287" s="96" t="s">
        <v>37</v>
      </c>
      <c r="D287" s="86">
        <f>報酬計算!AV16</f>
        <v>0</v>
      </c>
      <c r="E287" s="96" t="s">
        <v>65</v>
      </c>
      <c r="F287" s="86">
        <f>報酬計算!AZ16</f>
        <v>0</v>
      </c>
      <c r="P287" s="192" t="s">
        <v>69</v>
      </c>
      <c r="Q287" s="193"/>
      <c r="R287" s="193"/>
      <c r="S287" s="194"/>
    </row>
    <row r="288" spans="1:19" ht="14.25" customHeight="1">
      <c r="A288" s="201"/>
      <c r="B288" s="201"/>
      <c r="C288" s="96" t="s">
        <v>63</v>
      </c>
      <c r="D288" s="86">
        <f>報酬計算!AW16</f>
        <v>0</v>
      </c>
      <c r="E288" s="96" t="s">
        <v>107</v>
      </c>
      <c r="F288" s="86">
        <f>報酬計算!BA16</f>
        <v>0</v>
      </c>
      <c r="P288" s="196" t="s">
        <v>68</v>
      </c>
      <c r="Q288" s="197">
        <f>報酬計算!AP16</f>
        <v>0</v>
      </c>
      <c r="R288" s="197"/>
      <c r="S288" s="198"/>
    </row>
    <row r="289" spans="1:19" ht="14.25" thickBot="1">
      <c r="A289" s="201"/>
      <c r="B289" s="201"/>
      <c r="C289" s="75" t="s">
        <v>81</v>
      </c>
      <c r="D289" s="86">
        <f>報酬計算!AX16</f>
        <v>0</v>
      </c>
      <c r="E289" s="94" t="s">
        <v>33</v>
      </c>
      <c r="F289" s="86">
        <f>SUM(D287,D288,D289,F287,F288)</f>
        <v>0</v>
      </c>
      <c r="P289" s="187"/>
      <c r="Q289" s="199"/>
      <c r="R289" s="199"/>
      <c r="S289" s="200"/>
    </row>
    <row r="290" spans="1:19" ht="33.75" customHeight="1"/>
    <row r="291" spans="1:19" ht="14.25" thickBot="1">
      <c r="A291" s="40" t="s">
        <v>123</v>
      </c>
      <c r="C291" s="77"/>
      <c r="D291" s="77"/>
      <c r="E291" s="77"/>
      <c r="F291" s="78"/>
      <c r="G291" s="1" t="str">
        <f>報酬計算!B1</f>
        <v>平成　　年　　月度</v>
      </c>
      <c r="J291" t="s">
        <v>41</v>
      </c>
    </row>
    <row r="292" spans="1:19">
      <c r="A292" s="186" t="s">
        <v>42</v>
      </c>
      <c r="B292" s="193" t="s">
        <v>6</v>
      </c>
      <c r="C292" s="193"/>
      <c r="D292" s="193" t="s">
        <v>42</v>
      </c>
      <c r="E292" s="193"/>
      <c r="F292" s="194"/>
    </row>
    <row r="293" spans="1:19" ht="18.75" customHeight="1" thickBot="1">
      <c r="A293" s="187"/>
      <c r="B293" s="184"/>
      <c r="C293" s="184"/>
      <c r="D293" s="184">
        <f>報酬計算!C17</f>
        <v>15</v>
      </c>
      <c r="E293" s="184"/>
      <c r="F293" s="185"/>
      <c r="H293" t="str">
        <f>報酬計算!M1</f>
        <v>対象期間　　　　/　　/　　～　　/</v>
      </c>
      <c r="N293" t="str">
        <f>報酬計算!U1</f>
        <v>営業日数 　　日</v>
      </c>
      <c r="R293" s="68"/>
    </row>
    <row r="294" spans="1:19" ht="5.25" customHeight="1" thickBot="1">
      <c r="A294" s="72"/>
      <c r="B294" s="72"/>
      <c r="C294" s="72"/>
      <c r="D294" s="95"/>
      <c r="E294" s="95"/>
      <c r="F294" s="95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</row>
    <row r="295" spans="1:19" ht="14.25" customHeight="1">
      <c r="A295" s="186" t="s">
        <v>43</v>
      </c>
      <c r="B295" s="193" t="s">
        <v>48</v>
      </c>
      <c r="C295" s="193"/>
      <c r="D295" s="193" t="s">
        <v>49</v>
      </c>
      <c r="E295" s="193"/>
      <c r="F295" s="193" t="s">
        <v>50</v>
      </c>
      <c r="G295" s="220"/>
      <c r="H295" s="99" t="s">
        <v>51</v>
      </c>
      <c r="I295" s="98" t="s">
        <v>37</v>
      </c>
      <c r="J295" s="99" t="s">
        <v>52</v>
      </c>
      <c r="K295" s="97" t="s">
        <v>53</v>
      </c>
      <c r="M295" s="221" t="s">
        <v>87</v>
      </c>
      <c r="N295" s="222"/>
      <c r="O295" s="225" t="s">
        <v>54</v>
      </c>
      <c r="P295" s="226"/>
      <c r="Q295" s="227"/>
      <c r="R295" s="228" t="s">
        <v>55</v>
      </c>
      <c r="S295" s="229"/>
    </row>
    <row r="296" spans="1:19" ht="14.25" thickBot="1">
      <c r="A296" s="187"/>
      <c r="B296" s="212">
        <f>報酬計算!F17</f>
        <v>0</v>
      </c>
      <c r="C296" s="184"/>
      <c r="D296" s="212">
        <f>報酬計算!G17</f>
        <v>0</v>
      </c>
      <c r="E296" s="184"/>
      <c r="F296" s="212">
        <f>報酬計算!I17</f>
        <v>0</v>
      </c>
      <c r="G296" s="213"/>
      <c r="H296" s="69">
        <f>報酬計算!K17</f>
        <v>0</v>
      </c>
      <c r="I296" s="71">
        <f>報酬計算!M17</f>
        <v>0</v>
      </c>
      <c r="J296" s="69">
        <f>報酬計算!N17</f>
        <v>0</v>
      </c>
      <c r="K296" s="70">
        <f>報酬計算!O17</f>
        <v>0</v>
      </c>
      <c r="M296" s="214">
        <f>報酬計算!H17</f>
        <v>0</v>
      </c>
      <c r="N296" s="215"/>
      <c r="O296" s="216">
        <f>報酬計算!AQ17</f>
        <v>0</v>
      </c>
      <c r="P296" s="217"/>
      <c r="Q296" s="218"/>
      <c r="R296" s="216">
        <f>報酬計算!AR17</f>
        <v>0</v>
      </c>
      <c r="S296" s="219"/>
    </row>
    <row r="297" spans="1:19" ht="3.75" customHeight="1" thickBot="1">
      <c r="A297" s="72"/>
      <c r="B297" s="72"/>
      <c r="C297" s="72"/>
      <c r="D297" s="95"/>
      <c r="E297" s="95"/>
      <c r="F297" s="95"/>
      <c r="G297" s="95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</row>
    <row r="298" spans="1:19" ht="14.25" customHeight="1">
      <c r="A298" s="186" t="s">
        <v>44</v>
      </c>
      <c r="B298" s="188" t="s">
        <v>56</v>
      </c>
      <c r="C298" s="188"/>
      <c r="D298" s="188" t="s">
        <v>83</v>
      </c>
      <c r="E298" s="188"/>
      <c r="F298" s="188" t="s">
        <v>84</v>
      </c>
      <c r="G298" s="188"/>
      <c r="H298" s="189" t="s">
        <v>12</v>
      </c>
      <c r="I298" s="190"/>
      <c r="J298" s="189" t="s">
        <v>57</v>
      </c>
      <c r="K298" s="190"/>
      <c r="L298" s="189"/>
      <c r="M298" s="190"/>
      <c r="N298" s="189"/>
      <c r="O298" s="191"/>
      <c r="Q298" s="192" t="s">
        <v>66</v>
      </c>
      <c r="R298" s="193"/>
      <c r="S298" s="194"/>
    </row>
    <row r="299" spans="1:19" ht="14.25" thickBot="1">
      <c r="A299" s="187"/>
      <c r="B299" s="195">
        <f>F296*H296-F303</f>
        <v>0</v>
      </c>
      <c r="C299" s="178"/>
      <c r="D299" s="195">
        <f>報酬計算!R17</f>
        <v>0</v>
      </c>
      <c r="E299" s="178"/>
      <c r="F299" s="195">
        <f>報酬計算!Q17</f>
        <v>0</v>
      </c>
      <c r="G299" s="178"/>
      <c r="H299" s="179">
        <f>報酬計算!P17</f>
        <v>0</v>
      </c>
      <c r="I299" s="180"/>
      <c r="J299" s="179">
        <f>報酬計算!Z17</f>
        <v>0</v>
      </c>
      <c r="K299" s="180"/>
      <c r="L299" s="179"/>
      <c r="M299" s="180"/>
      <c r="N299" s="181"/>
      <c r="O299" s="182"/>
      <c r="Q299" s="183">
        <f>報酬計算!AC17</f>
        <v>0</v>
      </c>
      <c r="R299" s="184"/>
      <c r="S299" s="185"/>
    </row>
    <row r="300" spans="1:19" ht="15" customHeight="1" thickBot="1">
      <c r="A300" s="209" t="s">
        <v>45</v>
      </c>
      <c r="B300" s="210" t="s">
        <v>27</v>
      </c>
      <c r="C300" s="210"/>
      <c r="D300" s="210" t="s">
        <v>62</v>
      </c>
      <c r="E300" s="210"/>
      <c r="F300" s="210" t="s">
        <v>59</v>
      </c>
      <c r="G300" s="210"/>
      <c r="H300" s="189" t="s">
        <v>60</v>
      </c>
      <c r="I300" s="190"/>
      <c r="J300" s="189" t="s">
        <v>25</v>
      </c>
      <c r="K300" s="190"/>
      <c r="L300" s="189" t="s">
        <v>61</v>
      </c>
      <c r="M300" s="190"/>
      <c r="N300" s="189" t="s">
        <v>89</v>
      </c>
      <c r="O300" s="191"/>
    </row>
    <row r="301" spans="1:19" ht="14.25" customHeight="1">
      <c r="A301" s="196"/>
      <c r="B301" s="206">
        <f>報酬計算!AD17</f>
        <v>0</v>
      </c>
      <c r="C301" s="202"/>
      <c r="D301" s="207">
        <f>報酬計算!AE17</f>
        <v>0</v>
      </c>
      <c r="E301" s="207"/>
      <c r="F301" s="202"/>
      <c r="G301" s="202"/>
      <c r="H301" s="208">
        <f>報酬計算!AK17</f>
        <v>0</v>
      </c>
      <c r="I301" s="204"/>
      <c r="J301" s="208">
        <f>報酬計算!AJ17</f>
        <v>0</v>
      </c>
      <c r="K301" s="204"/>
      <c r="L301" s="208">
        <f>報酬計算!AN17</f>
        <v>0</v>
      </c>
      <c r="M301" s="204"/>
      <c r="N301" s="208">
        <f>報酬計算!AI17</f>
        <v>0</v>
      </c>
      <c r="O301" s="205"/>
      <c r="Q301" s="192" t="s">
        <v>67</v>
      </c>
      <c r="R301" s="193"/>
      <c r="S301" s="194"/>
    </row>
    <row r="302" spans="1:19" ht="14.25" customHeight="1" thickBot="1">
      <c r="A302" s="196"/>
      <c r="B302" s="202" t="s">
        <v>58</v>
      </c>
      <c r="C302" s="202"/>
      <c r="D302" s="202" t="s">
        <v>8</v>
      </c>
      <c r="E302" s="202"/>
      <c r="F302" s="202" t="s">
        <v>47</v>
      </c>
      <c r="G302" s="202"/>
      <c r="H302" s="203" t="s">
        <v>14</v>
      </c>
      <c r="I302" s="204"/>
      <c r="J302" s="203"/>
      <c r="K302" s="204"/>
      <c r="L302" s="203"/>
      <c r="M302" s="204"/>
      <c r="N302" s="203"/>
      <c r="O302" s="205"/>
      <c r="Q302" s="183">
        <f>報酬計算!AO17</f>
        <v>0</v>
      </c>
      <c r="R302" s="184"/>
      <c r="S302" s="185"/>
    </row>
    <row r="303" spans="1:19" ht="14.25" thickBot="1">
      <c r="A303" s="187"/>
      <c r="B303" s="211">
        <f>報酬計算!AH17</f>
        <v>0</v>
      </c>
      <c r="C303" s="211"/>
      <c r="D303" s="195">
        <f>報酬計算!AF17</f>
        <v>0</v>
      </c>
      <c r="E303" s="178"/>
      <c r="F303" s="177">
        <f>報酬計算!S17</f>
        <v>0</v>
      </c>
      <c r="G303" s="178"/>
      <c r="H303" s="179">
        <f>報酬計算!AM17</f>
        <v>0</v>
      </c>
      <c r="I303" s="180"/>
      <c r="J303" s="181"/>
      <c r="K303" s="180"/>
      <c r="L303" s="181"/>
      <c r="M303" s="180"/>
      <c r="N303" s="181"/>
      <c r="O303" s="182"/>
    </row>
    <row r="304" spans="1:19" ht="3.75" customHeight="1" thickBot="1">
      <c r="A304" s="72"/>
      <c r="B304" s="72"/>
      <c r="C304" s="72"/>
      <c r="D304" s="95"/>
      <c r="E304" s="95"/>
      <c r="F304" s="95"/>
      <c r="G304" s="95"/>
      <c r="H304" s="13"/>
      <c r="I304" s="13"/>
      <c r="J304" s="13"/>
      <c r="K304" s="13"/>
      <c r="L304" s="13"/>
      <c r="M304" s="13"/>
      <c r="N304" s="13"/>
      <c r="O304" s="13"/>
    </row>
    <row r="305" spans="1:19" ht="14.25" customHeight="1">
      <c r="A305" s="201" t="s">
        <v>46</v>
      </c>
      <c r="B305" s="201" t="s">
        <v>47</v>
      </c>
      <c r="C305" s="96" t="s">
        <v>37</v>
      </c>
      <c r="D305" s="86">
        <f>報酬計算!AV17</f>
        <v>0</v>
      </c>
      <c r="E305" s="96" t="s">
        <v>64</v>
      </c>
      <c r="F305" s="86">
        <f>報酬計算!AZ17</f>
        <v>0</v>
      </c>
      <c r="P305" s="192" t="s">
        <v>69</v>
      </c>
      <c r="Q305" s="193"/>
      <c r="R305" s="193"/>
      <c r="S305" s="194"/>
    </row>
    <row r="306" spans="1:19" ht="14.25" customHeight="1">
      <c r="A306" s="201"/>
      <c r="B306" s="201"/>
      <c r="C306" s="96" t="s">
        <v>63</v>
      </c>
      <c r="D306" s="86">
        <f>報酬計算!AW17</f>
        <v>0</v>
      </c>
      <c r="E306" s="96" t="s">
        <v>65</v>
      </c>
      <c r="F306" s="86">
        <f>報酬計算!BA17</f>
        <v>0</v>
      </c>
      <c r="P306" s="196" t="s">
        <v>68</v>
      </c>
      <c r="Q306" s="197">
        <f>報酬計算!AP17</f>
        <v>0</v>
      </c>
      <c r="R306" s="197"/>
      <c r="S306" s="198"/>
    </row>
    <row r="307" spans="1:19" ht="14.25" thickBot="1">
      <c r="A307" s="201"/>
      <c r="B307" s="201"/>
      <c r="C307" s="75" t="s">
        <v>81</v>
      </c>
      <c r="D307" s="86">
        <f>報酬計算!AX17</f>
        <v>0</v>
      </c>
      <c r="E307" s="94" t="s">
        <v>33</v>
      </c>
      <c r="F307" s="86">
        <f>SUM(D305,D306,D307,F305,F306)</f>
        <v>0</v>
      </c>
      <c r="P307" s="187"/>
      <c r="Q307" s="199"/>
      <c r="R307" s="199"/>
      <c r="S307" s="200"/>
    </row>
    <row r="308" spans="1:19" ht="19.149999999999999" customHeight="1"/>
    <row r="309" spans="1:19" ht="14.25" thickBot="1">
      <c r="A309" s="40" t="s">
        <v>123</v>
      </c>
      <c r="C309" s="77"/>
      <c r="D309" s="77"/>
      <c r="E309" s="77"/>
      <c r="F309" s="78"/>
      <c r="G309" s="1" t="str">
        <f>報酬計算!B1</f>
        <v>平成　　年　　月度</v>
      </c>
      <c r="J309" t="s">
        <v>41</v>
      </c>
    </row>
    <row r="310" spans="1:19" ht="13.5" customHeight="1">
      <c r="A310" s="186" t="s">
        <v>42</v>
      </c>
      <c r="B310" s="193" t="s">
        <v>6</v>
      </c>
      <c r="C310" s="193"/>
      <c r="D310" s="193" t="s">
        <v>42</v>
      </c>
      <c r="E310" s="193"/>
      <c r="F310" s="194"/>
    </row>
    <row r="311" spans="1:19" ht="18.75" customHeight="1" thickBot="1">
      <c r="A311" s="187"/>
      <c r="B311" s="184"/>
      <c r="C311" s="184"/>
      <c r="D311" s="184">
        <f>報酬計算!C19</f>
        <v>17</v>
      </c>
      <c r="E311" s="184"/>
      <c r="F311" s="185"/>
      <c r="H311" t="str">
        <f>報酬計算!M1</f>
        <v>対象期間　　　　/　　/　　～　　/</v>
      </c>
      <c r="N311" t="str">
        <f>報酬計算!U1</f>
        <v>営業日数 　　日</v>
      </c>
      <c r="R311" s="68"/>
    </row>
    <row r="312" spans="1:19" ht="5.25" customHeight="1" thickBot="1">
      <c r="A312" s="72"/>
      <c r="B312" s="72"/>
      <c r="C312" s="72"/>
      <c r="D312" s="95"/>
      <c r="E312" s="95"/>
      <c r="F312" s="95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</row>
    <row r="313" spans="1:19" ht="14.25" customHeight="1">
      <c r="A313" s="186" t="s">
        <v>43</v>
      </c>
      <c r="B313" s="193" t="s">
        <v>48</v>
      </c>
      <c r="C313" s="193"/>
      <c r="D313" s="193" t="s">
        <v>49</v>
      </c>
      <c r="E313" s="193"/>
      <c r="F313" s="193" t="s">
        <v>50</v>
      </c>
      <c r="G313" s="220"/>
      <c r="H313" s="99" t="s">
        <v>51</v>
      </c>
      <c r="I313" s="98" t="s">
        <v>37</v>
      </c>
      <c r="J313" s="99" t="s">
        <v>52</v>
      </c>
      <c r="K313" s="97" t="s">
        <v>53</v>
      </c>
      <c r="M313" s="221" t="s">
        <v>87</v>
      </c>
      <c r="N313" s="222"/>
      <c r="O313" s="225" t="s">
        <v>54</v>
      </c>
      <c r="P313" s="226"/>
      <c r="Q313" s="227"/>
      <c r="R313" s="228" t="s">
        <v>55</v>
      </c>
      <c r="S313" s="229"/>
    </row>
    <row r="314" spans="1:19" ht="14.25" thickBot="1">
      <c r="A314" s="187"/>
      <c r="B314" s="176">
        <f>報酬計算!F19</f>
        <v>0</v>
      </c>
      <c r="C314" s="235"/>
      <c r="D314" s="212">
        <f>報酬計算!G19</f>
        <v>0</v>
      </c>
      <c r="E314" s="184"/>
      <c r="F314" s="212">
        <f>報酬計算!I19</f>
        <v>0</v>
      </c>
      <c r="G314" s="213"/>
      <c r="H314" s="69">
        <f>報酬計算!K19</f>
        <v>0</v>
      </c>
      <c r="I314" s="71">
        <f>報酬計算!M19</f>
        <v>0</v>
      </c>
      <c r="J314" s="69">
        <f>報酬計算!N19</f>
        <v>0</v>
      </c>
      <c r="K314" s="70">
        <f>報酬計算!O19</f>
        <v>0</v>
      </c>
      <c r="M314" s="214">
        <f>報酬計算!H19</f>
        <v>0</v>
      </c>
      <c r="N314" s="215"/>
      <c r="O314" s="216">
        <f>報酬計算!AQ19</f>
        <v>0</v>
      </c>
      <c r="P314" s="217"/>
      <c r="Q314" s="218"/>
      <c r="R314" s="216">
        <f>報酬計算!AR19</f>
        <v>0</v>
      </c>
      <c r="S314" s="219"/>
    </row>
    <row r="315" spans="1:19" ht="3.75" customHeight="1" thickBot="1">
      <c r="A315" s="72"/>
      <c r="B315" s="72"/>
      <c r="C315" s="72"/>
      <c r="D315" s="95"/>
      <c r="E315" s="95"/>
      <c r="F315" s="95"/>
      <c r="G315" s="95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</row>
    <row r="316" spans="1:19" ht="14.25" customHeight="1">
      <c r="A316" s="186" t="s">
        <v>44</v>
      </c>
      <c r="B316" s="188" t="s">
        <v>56</v>
      </c>
      <c r="C316" s="188"/>
      <c r="D316" s="188" t="s">
        <v>109</v>
      </c>
      <c r="E316" s="188"/>
      <c r="F316" s="188" t="s">
        <v>84</v>
      </c>
      <c r="G316" s="188"/>
      <c r="H316" s="189" t="s">
        <v>12</v>
      </c>
      <c r="I316" s="190"/>
      <c r="J316" s="189" t="s">
        <v>57</v>
      </c>
      <c r="K316" s="190"/>
      <c r="L316" s="189"/>
      <c r="M316" s="190"/>
      <c r="N316" s="189"/>
      <c r="O316" s="191"/>
      <c r="Q316" s="192" t="s">
        <v>66</v>
      </c>
      <c r="R316" s="193"/>
      <c r="S316" s="194"/>
    </row>
    <row r="317" spans="1:19" ht="14.25" thickBot="1">
      <c r="A317" s="187"/>
      <c r="B317" s="195">
        <f>F314*H314-F321</f>
        <v>0</v>
      </c>
      <c r="C317" s="178"/>
      <c r="D317" s="195">
        <f>報酬計算!R19</f>
        <v>0</v>
      </c>
      <c r="E317" s="178"/>
      <c r="F317" s="195">
        <f>報酬計算!Q19</f>
        <v>0</v>
      </c>
      <c r="G317" s="178"/>
      <c r="H317" s="179">
        <f>報酬計算!P19</f>
        <v>0</v>
      </c>
      <c r="I317" s="180"/>
      <c r="J317" s="179">
        <f>報酬計算!Z19</f>
        <v>0</v>
      </c>
      <c r="K317" s="180"/>
      <c r="L317" s="179"/>
      <c r="M317" s="180"/>
      <c r="N317" s="181"/>
      <c r="O317" s="182"/>
      <c r="Q317" s="183">
        <f>報酬計算!AC19</f>
        <v>0</v>
      </c>
      <c r="R317" s="184"/>
      <c r="S317" s="185"/>
    </row>
    <row r="318" spans="1:19" ht="15" customHeight="1" thickBot="1">
      <c r="A318" s="209" t="s">
        <v>45</v>
      </c>
      <c r="B318" s="210" t="s">
        <v>27</v>
      </c>
      <c r="C318" s="210"/>
      <c r="D318" s="210" t="s">
        <v>62</v>
      </c>
      <c r="E318" s="210"/>
      <c r="F318" s="210" t="s">
        <v>59</v>
      </c>
      <c r="G318" s="210"/>
      <c r="H318" s="189" t="s">
        <v>60</v>
      </c>
      <c r="I318" s="190"/>
      <c r="J318" s="189" t="s">
        <v>25</v>
      </c>
      <c r="K318" s="190"/>
      <c r="L318" s="189" t="s">
        <v>61</v>
      </c>
      <c r="M318" s="190"/>
      <c r="N318" s="188"/>
      <c r="O318" s="188"/>
    </row>
    <row r="319" spans="1:19" ht="14.25" customHeight="1">
      <c r="A319" s="196"/>
      <c r="B319" s="206">
        <f>報酬計算!AD19</f>
        <v>0</v>
      </c>
      <c r="C319" s="202"/>
      <c r="D319" s="207">
        <f>報酬計算!AE19</f>
        <v>0</v>
      </c>
      <c r="E319" s="207"/>
      <c r="F319" s="202"/>
      <c r="G319" s="202"/>
      <c r="H319" s="208">
        <f>報酬計算!AK19</f>
        <v>0</v>
      </c>
      <c r="I319" s="204"/>
      <c r="J319" s="208">
        <f>報酬計算!AJ19</f>
        <v>0</v>
      </c>
      <c r="K319" s="204"/>
      <c r="L319" s="208">
        <f>報酬計算!AN19</f>
        <v>0</v>
      </c>
      <c r="M319" s="204"/>
      <c r="N319" s="208"/>
      <c r="O319" s="205"/>
      <c r="Q319" s="192" t="s">
        <v>67</v>
      </c>
      <c r="R319" s="193"/>
      <c r="S319" s="194"/>
    </row>
    <row r="320" spans="1:19" ht="14.25" customHeight="1" thickBot="1">
      <c r="A320" s="196"/>
      <c r="B320" s="202" t="s">
        <v>58</v>
      </c>
      <c r="C320" s="202"/>
      <c r="D320" s="202" t="s">
        <v>8</v>
      </c>
      <c r="E320" s="202"/>
      <c r="F320" s="202" t="s">
        <v>47</v>
      </c>
      <c r="G320" s="202"/>
      <c r="H320" s="203" t="s">
        <v>14</v>
      </c>
      <c r="I320" s="204"/>
      <c r="J320" s="203"/>
      <c r="K320" s="204"/>
      <c r="L320" s="203"/>
      <c r="M320" s="204"/>
      <c r="N320" s="203"/>
      <c r="O320" s="205"/>
      <c r="Q320" s="183">
        <f>報酬計算!AO19</f>
        <v>0</v>
      </c>
      <c r="R320" s="184"/>
      <c r="S320" s="185"/>
    </row>
    <row r="321" spans="1:19" ht="14.25" thickBot="1">
      <c r="A321" s="187"/>
      <c r="B321" s="211">
        <f>報酬計算!AH19</f>
        <v>0</v>
      </c>
      <c r="C321" s="211"/>
      <c r="D321" s="195">
        <f>報酬計算!AF19</f>
        <v>0</v>
      </c>
      <c r="E321" s="178"/>
      <c r="F321" s="177">
        <f>報酬計算!S19</f>
        <v>0</v>
      </c>
      <c r="G321" s="178"/>
      <c r="H321" s="179">
        <f>報酬計算!AM19</f>
        <v>0</v>
      </c>
      <c r="I321" s="180"/>
      <c r="J321" s="181"/>
      <c r="K321" s="180"/>
      <c r="L321" s="181"/>
      <c r="M321" s="180"/>
      <c r="N321" s="181"/>
      <c r="O321" s="182"/>
    </row>
    <row r="322" spans="1:19" ht="3.75" customHeight="1" thickBot="1">
      <c r="A322" s="72"/>
      <c r="B322" s="72"/>
      <c r="C322" s="72"/>
      <c r="D322" s="95"/>
      <c r="E322" s="95"/>
      <c r="F322" s="95"/>
      <c r="G322" s="95"/>
      <c r="H322" s="13"/>
      <c r="I322" s="13"/>
      <c r="J322" s="13"/>
      <c r="K322" s="13"/>
      <c r="L322" s="13"/>
      <c r="M322" s="13"/>
      <c r="N322" s="13"/>
      <c r="O322" s="13"/>
    </row>
    <row r="323" spans="1:19" ht="14.25" customHeight="1">
      <c r="A323" s="201" t="s">
        <v>46</v>
      </c>
      <c r="B323" s="201" t="s">
        <v>47</v>
      </c>
      <c r="C323" s="148" t="s">
        <v>37</v>
      </c>
      <c r="D323" s="86">
        <f>報酬計算!AV19</f>
        <v>0</v>
      </c>
      <c r="E323" s="148" t="s">
        <v>64</v>
      </c>
      <c r="F323" s="86">
        <f>報酬計算!AZ19</f>
        <v>0</v>
      </c>
      <c r="P323" s="192" t="s">
        <v>69</v>
      </c>
      <c r="Q323" s="193"/>
      <c r="R323" s="193"/>
      <c r="S323" s="194"/>
    </row>
    <row r="324" spans="1:19" ht="14.25" customHeight="1">
      <c r="A324" s="201"/>
      <c r="B324" s="201"/>
      <c r="C324" s="148" t="s">
        <v>63</v>
      </c>
      <c r="D324" s="86">
        <f>報酬計算!AW19</f>
        <v>0</v>
      </c>
      <c r="E324" s="148" t="s">
        <v>65</v>
      </c>
      <c r="F324" s="86">
        <f>報酬計算!BA19</f>
        <v>0</v>
      </c>
      <c r="P324" s="196" t="s">
        <v>68</v>
      </c>
      <c r="Q324" s="197">
        <f>報酬計算!AP19</f>
        <v>0</v>
      </c>
      <c r="R324" s="197"/>
      <c r="S324" s="198"/>
    </row>
    <row r="325" spans="1:19" ht="14.25" thickBot="1">
      <c r="A325" s="201"/>
      <c r="B325" s="201"/>
      <c r="C325" s="75" t="s">
        <v>81</v>
      </c>
      <c r="D325" s="86">
        <f>報酬計算!AX19</f>
        <v>0</v>
      </c>
      <c r="E325" s="94" t="s">
        <v>33</v>
      </c>
      <c r="F325" s="86">
        <f>SUM(D323,D324,D325,F323,F324)</f>
        <v>0</v>
      </c>
      <c r="P325" s="187"/>
      <c r="Q325" s="199"/>
      <c r="R325" s="199"/>
      <c r="S325" s="200"/>
    </row>
    <row r="326" spans="1:19" ht="33.75" customHeight="1">
      <c r="A326" s="72"/>
      <c r="B326" s="72"/>
      <c r="C326" s="79"/>
      <c r="D326" s="13"/>
      <c r="E326" s="95"/>
      <c r="F326" s="13"/>
      <c r="P326" s="72"/>
      <c r="Q326" s="95"/>
      <c r="R326" s="95"/>
      <c r="S326" s="95"/>
    </row>
    <row r="327" spans="1:19" ht="14.25" thickBot="1">
      <c r="A327" s="40" t="s">
        <v>123</v>
      </c>
      <c r="C327" s="77"/>
      <c r="D327" s="77"/>
      <c r="E327" s="77"/>
      <c r="F327" s="78"/>
      <c r="G327" s="1" t="str">
        <f>報酬計算!B1</f>
        <v>平成　　年　　月度</v>
      </c>
      <c r="J327" t="s">
        <v>41</v>
      </c>
    </row>
    <row r="328" spans="1:19">
      <c r="A328" s="186" t="s">
        <v>42</v>
      </c>
      <c r="B328" s="193" t="s">
        <v>6</v>
      </c>
      <c r="C328" s="193"/>
      <c r="D328" s="193" t="s">
        <v>42</v>
      </c>
      <c r="E328" s="193"/>
      <c r="F328" s="194"/>
    </row>
    <row r="329" spans="1:19" ht="18.75" customHeight="1" thickBot="1">
      <c r="A329" s="187"/>
      <c r="B329" s="184"/>
      <c r="C329" s="184"/>
      <c r="D329" s="184">
        <f>報酬計算!C20</f>
        <v>18</v>
      </c>
      <c r="E329" s="184"/>
      <c r="F329" s="185"/>
      <c r="H329" t="str">
        <f>報酬計算!M1</f>
        <v>対象期間　　　　/　　/　　～　　/</v>
      </c>
      <c r="N329" t="str">
        <f>報酬計算!U1</f>
        <v>営業日数 　　日</v>
      </c>
      <c r="R329" s="68"/>
    </row>
    <row r="330" spans="1:19" ht="5.25" customHeight="1" thickBot="1">
      <c r="A330" s="72"/>
      <c r="B330" s="72"/>
      <c r="C330" s="72"/>
      <c r="D330" s="95"/>
      <c r="E330" s="95"/>
      <c r="F330" s="95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</row>
    <row r="331" spans="1:19" ht="14.25" customHeight="1">
      <c r="A331" s="186" t="s">
        <v>43</v>
      </c>
      <c r="B331" s="193" t="s">
        <v>48</v>
      </c>
      <c r="C331" s="193"/>
      <c r="D331" s="193" t="s">
        <v>49</v>
      </c>
      <c r="E331" s="193"/>
      <c r="F331" s="193" t="s">
        <v>50</v>
      </c>
      <c r="G331" s="220"/>
      <c r="H331" s="99" t="s">
        <v>51</v>
      </c>
      <c r="I331" s="98" t="s">
        <v>37</v>
      </c>
      <c r="J331" s="99" t="s">
        <v>52</v>
      </c>
      <c r="K331" s="97" t="s">
        <v>53</v>
      </c>
      <c r="M331" s="221" t="s">
        <v>87</v>
      </c>
      <c r="N331" s="222"/>
      <c r="O331" s="225" t="s">
        <v>54</v>
      </c>
      <c r="P331" s="226"/>
      <c r="Q331" s="227"/>
      <c r="R331" s="228" t="s">
        <v>55</v>
      </c>
      <c r="S331" s="229"/>
    </row>
    <row r="332" spans="1:19" ht="14.25" thickBot="1">
      <c r="A332" s="187"/>
      <c r="B332" s="212">
        <f>報酬計算!F20</f>
        <v>0</v>
      </c>
      <c r="C332" s="184"/>
      <c r="D332" s="212">
        <f>報酬計算!G20</f>
        <v>0</v>
      </c>
      <c r="E332" s="184"/>
      <c r="F332" s="212">
        <f>報酬計算!I20</f>
        <v>0</v>
      </c>
      <c r="G332" s="213"/>
      <c r="H332" s="69">
        <f>報酬計算!K20</f>
        <v>0</v>
      </c>
      <c r="I332" s="71">
        <f>報酬計算!M20</f>
        <v>0</v>
      </c>
      <c r="J332" s="69">
        <f>報酬計算!N20</f>
        <v>0</v>
      </c>
      <c r="K332" s="70">
        <f>報酬計算!O20</f>
        <v>0</v>
      </c>
      <c r="M332" s="214">
        <f>報酬計算!H20</f>
        <v>0</v>
      </c>
      <c r="N332" s="215"/>
      <c r="O332" s="216">
        <f>報酬計算!AQ20</f>
        <v>0</v>
      </c>
      <c r="P332" s="217"/>
      <c r="Q332" s="218"/>
      <c r="R332" s="216">
        <f>報酬計算!AR20</f>
        <v>0</v>
      </c>
      <c r="S332" s="219"/>
    </row>
    <row r="333" spans="1:19" ht="3.75" customHeight="1" thickBot="1">
      <c r="A333" s="72"/>
      <c r="B333" s="72"/>
      <c r="C333" s="72"/>
      <c r="D333" s="95"/>
      <c r="E333" s="95"/>
      <c r="F333" s="95"/>
      <c r="G333" s="95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</row>
    <row r="334" spans="1:19" ht="14.25" customHeight="1">
      <c r="A334" s="186" t="s">
        <v>44</v>
      </c>
      <c r="B334" s="188" t="s">
        <v>56</v>
      </c>
      <c r="C334" s="188"/>
      <c r="D334" s="188" t="s">
        <v>83</v>
      </c>
      <c r="E334" s="188"/>
      <c r="F334" s="188"/>
      <c r="G334" s="188"/>
      <c r="H334" s="189" t="s">
        <v>12</v>
      </c>
      <c r="I334" s="190"/>
      <c r="J334" s="189" t="s">
        <v>57</v>
      </c>
      <c r="K334" s="190"/>
      <c r="L334" s="189"/>
      <c r="M334" s="190"/>
      <c r="N334" s="189"/>
      <c r="O334" s="191"/>
      <c r="Q334" s="192" t="s">
        <v>66</v>
      </c>
      <c r="R334" s="193"/>
      <c r="S334" s="194"/>
    </row>
    <row r="335" spans="1:19" ht="14.25" thickBot="1">
      <c r="A335" s="187"/>
      <c r="B335" s="195">
        <f>F332*H332-F339</f>
        <v>0</v>
      </c>
      <c r="C335" s="178"/>
      <c r="D335" s="195">
        <f>報酬計算!R20</f>
        <v>0</v>
      </c>
      <c r="E335" s="178"/>
      <c r="F335" s="195"/>
      <c r="G335" s="178"/>
      <c r="H335" s="179">
        <f>報酬計算!P20</f>
        <v>0</v>
      </c>
      <c r="I335" s="180"/>
      <c r="J335" s="179">
        <f>報酬計算!Z20</f>
        <v>0</v>
      </c>
      <c r="K335" s="180"/>
      <c r="L335" s="179"/>
      <c r="M335" s="180"/>
      <c r="N335" s="181"/>
      <c r="O335" s="182"/>
      <c r="Q335" s="183">
        <f>報酬計算!AC20</f>
        <v>0</v>
      </c>
      <c r="R335" s="184"/>
      <c r="S335" s="185"/>
    </row>
    <row r="336" spans="1:19" ht="15" customHeight="1" thickBot="1">
      <c r="A336" s="209" t="s">
        <v>45</v>
      </c>
      <c r="B336" s="210" t="s">
        <v>27</v>
      </c>
      <c r="C336" s="210"/>
      <c r="D336" s="210" t="s">
        <v>62</v>
      </c>
      <c r="E336" s="210"/>
      <c r="F336" s="210" t="s">
        <v>59</v>
      </c>
      <c r="G336" s="210"/>
      <c r="H336" s="189" t="s">
        <v>60</v>
      </c>
      <c r="I336" s="190"/>
      <c r="J336" s="189" t="s">
        <v>25</v>
      </c>
      <c r="K336" s="190"/>
      <c r="L336" s="189" t="s">
        <v>61</v>
      </c>
      <c r="M336" s="190"/>
      <c r="N336" s="189" t="s">
        <v>89</v>
      </c>
      <c r="O336" s="191"/>
    </row>
    <row r="337" spans="1:19" ht="14.25" customHeight="1">
      <c r="A337" s="196"/>
      <c r="B337" s="206">
        <f>報酬計算!AD20</f>
        <v>0</v>
      </c>
      <c r="C337" s="202"/>
      <c r="D337" s="207">
        <f>報酬計算!AE20</f>
        <v>0</v>
      </c>
      <c r="E337" s="207"/>
      <c r="F337" s="202"/>
      <c r="G337" s="202"/>
      <c r="H337" s="223">
        <f>報酬計算!AK20</f>
        <v>0</v>
      </c>
      <c r="I337" s="224"/>
      <c r="J337" s="208">
        <f>報酬計算!AJ20</f>
        <v>0</v>
      </c>
      <c r="K337" s="204"/>
      <c r="L337" s="208">
        <f>報酬計算!AN20</f>
        <v>0</v>
      </c>
      <c r="M337" s="204"/>
      <c r="N337" s="208">
        <f>報酬計算!AI20</f>
        <v>0</v>
      </c>
      <c r="O337" s="205"/>
      <c r="Q337" s="192" t="s">
        <v>67</v>
      </c>
      <c r="R337" s="193"/>
      <c r="S337" s="194"/>
    </row>
    <row r="338" spans="1:19" ht="14.25" customHeight="1" thickBot="1">
      <c r="A338" s="196"/>
      <c r="B338" s="202" t="s">
        <v>58</v>
      </c>
      <c r="C338" s="202"/>
      <c r="D338" s="202" t="s">
        <v>8</v>
      </c>
      <c r="E338" s="202"/>
      <c r="F338" s="202" t="s">
        <v>47</v>
      </c>
      <c r="G338" s="202"/>
      <c r="H338" s="203" t="s">
        <v>14</v>
      </c>
      <c r="I338" s="204"/>
      <c r="J338" s="203"/>
      <c r="K338" s="204"/>
      <c r="L338" s="203"/>
      <c r="M338" s="204"/>
      <c r="N338" s="203"/>
      <c r="O338" s="205"/>
      <c r="Q338" s="183">
        <f>報酬計算!AO20</f>
        <v>0</v>
      </c>
      <c r="R338" s="184"/>
      <c r="S338" s="185"/>
    </row>
    <row r="339" spans="1:19" ht="14.25" thickBot="1">
      <c r="A339" s="187"/>
      <c r="B339" s="211">
        <f>報酬計算!AH20</f>
        <v>0</v>
      </c>
      <c r="C339" s="211"/>
      <c r="D339" s="195">
        <f>報酬計算!AF20</f>
        <v>0</v>
      </c>
      <c r="E339" s="178"/>
      <c r="F339" s="177">
        <f>報酬計算!S20</f>
        <v>0</v>
      </c>
      <c r="G339" s="178"/>
      <c r="H339" s="179">
        <f>報酬計算!AM20</f>
        <v>0</v>
      </c>
      <c r="I339" s="180"/>
      <c r="J339" s="181"/>
      <c r="K339" s="180"/>
      <c r="L339" s="181"/>
      <c r="M339" s="180"/>
      <c r="N339" s="181"/>
      <c r="O339" s="182"/>
    </row>
    <row r="340" spans="1:19" ht="3.75" customHeight="1" thickBot="1">
      <c r="A340" s="72"/>
      <c r="B340" s="72"/>
      <c r="C340" s="72"/>
      <c r="D340" s="95"/>
      <c r="E340" s="95"/>
      <c r="F340" s="95"/>
      <c r="G340" s="95"/>
      <c r="H340" s="13"/>
      <c r="I340" s="13"/>
      <c r="J340" s="13"/>
      <c r="K340" s="13"/>
      <c r="L340" s="13"/>
      <c r="M340" s="13"/>
      <c r="N340" s="13"/>
      <c r="O340" s="13"/>
    </row>
    <row r="341" spans="1:19" ht="14.25" customHeight="1">
      <c r="A341" s="201" t="s">
        <v>46</v>
      </c>
      <c r="B341" s="201" t="s">
        <v>47</v>
      </c>
      <c r="C341" s="148" t="s">
        <v>37</v>
      </c>
      <c r="D341" s="86">
        <f>報酬計算!AV20</f>
        <v>0</v>
      </c>
      <c r="E341" s="148" t="s">
        <v>64</v>
      </c>
      <c r="F341" s="86">
        <f>報酬計算!AZ20</f>
        <v>0</v>
      </c>
      <c r="P341" s="192" t="s">
        <v>69</v>
      </c>
      <c r="Q341" s="193"/>
      <c r="R341" s="193"/>
      <c r="S341" s="194"/>
    </row>
    <row r="342" spans="1:19" ht="14.25" customHeight="1">
      <c r="A342" s="201"/>
      <c r="B342" s="201"/>
      <c r="C342" s="148" t="s">
        <v>63</v>
      </c>
      <c r="D342" s="86">
        <f>報酬計算!AW20</f>
        <v>0</v>
      </c>
      <c r="E342" s="148" t="s">
        <v>65</v>
      </c>
      <c r="F342" s="86">
        <f>報酬計算!BA20</f>
        <v>0</v>
      </c>
      <c r="P342" s="196" t="s">
        <v>68</v>
      </c>
      <c r="Q342" s="197">
        <f>報酬計算!AP20</f>
        <v>0</v>
      </c>
      <c r="R342" s="197"/>
      <c r="S342" s="198"/>
    </row>
    <row r="343" spans="1:19" ht="14.25" thickBot="1">
      <c r="A343" s="201"/>
      <c r="B343" s="201"/>
      <c r="C343" s="75" t="s">
        <v>81</v>
      </c>
      <c r="D343" s="86">
        <f>報酬計算!AX20</f>
        <v>0</v>
      </c>
      <c r="E343" s="94" t="s">
        <v>33</v>
      </c>
      <c r="F343" s="86">
        <f>SUM(D341,D342,D343,F341,F342)</f>
        <v>0</v>
      </c>
      <c r="P343" s="187"/>
      <c r="Q343" s="199"/>
      <c r="R343" s="199"/>
      <c r="S343" s="200"/>
    </row>
    <row r="344" spans="1:19" ht="33.75" customHeight="1"/>
    <row r="345" spans="1:19" ht="14.25" thickBot="1">
      <c r="A345" s="40" t="s">
        <v>123</v>
      </c>
      <c r="C345" s="77"/>
      <c r="D345" s="77"/>
      <c r="E345" s="77"/>
      <c r="F345" s="78"/>
      <c r="G345" s="1" t="str">
        <f>報酬計算!B1</f>
        <v>平成　　年　　月度</v>
      </c>
      <c r="J345" t="s">
        <v>41</v>
      </c>
    </row>
    <row r="346" spans="1:19">
      <c r="A346" s="186" t="s">
        <v>42</v>
      </c>
      <c r="B346" s="193" t="s">
        <v>6</v>
      </c>
      <c r="C346" s="193"/>
      <c r="D346" s="193" t="s">
        <v>42</v>
      </c>
      <c r="E346" s="193"/>
      <c r="F346" s="194"/>
    </row>
    <row r="347" spans="1:19" ht="18.75" customHeight="1" thickBot="1">
      <c r="A347" s="187"/>
      <c r="B347" s="184"/>
      <c r="C347" s="184"/>
      <c r="D347" s="184">
        <f>報酬計算!C21</f>
        <v>19</v>
      </c>
      <c r="E347" s="184"/>
      <c r="F347" s="185"/>
      <c r="H347" t="str">
        <f>報酬計算!M1</f>
        <v>対象期間　　　　/　　/　　～　　/</v>
      </c>
      <c r="N347" t="str">
        <f>報酬計算!U1</f>
        <v>営業日数 　　日</v>
      </c>
      <c r="R347" s="68"/>
    </row>
    <row r="348" spans="1:19" ht="5.25" customHeight="1" thickBot="1">
      <c r="A348" s="72"/>
      <c r="B348" s="72"/>
      <c r="C348" s="72"/>
      <c r="D348" s="95"/>
      <c r="E348" s="95"/>
      <c r="F348" s="95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</row>
    <row r="349" spans="1:19" ht="14.25" customHeight="1">
      <c r="A349" s="186" t="s">
        <v>43</v>
      </c>
      <c r="B349" s="193" t="s">
        <v>48</v>
      </c>
      <c r="C349" s="193"/>
      <c r="D349" s="193" t="s">
        <v>49</v>
      </c>
      <c r="E349" s="193"/>
      <c r="F349" s="193" t="s">
        <v>50</v>
      </c>
      <c r="G349" s="220"/>
      <c r="H349" s="99" t="s">
        <v>51</v>
      </c>
      <c r="I349" s="98" t="s">
        <v>37</v>
      </c>
      <c r="J349" s="99" t="s">
        <v>52</v>
      </c>
      <c r="K349" s="97" t="s">
        <v>53</v>
      </c>
      <c r="M349" s="221" t="s">
        <v>87</v>
      </c>
      <c r="N349" s="222"/>
      <c r="O349" s="225" t="s">
        <v>54</v>
      </c>
      <c r="P349" s="226"/>
      <c r="Q349" s="227"/>
      <c r="R349" s="228" t="s">
        <v>55</v>
      </c>
      <c r="S349" s="229"/>
    </row>
    <row r="350" spans="1:19" ht="14.25" thickBot="1">
      <c r="A350" s="187"/>
      <c r="B350" s="239">
        <f>報酬計算!F21</f>
        <v>0</v>
      </c>
      <c r="C350" s="240"/>
      <c r="D350" s="212">
        <f>報酬計算!G21</f>
        <v>0</v>
      </c>
      <c r="E350" s="184"/>
      <c r="F350" s="212">
        <f>報酬計算!I21</f>
        <v>0</v>
      </c>
      <c r="G350" s="213"/>
      <c r="H350" s="69">
        <f>報酬計算!K21</f>
        <v>0</v>
      </c>
      <c r="I350" s="71">
        <f>報酬計算!M21</f>
        <v>0</v>
      </c>
      <c r="J350" s="69">
        <f>報酬計算!N21</f>
        <v>0</v>
      </c>
      <c r="K350" s="70">
        <f>報酬計算!O21</f>
        <v>0</v>
      </c>
      <c r="M350" s="214">
        <f>報酬計算!H21</f>
        <v>0</v>
      </c>
      <c r="N350" s="215"/>
      <c r="O350" s="216">
        <f>報酬計算!AQ21</f>
        <v>0</v>
      </c>
      <c r="P350" s="217"/>
      <c r="Q350" s="218"/>
      <c r="R350" s="216">
        <f>報酬計算!AR21</f>
        <v>0</v>
      </c>
      <c r="S350" s="219"/>
    </row>
    <row r="351" spans="1:19" ht="3.75" customHeight="1" thickBot="1">
      <c r="A351" s="72"/>
      <c r="B351" s="72"/>
      <c r="C351" s="72"/>
      <c r="D351" s="95"/>
      <c r="E351" s="95"/>
      <c r="F351" s="95"/>
      <c r="G351" s="95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</row>
    <row r="352" spans="1:19" ht="14.25" customHeight="1">
      <c r="A352" s="186" t="s">
        <v>44</v>
      </c>
      <c r="B352" s="188" t="s">
        <v>56</v>
      </c>
      <c r="C352" s="188"/>
      <c r="D352" s="188" t="s">
        <v>83</v>
      </c>
      <c r="E352" s="188"/>
      <c r="F352" s="188" t="s">
        <v>84</v>
      </c>
      <c r="G352" s="188"/>
      <c r="H352" s="189" t="s">
        <v>12</v>
      </c>
      <c r="I352" s="190"/>
      <c r="J352" s="189" t="s">
        <v>57</v>
      </c>
      <c r="K352" s="190"/>
      <c r="L352" s="189"/>
      <c r="M352" s="190"/>
      <c r="N352" s="189"/>
      <c r="O352" s="191"/>
      <c r="Q352" s="192" t="s">
        <v>66</v>
      </c>
      <c r="R352" s="193"/>
      <c r="S352" s="194"/>
    </row>
    <row r="353" spans="1:19" ht="14.25" thickBot="1">
      <c r="A353" s="187"/>
      <c r="B353" s="195">
        <f>F350*H350-F357</f>
        <v>0</v>
      </c>
      <c r="C353" s="178"/>
      <c r="D353" s="195">
        <f>報酬計算!R21</f>
        <v>0</v>
      </c>
      <c r="E353" s="178"/>
      <c r="F353" s="195">
        <f>報酬計算!Q21</f>
        <v>0</v>
      </c>
      <c r="G353" s="178"/>
      <c r="H353" s="179">
        <f>報酬計算!P21</f>
        <v>0</v>
      </c>
      <c r="I353" s="180"/>
      <c r="J353" s="179">
        <f>報酬計算!Z21</f>
        <v>0</v>
      </c>
      <c r="K353" s="180"/>
      <c r="L353" s="179"/>
      <c r="M353" s="180"/>
      <c r="N353" s="181"/>
      <c r="O353" s="182"/>
      <c r="Q353" s="183">
        <f>報酬計算!AC21</f>
        <v>0</v>
      </c>
      <c r="R353" s="184"/>
      <c r="S353" s="185"/>
    </row>
    <row r="354" spans="1:19" ht="15" customHeight="1" thickBot="1">
      <c r="A354" s="209" t="s">
        <v>45</v>
      </c>
      <c r="B354" s="210" t="s">
        <v>27</v>
      </c>
      <c r="C354" s="210"/>
      <c r="D354" s="210" t="s">
        <v>62</v>
      </c>
      <c r="E354" s="210"/>
      <c r="F354" s="210" t="s">
        <v>59</v>
      </c>
      <c r="G354" s="210"/>
      <c r="H354" s="189" t="s">
        <v>60</v>
      </c>
      <c r="I354" s="190"/>
      <c r="J354" s="189" t="s">
        <v>25</v>
      </c>
      <c r="K354" s="190"/>
      <c r="L354" s="189" t="s">
        <v>61</v>
      </c>
      <c r="M354" s="190"/>
      <c r="N354" s="189" t="s">
        <v>89</v>
      </c>
      <c r="O354" s="191"/>
    </row>
    <row r="355" spans="1:19" ht="14.25" customHeight="1">
      <c r="A355" s="196"/>
      <c r="B355" s="206">
        <f>報酬計算!AD21</f>
        <v>0</v>
      </c>
      <c r="C355" s="202"/>
      <c r="D355" s="207">
        <f>報酬計算!AE21</f>
        <v>0</v>
      </c>
      <c r="E355" s="207"/>
      <c r="F355" s="202"/>
      <c r="G355" s="202"/>
      <c r="H355" s="208">
        <f>報酬計算!AK21</f>
        <v>0</v>
      </c>
      <c r="I355" s="204"/>
      <c r="J355" s="208">
        <f>報酬計算!AJ21</f>
        <v>0</v>
      </c>
      <c r="K355" s="204"/>
      <c r="L355" s="208">
        <f>報酬計算!AN21</f>
        <v>0</v>
      </c>
      <c r="M355" s="204"/>
      <c r="N355" s="208">
        <f>報酬計算!AI21</f>
        <v>0</v>
      </c>
      <c r="O355" s="205"/>
      <c r="Q355" s="192" t="s">
        <v>67</v>
      </c>
      <c r="R355" s="193"/>
      <c r="S355" s="194"/>
    </row>
    <row r="356" spans="1:19" ht="14.25" customHeight="1" thickBot="1">
      <c r="A356" s="196"/>
      <c r="B356" s="202" t="s">
        <v>58</v>
      </c>
      <c r="C356" s="202"/>
      <c r="D356" s="202" t="s">
        <v>8</v>
      </c>
      <c r="E356" s="202"/>
      <c r="F356" s="202" t="s">
        <v>47</v>
      </c>
      <c r="G356" s="202"/>
      <c r="H356" s="203" t="s">
        <v>14</v>
      </c>
      <c r="I356" s="204"/>
      <c r="J356" s="203"/>
      <c r="K356" s="204"/>
      <c r="L356" s="203"/>
      <c r="M356" s="204"/>
      <c r="N356" s="203"/>
      <c r="O356" s="205"/>
      <c r="Q356" s="183">
        <f>報酬計算!AO21</f>
        <v>0</v>
      </c>
      <c r="R356" s="184"/>
      <c r="S356" s="185"/>
    </row>
    <row r="357" spans="1:19" ht="14.25" thickBot="1">
      <c r="A357" s="187"/>
      <c r="B357" s="211">
        <f>報酬計算!AH21</f>
        <v>0</v>
      </c>
      <c r="C357" s="211"/>
      <c r="D357" s="195">
        <f>報酬計算!AF21</f>
        <v>0</v>
      </c>
      <c r="E357" s="178"/>
      <c r="F357" s="177">
        <f>報酬計算!S21</f>
        <v>0</v>
      </c>
      <c r="G357" s="178"/>
      <c r="H357" s="179">
        <f>報酬計算!AM21</f>
        <v>0</v>
      </c>
      <c r="I357" s="180"/>
      <c r="J357" s="181"/>
      <c r="K357" s="180"/>
      <c r="L357" s="181"/>
      <c r="M357" s="180"/>
      <c r="N357" s="181"/>
      <c r="O357" s="182"/>
    </row>
    <row r="358" spans="1:19" ht="3.75" customHeight="1" thickBot="1">
      <c r="A358" s="72"/>
      <c r="B358" s="72"/>
      <c r="C358" s="72"/>
      <c r="D358" s="95"/>
      <c r="E358" s="95"/>
      <c r="F358" s="95"/>
      <c r="G358" s="95"/>
      <c r="H358" s="13"/>
      <c r="I358" s="13"/>
      <c r="J358" s="13"/>
      <c r="K358" s="13"/>
      <c r="L358" s="13"/>
      <c r="M358" s="13"/>
      <c r="N358" s="13"/>
      <c r="O358" s="13"/>
    </row>
    <row r="359" spans="1:19" ht="14.25" customHeight="1">
      <c r="A359" s="201" t="s">
        <v>46</v>
      </c>
      <c r="B359" s="201" t="s">
        <v>47</v>
      </c>
      <c r="C359" s="96" t="s">
        <v>37</v>
      </c>
      <c r="D359" s="86">
        <f>報酬計算!AV21</f>
        <v>0</v>
      </c>
      <c r="E359" s="96" t="s">
        <v>64</v>
      </c>
      <c r="F359" s="86">
        <f>報酬計算!AZ21</f>
        <v>0</v>
      </c>
      <c r="P359" s="192" t="s">
        <v>69</v>
      </c>
      <c r="Q359" s="193"/>
      <c r="R359" s="193"/>
      <c r="S359" s="194"/>
    </row>
    <row r="360" spans="1:19" ht="14.25" customHeight="1">
      <c r="A360" s="201"/>
      <c r="B360" s="201"/>
      <c r="C360" s="96" t="s">
        <v>63</v>
      </c>
      <c r="D360" s="86">
        <f>報酬計算!AW21</f>
        <v>0</v>
      </c>
      <c r="E360" s="96" t="s">
        <v>65</v>
      </c>
      <c r="F360" s="86">
        <f>報酬計算!BA21</f>
        <v>0</v>
      </c>
      <c r="P360" s="196" t="s">
        <v>68</v>
      </c>
      <c r="Q360" s="197">
        <f>報酬計算!AP21</f>
        <v>0</v>
      </c>
      <c r="R360" s="197"/>
      <c r="S360" s="198"/>
    </row>
    <row r="361" spans="1:19" ht="14.25" thickBot="1">
      <c r="A361" s="201"/>
      <c r="B361" s="201"/>
      <c r="C361" s="75" t="s">
        <v>81</v>
      </c>
      <c r="D361" s="86">
        <f>報酬計算!AX21</f>
        <v>0</v>
      </c>
      <c r="E361" s="94" t="s">
        <v>33</v>
      </c>
      <c r="F361" s="86">
        <f>SUM(D359,D360,D361,F359,F360)</f>
        <v>0</v>
      </c>
      <c r="P361" s="187"/>
      <c r="Q361" s="199"/>
      <c r="R361" s="199"/>
      <c r="S361" s="200"/>
    </row>
    <row r="362" spans="1:19" ht="33.75" customHeight="1"/>
    <row r="363" spans="1:19" ht="14.25" thickBot="1">
      <c r="A363" s="40" t="s">
        <v>123</v>
      </c>
      <c r="C363" s="77"/>
      <c r="D363" s="77"/>
      <c r="E363" s="77"/>
      <c r="F363" s="78"/>
      <c r="G363" s="1" t="str">
        <f>報酬計算!B1</f>
        <v>平成　　年　　月度</v>
      </c>
      <c r="J363" t="s">
        <v>41</v>
      </c>
    </row>
    <row r="364" spans="1:19">
      <c r="A364" s="186" t="s">
        <v>42</v>
      </c>
      <c r="B364" s="193" t="s">
        <v>6</v>
      </c>
      <c r="C364" s="193"/>
      <c r="D364" s="193" t="s">
        <v>42</v>
      </c>
      <c r="E364" s="193"/>
      <c r="F364" s="194"/>
    </row>
    <row r="365" spans="1:19" ht="18.75" customHeight="1" thickBot="1">
      <c r="A365" s="187"/>
      <c r="B365" s="184"/>
      <c r="C365" s="184"/>
      <c r="D365" s="184">
        <f>報酬計算!C22</f>
        <v>20</v>
      </c>
      <c r="E365" s="184"/>
      <c r="F365" s="185"/>
      <c r="H365" t="str">
        <f>報酬計算!M1</f>
        <v>対象期間　　　　/　　/　　～　　/</v>
      </c>
      <c r="N365" t="str">
        <f>報酬計算!U1</f>
        <v>営業日数 　　日</v>
      </c>
      <c r="R365" s="68"/>
    </row>
    <row r="366" spans="1:19" ht="5.25" customHeight="1" thickBot="1">
      <c r="A366" s="72"/>
      <c r="B366" s="72"/>
      <c r="C366" s="72"/>
      <c r="D366" s="95"/>
      <c r="E366" s="95"/>
      <c r="F366" s="95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</row>
    <row r="367" spans="1:19" ht="14.25" customHeight="1">
      <c r="A367" s="186" t="s">
        <v>43</v>
      </c>
      <c r="B367" s="193" t="s">
        <v>48</v>
      </c>
      <c r="C367" s="193"/>
      <c r="D367" s="193" t="s">
        <v>49</v>
      </c>
      <c r="E367" s="193"/>
      <c r="F367" s="193" t="s">
        <v>50</v>
      </c>
      <c r="G367" s="220"/>
      <c r="H367" s="99" t="s">
        <v>51</v>
      </c>
      <c r="I367" s="98" t="s">
        <v>37</v>
      </c>
      <c r="J367" s="99" t="s">
        <v>52</v>
      </c>
      <c r="K367" s="97" t="s">
        <v>53</v>
      </c>
      <c r="M367" s="221" t="s">
        <v>87</v>
      </c>
      <c r="N367" s="222"/>
      <c r="O367" s="241" t="s">
        <v>54</v>
      </c>
      <c r="P367" s="242"/>
      <c r="Q367" s="243"/>
      <c r="R367" s="241" t="s">
        <v>55</v>
      </c>
      <c r="S367" s="244"/>
    </row>
    <row r="368" spans="1:19" ht="14.25" thickBot="1">
      <c r="A368" s="187"/>
      <c r="B368" s="245">
        <f>報酬計算!F22</f>
        <v>0</v>
      </c>
      <c r="C368" s="245"/>
      <c r="D368" s="212">
        <f>報酬計算!G22</f>
        <v>0</v>
      </c>
      <c r="E368" s="184"/>
      <c r="F368" s="212">
        <f>報酬計算!I22</f>
        <v>0</v>
      </c>
      <c r="G368" s="213"/>
      <c r="H368" s="69">
        <f>報酬計算!K22</f>
        <v>0</v>
      </c>
      <c r="I368" s="71">
        <f>報酬計算!M22</f>
        <v>0</v>
      </c>
      <c r="J368" s="69">
        <f>報酬計算!N22</f>
        <v>0</v>
      </c>
      <c r="K368" s="70">
        <f>報酬計算!O22</f>
        <v>0</v>
      </c>
      <c r="M368" s="214">
        <f>報酬計算!H22</f>
        <v>0</v>
      </c>
      <c r="N368" s="215"/>
      <c r="O368" s="246"/>
      <c r="P368" s="247"/>
      <c r="Q368" s="248"/>
      <c r="R368" s="246"/>
      <c r="S368" s="249"/>
    </row>
    <row r="369" spans="1:19" ht="3.75" customHeight="1" thickBot="1">
      <c r="A369" s="72"/>
      <c r="B369" s="72"/>
      <c r="C369" s="72"/>
      <c r="D369" s="95"/>
      <c r="E369" s="95"/>
      <c r="F369" s="95"/>
      <c r="G369" s="95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</row>
    <row r="370" spans="1:19" ht="14.25" customHeight="1">
      <c r="A370" s="186" t="s">
        <v>44</v>
      </c>
      <c r="B370" s="188" t="s">
        <v>56</v>
      </c>
      <c r="C370" s="188"/>
      <c r="D370" s="188" t="s">
        <v>83</v>
      </c>
      <c r="E370" s="188"/>
      <c r="F370" s="188" t="s">
        <v>84</v>
      </c>
      <c r="G370" s="188"/>
      <c r="H370" s="189" t="s">
        <v>12</v>
      </c>
      <c r="I370" s="190"/>
      <c r="J370" s="189" t="s">
        <v>57</v>
      </c>
      <c r="K370" s="190"/>
      <c r="L370" s="189"/>
      <c r="M370" s="190"/>
      <c r="N370" s="189"/>
      <c r="O370" s="191"/>
      <c r="Q370" s="192" t="s">
        <v>66</v>
      </c>
      <c r="R370" s="193"/>
      <c r="S370" s="194"/>
    </row>
    <row r="371" spans="1:19" ht="14.25" thickBot="1">
      <c r="A371" s="187"/>
      <c r="B371" s="195">
        <f>F368*H368-F375</f>
        <v>0</v>
      </c>
      <c r="C371" s="178"/>
      <c r="D371" s="195">
        <f>報酬計算!R22</f>
        <v>0</v>
      </c>
      <c r="E371" s="178"/>
      <c r="F371" s="195">
        <f>報酬計算!Q22</f>
        <v>0</v>
      </c>
      <c r="G371" s="178"/>
      <c r="H371" s="179">
        <f>報酬計算!P22</f>
        <v>0</v>
      </c>
      <c r="I371" s="180"/>
      <c r="J371" s="179">
        <f>報酬計算!Z22</f>
        <v>0</v>
      </c>
      <c r="K371" s="180"/>
      <c r="L371" s="179"/>
      <c r="M371" s="180"/>
      <c r="N371" s="181"/>
      <c r="O371" s="182"/>
      <c r="Q371" s="183">
        <f>報酬計算!AC22</f>
        <v>0</v>
      </c>
      <c r="R371" s="184"/>
      <c r="S371" s="185"/>
    </row>
    <row r="372" spans="1:19" ht="15" customHeight="1" thickBot="1">
      <c r="A372" s="209" t="s">
        <v>45</v>
      </c>
      <c r="B372" s="210" t="s">
        <v>27</v>
      </c>
      <c r="C372" s="210"/>
      <c r="D372" s="210" t="s">
        <v>62</v>
      </c>
      <c r="E372" s="210"/>
      <c r="F372" s="210" t="s">
        <v>59</v>
      </c>
      <c r="G372" s="210"/>
      <c r="H372" s="189" t="s">
        <v>60</v>
      </c>
      <c r="I372" s="190"/>
      <c r="J372" s="189" t="s">
        <v>25</v>
      </c>
      <c r="K372" s="190"/>
      <c r="L372" s="189" t="s">
        <v>61</v>
      </c>
      <c r="M372" s="190"/>
      <c r="N372" s="189" t="s">
        <v>89</v>
      </c>
      <c r="O372" s="191"/>
    </row>
    <row r="373" spans="1:19" ht="14.25" customHeight="1">
      <c r="A373" s="196"/>
      <c r="B373" s="206">
        <f>報酬計算!AD22</f>
        <v>0</v>
      </c>
      <c r="C373" s="202"/>
      <c r="D373" s="207">
        <f>報酬計算!AE22</f>
        <v>0</v>
      </c>
      <c r="E373" s="207"/>
      <c r="F373" s="202"/>
      <c r="G373" s="202"/>
      <c r="H373" s="208">
        <f>報酬計算!AK22</f>
        <v>0</v>
      </c>
      <c r="I373" s="204"/>
      <c r="J373" s="208">
        <f>報酬計算!AJ22</f>
        <v>0</v>
      </c>
      <c r="K373" s="204"/>
      <c r="L373" s="208">
        <f>報酬計算!AN22</f>
        <v>0</v>
      </c>
      <c r="M373" s="204"/>
      <c r="N373" s="208">
        <f>報酬計算!AI22</f>
        <v>0</v>
      </c>
      <c r="O373" s="205"/>
      <c r="Q373" s="192" t="s">
        <v>67</v>
      </c>
      <c r="R373" s="193"/>
      <c r="S373" s="194"/>
    </row>
    <row r="374" spans="1:19" ht="14.25" customHeight="1" thickBot="1">
      <c r="A374" s="196"/>
      <c r="B374" s="202" t="s">
        <v>58</v>
      </c>
      <c r="C374" s="202"/>
      <c r="D374" s="202" t="s">
        <v>8</v>
      </c>
      <c r="E374" s="202"/>
      <c r="F374" s="202" t="s">
        <v>47</v>
      </c>
      <c r="G374" s="202"/>
      <c r="H374" s="203" t="s">
        <v>14</v>
      </c>
      <c r="I374" s="204"/>
      <c r="J374" s="203"/>
      <c r="K374" s="204"/>
      <c r="L374" s="203"/>
      <c r="M374" s="204"/>
      <c r="N374" s="203"/>
      <c r="O374" s="205"/>
      <c r="Q374" s="183">
        <f>報酬計算!AO22</f>
        <v>0</v>
      </c>
      <c r="R374" s="184"/>
      <c r="S374" s="185"/>
    </row>
    <row r="375" spans="1:19" ht="14.25" thickBot="1">
      <c r="A375" s="187"/>
      <c r="B375" s="211">
        <f>報酬計算!AH22</f>
        <v>0</v>
      </c>
      <c r="C375" s="211"/>
      <c r="D375" s="195">
        <f>報酬計算!AF22</f>
        <v>0</v>
      </c>
      <c r="E375" s="178"/>
      <c r="F375" s="177">
        <f>報酬計算!S22</f>
        <v>0</v>
      </c>
      <c r="G375" s="178"/>
      <c r="H375" s="179">
        <f>報酬計算!AM22</f>
        <v>0</v>
      </c>
      <c r="I375" s="180"/>
      <c r="J375" s="181"/>
      <c r="K375" s="180"/>
      <c r="L375" s="181"/>
      <c r="M375" s="180"/>
      <c r="N375" s="181"/>
      <c r="O375" s="182"/>
    </row>
    <row r="376" spans="1:19" ht="3.75" customHeight="1" thickBot="1">
      <c r="A376" s="72"/>
      <c r="B376" s="72"/>
      <c r="C376" s="72"/>
      <c r="D376" s="95"/>
      <c r="E376" s="95"/>
      <c r="F376" s="95"/>
      <c r="G376" s="95"/>
      <c r="H376" s="13"/>
      <c r="I376" s="13"/>
      <c r="J376" s="13"/>
      <c r="K376" s="13"/>
      <c r="L376" s="13"/>
      <c r="M376" s="13"/>
      <c r="N376" s="13"/>
      <c r="O376" s="13"/>
    </row>
    <row r="377" spans="1:19" ht="14.25" customHeight="1">
      <c r="A377" s="201" t="s">
        <v>46</v>
      </c>
      <c r="B377" s="201" t="s">
        <v>47</v>
      </c>
      <c r="C377" s="96" t="s">
        <v>37</v>
      </c>
      <c r="D377" s="86">
        <f>報酬計算!AV22</f>
        <v>0</v>
      </c>
      <c r="E377" s="96" t="s">
        <v>64</v>
      </c>
      <c r="F377" s="86">
        <f>報酬計算!AZ22</f>
        <v>0</v>
      </c>
      <c r="P377" s="192" t="s">
        <v>69</v>
      </c>
      <c r="Q377" s="193"/>
      <c r="R377" s="193"/>
      <c r="S377" s="194"/>
    </row>
    <row r="378" spans="1:19" ht="14.25" customHeight="1">
      <c r="A378" s="201"/>
      <c r="B378" s="201"/>
      <c r="C378" s="96" t="s">
        <v>63</v>
      </c>
      <c r="D378" s="86">
        <f>報酬計算!AW22</f>
        <v>0</v>
      </c>
      <c r="E378" s="96" t="s">
        <v>65</v>
      </c>
      <c r="F378" s="86">
        <f>報酬計算!BA22</f>
        <v>0</v>
      </c>
      <c r="P378" s="196" t="s">
        <v>68</v>
      </c>
      <c r="Q378" s="197">
        <f>報酬計算!AP22</f>
        <v>0</v>
      </c>
      <c r="R378" s="197"/>
      <c r="S378" s="198"/>
    </row>
    <row r="379" spans="1:19" ht="14.25" thickBot="1">
      <c r="A379" s="201"/>
      <c r="B379" s="201"/>
      <c r="C379" s="75" t="s">
        <v>81</v>
      </c>
      <c r="D379" s="86">
        <f>報酬計算!AX22</f>
        <v>0</v>
      </c>
      <c r="E379" s="94" t="s">
        <v>33</v>
      </c>
      <c r="F379" s="86">
        <f>SUM(D377,D378,D379,F377,F378)</f>
        <v>0</v>
      </c>
      <c r="P379" s="187"/>
      <c r="Q379" s="199"/>
      <c r="R379" s="199"/>
      <c r="S379" s="200"/>
    </row>
    <row r="380" spans="1:19" ht="19.149999999999999" customHeight="1"/>
    <row r="381" spans="1:19" ht="14.25" thickBot="1">
      <c r="A381" s="40" t="s">
        <v>123</v>
      </c>
      <c r="C381" s="77"/>
      <c r="D381" s="77"/>
      <c r="E381" s="77"/>
      <c r="F381" s="78"/>
      <c r="G381" s="1" t="str">
        <f>報酬計算!B1</f>
        <v>平成　　年　　月度</v>
      </c>
      <c r="J381" t="s">
        <v>41</v>
      </c>
    </row>
    <row r="382" spans="1:19" ht="13.5" customHeight="1">
      <c r="A382" s="186" t="s">
        <v>42</v>
      </c>
      <c r="B382" s="193" t="s">
        <v>6</v>
      </c>
      <c r="C382" s="193"/>
      <c r="D382" s="193" t="s">
        <v>42</v>
      </c>
      <c r="E382" s="193"/>
      <c r="F382" s="194"/>
    </row>
    <row r="383" spans="1:19" ht="18.75" customHeight="1" thickBot="1">
      <c r="A383" s="187"/>
      <c r="B383" s="184"/>
      <c r="C383" s="184"/>
      <c r="D383" s="184">
        <f>報酬計算!C23</f>
        <v>21</v>
      </c>
      <c r="E383" s="184"/>
      <c r="F383" s="185"/>
      <c r="H383" t="str">
        <f>報酬計算!M1</f>
        <v>対象期間　　　　/　　/　　～　　/</v>
      </c>
      <c r="N383" t="str">
        <f>報酬計算!U1</f>
        <v>営業日数 　　日</v>
      </c>
      <c r="R383" s="68"/>
    </row>
    <row r="384" spans="1:19" ht="5.25" customHeight="1" thickBot="1">
      <c r="A384" s="72"/>
      <c r="B384" s="72"/>
      <c r="C384" s="72"/>
      <c r="D384" s="95"/>
      <c r="E384" s="95"/>
      <c r="F384" s="95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</row>
    <row r="385" spans="1:19" ht="14.25" customHeight="1">
      <c r="A385" s="186" t="s">
        <v>43</v>
      </c>
      <c r="B385" s="193" t="s">
        <v>48</v>
      </c>
      <c r="C385" s="193"/>
      <c r="D385" s="193" t="s">
        <v>49</v>
      </c>
      <c r="E385" s="193"/>
      <c r="F385" s="193" t="s">
        <v>50</v>
      </c>
      <c r="G385" s="220"/>
      <c r="H385" s="99" t="s">
        <v>51</v>
      </c>
      <c r="I385" s="98" t="s">
        <v>37</v>
      </c>
      <c r="J385" s="99" t="s">
        <v>52</v>
      </c>
      <c r="K385" s="97" t="s">
        <v>53</v>
      </c>
      <c r="M385" s="221" t="s">
        <v>87</v>
      </c>
      <c r="N385" s="222"/>
      <c r="O385" s="225" t="s">
        <v>54</v>
      </c>
      <c r="P385" s="226"/>
      <c r="Q385" s="227"/>
      <c r="R385" s="228" t="s">
        <v>55</v>
      </c>
      <c r="S385" s="229"/>
    </row>
    <row r="386" spans="1:19" ht="14.25" thickBot="1">
      <c r="A386" s="187"/>
      <c r="B386" s="231">
        <f>報酬計算!F23</f>
        <v>0</v>
      </c>
      <c r="C386" s="231"/>
      <c r="D386" s="199">
        <f>報酬計算!G23</f>
        <v>0</v>
      </c>
      <c r="E386" s="199"/>
      <c r="F386" s="212">
        <f>報酬計算!I23</f>
        <v>0</v>
      </c>
      <c r="G386" s="213"/>
      <c r="H386" s="69">
        <f>報酬計算!K23</f>
        <v>0</v>
      </c>
      <c r="I386" s="71">
        <f>報酬計算!M23</f>
        <v>0</v>
      </c>
      <c r="J386" s="69">
        <f>報酬計算!N23</f>
        <v>0</v>
      </c>
      <c r="K386" s="70">
        <f>報酬計算!O23</f>
        <v>0</v>
      </c>
      <c r="M386" s="214">
        <f>報酬計算!H23</f>
        <v>0</v>
      </c>
      <c r="N386" s="215"/>
      <c r="O386" s="216">
        <f>報酬計算!AQ23</f>
        <v>0</v>
      </c>
      <c r="P386" s="217"/>
      <c r="Q386" s="218"/>
      <c r="R386" s="216">
        <f>報酬計算!AR23</f>
        <v>0</v>
      </c>
      <c r="S386" s="219"/>
    </row>
    <row r="387" spans="1:19" ht="3.75" customHeight="1" thickBot="1">
      <c r="A387" s="72"/>
      <c r="B387" s="72"/>
      <c r="C387" s="72"/>
      <c r="D387" s="95"/>
      <c r="E387" s="95"/>
      <c r="F387" s="95"/>
      <c r="G387" s="95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</row>
    <row r="388" spans="1:19" ht="14.25" customHeight="1">
      <c r="A388" s="186" t="s">
        <v>44</v>
      </c>
      <c r="B388" s="188" t="s">
        <v>56</v>
      </c>
      <c r="C388" s="188"/>
      <c r="D388" s="188" t="s">
        <v>83</v>
      </c>
      <c r="E388" s="188"/>
      <c r="F388" s="188" t="s">
        <v>84</v>
      </c>
      <c r="G388" s="188"/>
      <c r="H388" s="189" t="s">
        <v>12</v>
      </c>
      <c r="I388" s="190"/>
      <c r="J388" s="189" t="s">
        <v>57</v>
      </c>
      <c r="K388" s="190"/>
      <c r="L388" s="189"/>
      <c r="M388" s="190"/>
      <c r="N388" s="189"/>
      <c r="O388" s="191"/>
      <c r="Q388" s="192" t="s">
        <v>66</v>
      </c>
      <c r="R388" s="193"/>
      <c r="S388" s="194"/>
    </row>
    <row r="389" spans="1:19" ht="14.25" thickBot="1">
      <c r="A389" s="187"/>
      <c r="B389" s="195">
        <f>F386*H386-F393</f>
        <v>0</v>
      </c>
      <c r="C389" s="178"/>
      <c r="D389" s="195">
        <f>報酬計算!R23</f>
        <v>0</v>
      </c>
      <c r="E389" s="178"/>
      <c r="F389" s="195">
        <f>報酬計算!Q23</f>
        <v>0</v>
      </c>
      <c r="G389" s="178"/>
      <c r="H389" s="179">
        <f>報酬計算!P23</f>
        <v>0</v>
      </c>
      <c r="I389" s="180"/>
      <c r="J389" s="179">
        <f>報酬計算!Z23</f>
        <v>0</v>
      </c>
      <c r="K389" s="180"/>
      <c r="L389" s="179"/>
      <c r="M389" s="180"/>
      <c r="N389" s="179"/>
      <c r="O389" s="182"/>
      <c r="Q389" s="183">
        <f>報酬計算!AC23</f>
        <v>0</v>
      </c>
      <c r="R389" s="184"/>
      <c r="S389" s="185"/>
    </row>
    <row r="390" spans="1:19" ht="15" customHeight="1" thickBot="1">
      <c r="A390" s="209" t="s">
        <v>45</v>
      </c>
      <c r="B390" s="210" t="s">
        <v>27</v>
      </c>
      <c r="C390" s="210"/>
      <c r="D390" s="210" t="s">
        <v>62</v>
      </c>
      <c r="E390" s="210"/>
      <c r="F390" s="210" t="s">
        <v>59</v>
      </c>
      <c r="G390" s="210"/>
      <c r="H390" s="189" t="s">
        <v>60</v>
      </c>
      <c r="I390" s="190"/>
      <c r="J390" s="189" t="s">
        <v>25</v>
      </c>
      <c r="K390" s="190"/>
      <c r="L390" s="189" t="s">
        <v>61</v>
      </c>
      <c r="M390" s="190"/>
      <c r="N390" s="189" t="s">
        <v>89</v>
      </c>
      <c r="O390" s="191"/>
    </row>
    <row r="391" spans="1:19" ht="14.25" customHeight="1">
      <c r="A391" s="196"/>
      <c r="B391" s="206">
        <f>報酬計算!AD23</f>
        <v>0</v>
      </c>
      <c r="C391" s="202"/>
      <c r="D391" s="207">
        <f>報酬計算!AE23</f>
        <v>0</v>
      </c>
      <c r="E391" s="207"/>
      <c r="F391" s="202"/>
      <c r="G391" s="202"/>
      <c r="H391" s="208">
        <f>報酬計算!AK23</f>
        <v>0</v>
      </c>
      <c r="I391" s="204"/>
      <c r="J391" s="208">
        <f>報酬計算!AJ23</f>
        <v>0</v>
      </c>
      <c r="K391" s="204"/>
      <c r="L391" s="208">
        <f>報酬計算!AN23</f>
        <v>0</v>
      </c>
      <c r="M391" s="204"/>
      <c r="N391" s="208">
        <f>報酬計算!AI23</f>
        <v>0</v>
      </c>
      <c r="O391" s="205"/>
      <c r="Q391" s="192" t="s">
        <v>67</v>
      </c>
      <c r="R391" s="193"/>
      <c r="S391" s="194"/>
    </row>
    <row r="392" spans="1:19" ht="14.25" customHeight="1" thickBot="1">
      <c r="A392" s="196"/>
      <c r="B392" s="202" t="s">
        <v>58</v>
      </c>
      <c r="C392" s="202"/>
      <c r="D392" s="202" t="s">
        <v>8</v>
      </c>
      <c r="E392" s="202"/>
      <c r="F392" s="202" t="s">
        <v>47</v>
      </c>
      <c r="G392" s="202"/>
      <c r="H392" s="203" t="s">
        <v>14</v>
      </c>
      <c r="I392" s="204"/>
      <c r="J392" s="203"/>
      <c r="K392" s="204"/>
      <c r="L392" s="203"/>
      <c r="M392" s="204"/>
      <c r="N392" s="203"/>
      <c r="O392" s="205"/>
      <c r="Q392" s="183">
        <f>報酬計算!AO23</f>
        <v>0</v>
      </c>
      <c r="R392" s="184"/>
      <c r="S392" s="185"/>
    </row>
    <row r="393" spans="1:19" ht="14.25" thickBot="1">
      <c r="A393" s="187"/>
      <c r="B393" s="211">
        <f>報酬計算!AH23</f>
        <v>0</v>
      </c>
      <c r="C393" s="211"/>
      <c r="D393" s="195">
        <f>報酬計算!AF23</f>
        <v>0</v>
      </c>
      <c r="E393" s="178"/>
      <c r="F393" s="177">
        <f>報酬計算!S23</f>
        <v>0</v>
      </c>
      <c r="G393" s="178"/>
      <c r="H393" s="179">
        <f>報酬計算!AM23</f>
        <v>0</v>
      </c>
      <c r="I393" s="180"/>
      <c r="J393" s="181"/>
      <c r="K393" s="180"/>
      <c r="L393" s="181"/>
      <c r="M393" s="180"/>
      <c r="N393" s="181"/>
      <c r="O393" s="182"/>
    </row>
    <row r="394" spans="1:19" ht="3.75" customHeight="1" thickBot="1">
      <c r="A394" s="72"/>
      <c r="B394" s="72"/>
      <c r="C394" s="72"/>
      <c r="D394" s="95"/>
      <c r="E394" s="95"/>
      <c r="F394" s="95"/>
      <c r="G394" s="95"/>
      <c r="H394" s="13"/>
      <c r="I394" s="13"/>
      <c r="J394" s="13"/>
      <c r="K394" s="13"/>
      <c r="L394" s="13"/>
      <c r="M394" s="13"/>
      <c r="N394" s="13"/>
      <c r="O394" s="13"/>
    </row>
    <row r="395" spans="1:19" ht="14.25" customHeight="1">
      <c r="A395" s="201" t="s">
        <v>46</v>
      </c>
      <c r="B395" s="201" t="s">
        <v>47</v>
      </c>
      <c r="C395" s="96" t="s">
        <v>37</v>
      </c>
      <c r="D395" s="86">
        <f>報酬計算!AV23</f>
        <v>0</v>
      </c>
      <c r="E395" s="148" t="s">
        <v>64</v>
      </c>
      <c r="F395" s="86">
        <f>報酬計算!AZ23</f>
        <v>0</v>
      </c>
      <c r="P395" s="192" t="s">
        <v>69</v>
      </c>
      <c r="Q395" s="193"/>
      <c r="R395" s="193"/>
      <c r="S395" s="194"/>
    </row>
    <row r="396" spans="1:19" ht="14.25" customHeight="1">
      <c r="A396" s="201"/>
      <c r="B396" s="201"/>
      <c r="C396" s="96" t="s">
        <v>63</v>
      </c>
      <c r="D396" s="86">
        <f>報酬計算!AW23</f>
        <v>0</v>
      </c>
      <c r="E396" s="148" t="s">
        <v>65</v>
      </c>
      <c r="F396" s="86">
        <f>報酬計算!BA23</f>
        <v>0</v>
      </c>
      <c r="P396" s="196" t="s">
        <v>68</v>
      </c>
      <c r="Q396" s="197">
        <f>報酬計算!AP23</f>
        <v>0</v>
      </c>
      <c r="R396" s="197"/>
      <c r="S396" s="198"/>
    </row>
    <row r="397" spans="1:19" ht="14.25" thickBot="1">
      <c r="A397" s="201"/>
      <c r="B397" s="201"/>
      <c r="C397" s="75" t="s">
        <v>81</v>
      </c>
      <c r="D397" s="86">
        <f>報酬計算!AX23</f>
        <v>0</v>
      </c>
      <c r="E397" s="94" t="s">
        <v>33</v>
      </c>
      <c r="F397" s="86">
        <f>SUM(D395,D396,D397,F395,F396)</f>
        <v>0</v>
      </c>
      <c r="P397" s="187"/>
      <c r="Q397" s="199"/>
      <c r="R397" s="199"/>
      <c r="S397" s="200"/>
    </row>
    <row r="398" spans="1:19" ht="33.75" customHeight="1">
      <c r="A398" s="72"/>
      <c r="B398" s="72"/>
      <c r="C398" s="79"/>
      <c r="D398" s="13"/>
      <c r="E398" s="95"/>
      <c r="F398" s="13"/>
      <c r="P398" s="72"/>
      <c r="Q398" s="95"/>
      <c r="R398" s="95"/>
      <c r="S398" s="95"/>
    </row>
    <row r="399" spans="1:19" ht="14.25" thickBot="1">
      <c r="A399" s="40" t="s">
        <v>123</v>
      </c>
      <c r="C399" s="77"/>
      <c r="D399" s="77"/>
      <c r="E399" s="77"/>
      <c r="F399" s="78"/>
      <c r="G399" s="1" t="str">
        <f>報酬計算!B1</f>
        <v>平成　　年　　月度</v>
      </c>
      <c r="J399" t="s">
        <v>41</v>
      </c>
    </row>
    <row r="400" spans="1:19">
      <c r="A400" s="186" t="s">
        <v>42</v>
      </c>
      <c r="B400" s="193" t="s">
        <v>6</v>
      </c>
      <c r="C400" s="193"/>
      <c r="D400" s="193" t="s">
        <v>42</v>
      </c>
      <c r="E400" s="193"/>
      <c r="F400" s="194"/>
    </row>
    <row r="401" spans="1:19" ht="18.75" customHeight="1" thickBot="1">
      <c r="A401" s="187"/>
      <c r="B401" s="184"/>
      <c r="C401" s="184"/>
      <c r="D401" s="184">
        <f>報酬計算!C24</f>
        <v>22</v>
      </c>
      <c r="E401" s="184"/>
      <c r="F401" s="185"/>
      <c r="H401" t="str">
        <f>報酬計算!M1</f>
        <v>対象期間　　　　/　　/　　～　　/</v>
      </c>
      <c r="N401" t="str">
        <f>報酬計算!U1</f>
        <v>営業日数 　　日</v>
      </c>
      <c r="R401" s="68"/>
    </row>
    <row r="402" spans="1:19" ht="5.25" customHeight="1" thickBot="1">
      <c r="A402" s="72"/>
      <c r="B402" s="72"/>
      <c r="C402" s="72"/>
      <c r="D402" s="95"/>
      <c r="E402" s="95"/>
      <c r="F402" s="95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</row>
    <row r="403" spans="1:19" ht="14.25" customHeight="1">
      <c r="A403" s="186" t="s">
        <v>43</v>
      </c>
      <c r="B403" s="193" t="s">
        <v>48</v>
      </c>
      <c r="C403" s="193"/>
      <c r="D403" s="193" t="s">
        <v>49</v>
      </c>
      <c r="E403" s="193"/>
      <c r="F403" s="193" t="s">
        <v>50</v>
      </c>
      <c r="G403" s="220"/>
      <c r="H403" s="99" t="s">
        <v>51</v>
      </c>
      <c r="I403" s="98" t="s">
        <v>37</v>
      </c>
      <c r="J403" s="99" t="s">
        <v>52</v>
      </c>
      <c r="K403" s="97" t="s">
        <v>53</v>
      </c>
      <c r="M403" s="221" t="s">
        <v>87</v>
      </c>
      <c r="N403" s="222"/>
      <c r="O403" s="225" t="s">
        <v>54</v>
      </c>
      <c r="P403" s="226"/>
      <c r="Q403" s="227"/>
      <c r="R403" s="228" t="s">
        <v>55</v>
      </c>
      <c r="S403" s="229"/>
    </row>
    <row r="404" spans="1:19" ht="14.25" thickBot="1">
      <c r="A404" s="187"/>
      <c r="B404" s="232">
        <f>報酬計算!F24</f>
        <v>0</v>
      </c>
      <c r="C404" s="184"/>
      <c r="D404" s="212">
        <f>報酬計算!G24</f>
        <v>0</v>
      </c>
      <c r="E404" s="184"/>
      <c r="F404" s="212">
        <f>報酬計算!I24</f>
        <v>0</v>
      </c>
      <c r="G404" s="213"/>
      <c r="H404" s="69">
        <f>報酬計算!K24</f>
        <v>0</v>
      </c>
      <c r="I404" s="71">
        <f>報酬計算!M24</f>
        <v>0</v>
      </c>
      <c r="J404" s="69">
        <f>報酬計算!N24</f>
        <v>0</v>
      </c>
      <c r="K404" s="70">
        <f>報酬計算!O24</f>
        <v>0</v>
      </c>
      <c r="M404" s="214">
        <f>報酬計算!H24</f>
        <v>0</v>
      </c>
      <c r="N404" s="215"/>
      <c r="O404" s="216">
        <f>報酬計算!AQ24</f>
        <v>0</v>
      </c>
      <c r="P404" s="217"/>
      <c r="Q404" s="218"/>
      <c r="R404" s="216">
        <f>報酬計算!AR24</f>
        <v>0</v>
      </c>
      <c r="S404" s="219"/>
    </row>
    <row r="405" spans="1:19" ht="3.75" customHeight="1" thickBot="1">
      <c r="A405" s="72"/>
      <c r="B405" s="72"/>
      <c r="C405" s="72"/>
      <c r="D405" s="95"/>
      <c r="E405" s="95"/>
      <c r="F405" s="95"/>
      <c r="G405" s="95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</row>
    <row r="406" spans="1:19" ht="14.25" customHeight="1">
      <c r="A406" s="186" t="s">
        <v>44</v>
      </c>
      <c r="B406" s="188" t="s">
        <v>56</v>
      </c>
      <c r="C406" s="188"/>
      <c r="D406" s="188" t="s">
        <v>83</v>
      </c>
      <c r="E406" s="188"/>
      <c r="F406" s="188" t="s">
        <v>84</v>
      </c>
      <c r="G406" s="188"/>
      <c r="H406" s="189" t="s">
        <v>12</v>
      </c>
      <c r="I406" s="190"/>
      <c r="J406" s="189" t="s">
        <v>57</v>
      </c>
      <c r="K406" s="190"/>
      <c r="L406" s="189"/>
      <c r="M406" s="190"/>
      <c r="N406" s="189"/>
      <c r="O406" s="191"/>
      <c r="Q406" s="192" t="s">
        <v>66</v>
      </c>
      <c r="R406" s="193"/>
      <c r="S406" s="194"/>
    </row>
    <row r="407" spans="1:19" ht="14.25" thickBot="1">
      <c r="A407" s="187"/>
      <c r="B407" s="195">
        <f>F404*H404-F411</f>
        <v>0</v>
      </c>
      <c r="C407" s="178"/>
      <c r="D407" s="195">
        <f>報酬計算!R24</f>
        <v>0</v>
      </c>
      <c r="E407" s="178"/>
      <c r="F407" s="195">
        <f>報酬計算!Q24</f>
        <v>0</v>
      </c>
      <c r="G407" s="178"/>
      <c r="H407" s="179">
        <f>報酬計算!P24</f>
        <v>0</v>
      </c>
      <c r="I407" s="180"/>
      <c r="J407" s="179">
        <f>報酬計算!Z24</f>
        <v>0</v>
      </c>
      <c r="K407" s="180"/>
      <c r="L407" s="179"/>
      <c r="M407" s="180"/>
      <c r="N407" s="181"/>
      <c r="O407" s="182"/>
      <c r="Q407" s="183">
        <f>報酬計算!AC24</f>
        <v>0</v>
      </c>
      <c r="R407" s="184"/>
      <c r="S407" s="185"/>
    </row>
    <row r="408" spans="1:19" ht="15" customHeight="1" thickBot="1">
      <c r="A408" s="209" t="s">
        <v>45</v>
      </c>
      <c r="B408" s="210" t="s">
        <v>27</v>
      </c>
      <c r="C408" s="210"/>
      <c r="D408" s="210" t="s">
        <v>62</v>
      </c>
      <c r="E408" s="210"/>
      <c r="F408" s="210" t="s">
        <v>59</v>
      </c>
      <c r="G408" s="210"/>
      <c r="H408" s="189" t="s">
        <v>60</v>
      </c>
      <c r="I408" s="190"/>
      <c r="J408" s="189" t="s">
        <v>25</v>
      </c>
      <c r="K408" s="190"/>
      <c r="L408" s="189" t="s">
        <v>61</v>
      </c>
      <c r="M408" s="190"/>
      <c r="N408" s="189" t="s">
        <v>89</v>
      </c>
      <c r="O408" s="191"/>
    </row>
    <row r="409" spans="1:19" ht="14.25" customHeight="1">
      <c r="A409" s="196"/>
      <c r="B409" s="206">
        <f>報酬計算!AD24</f>
        <v>0</v>
      </c>
      <c r="C409" s="202"/>
      <c r="D409" s="207">
        <f>報酬計算!AE24</f>
        <v>0</v>
      </c>
      <c r="E409" s="207"/>
      <c r="F409" s="202"/>
      <c r="G409" s="202"/>
      <c r="H409" s="223">
        <f>報酬計算!AK24</f>
        <v>0</v>
      </c>
      <c r="I409" s="224"/>
      <c r="J409" s="208">
        <f>報酬計算!AJ24</f>
        <v>0</v>
      </c>
      <c r="K409" s="204"/>
      <c r="L409" s="208">
        <f>報酬計算!AN24</f>
        <v>0</v>
      </c>
      <c r="M409" s="204"/>
      <c r="N409" s="208">
        <f>報酬計算!AI24</f>
        <v>0</v>
      </c>
      <c r="O409" s="205"/>
      <c r="Q409" s="192" t="s">
        <v>67</v>
      </c>
      <c r="R409" s="193"/>
      <c r="S409" s="194"/>
    </row>
    <row r="410" spans="1:19" ht="14.25" customHeight="1" thickBot="1">
      <c r="A410" s="196"/>
      <c r="B410" s="202" t="s">
        <v>58</v>
      </c>
      <c r="C410" s="202"/>
      <c r="D410" s="202" t="s">
        <v>8</v>
      </c>
      <c r="E410" s="202"/>
      <c r="F410" s="202" t="s">
        <v>47</v>
      </c>
      <c r="G410" s="202"/>
      <c r="H410" s="203" t="s">
        <v>14</v>
      </c>
      <c r="I410" s="204"/>
      <c r="J410" s="203"/>
      <c r="K410" s="204"/>
      <c r="L410" s="203"/>
      <c r="M410" s="204"/>
      <c r="N410" s="203"/>
      <c r="O410" s="205"/>
      <c r="Q410" s="183">
        <f>報酬計算!AO24</f>
        <v>0</v>
      </c>
      <c r="R410" s="184"/>
      <c r="S410" s="185"/>
    </row>
    <row r="411" spans="1:19" ht="14.25" thickBot="1">
      <c r="A411" s="187"/>
      <c r="B411" s="211">
        <f>報酬計算!AH24</f>
        <v>0</v>
      </c>
      <c r="C411" s="211"/>
      <c r="D411" s="195">
        <f>報酬計算!AF24</f>
        <v>0</v>
      </c>
      <c r="E411" s="178"/>
      <c r="F411" s="177">
        <f>報酬計算!S24</f>
        <v>0</v>
      </c>
      <c r="G411" s="178"/>
      <c r="H411" s="179">
        <f>報酬計算!AM24</f>
        <v>0</v>
      </c>
      <c r="I411" s="180"/>
      <c r="J411" s="181"/>
      <c r="K411" s="180"/>
      <c r="L411" s="181"/>
      <c r="M411" s="180"/>
      <c r="N411" s="181"/>
      <c r="O411" s="182"/>
    </row>
    <row r="412" spans="1:19" ht="3.75" customHeight="1" thickBot="1">
      <c r="A412" s="72"/>
      <c r="B412" s="72"/>
      <c r="C412" s="72"/>
      <c r="D412" s="95"/>
      <c r="E412" s="95"/>
      <c r="F412" s="95"/>
      <c r="G412" s="95"/>
      <c r="H412" s="13"/>
      <c r="I412" s="13"/>
      <c r="J412" s="13"/>
      <c r="K412" s="13"/>
      <c r="L412" s="13"/>
      <c r="M412" s="13"/>
      <c r="N412" s="13"/>
      <c r="O412" s="13"/>
    </row>
    <row r="413" spans="1:19" ht="14.25" customHeight="1">
      <c r="A413" s="201" t="s">
        <v>46</v>
      </c>
      <c r="B413" s="201" t="s">
        <v>47</v>
      </c>
      <c r="C413" s="96" t="s">
        <v>37</v>
      </c>
      <c r="D413" s="86">
        <f>報酬計算!AV24</f>
        <v>0</v>
      </c>
      <c r="E413" s="96" t="s">
        <v>64</v>
      </c>
      <c r="F413" s="86">
        <f>報酬計算!AZ24</f>
        <v>0</v>
      </c>
      <c r="P413" s="192" t="s">
        <v>69</v>
      </c>
      <c r="Q413" s="193"/>
      <c r="R413" s="193"/>
      <c r="S413" s="194"/>
    </row>
    <row r="414" spans="1:19" ht="14.25" customHeight="1">
      <c r="A414" s="201"/>
      <c r="B414" s="201"/>
      <c r="C414" s="96" t="s">
        <v>63</v>
      </c>
      <c r="D414" s="86">
        <f>報酬計算!AW24</f>
        <v>0</v>
      </c>
      <c r="E414" s="96" t="s">
        <v>65</v>
      </c>
      <c r="F414" s="86">
        <f>報酬計算!BA24</f>
        <v>0</v>
      </c>
      <c r="P414" s="196" t="s">
        <v>68</v>
      </c>
      <c r="Q414" s="197">
        <f>報酬計算!AP24</f>
        <v>0</v>
      </c>
      <c r="R414" s="197"/>
      <c r="S414" s="198"/>
    </row>
    <row r="415" spans="1:19" ht="14.25" thickBot="1">
      <c r="A415" s="201"/>
      <c r="B415" s="201"/>
      <c r="C415" s="75" t="s">
        <v>81</v>
      </c>
      <c r="D415" s="86">
        <f>報酬計算!AX24</f>
        <v>0</v>
      </c>
      <c r="E415" s="94" t="s">
        <v>33</v>
      </c>
      <c r="F415" s="86">
        <f>SUM(D413,D414,D415,F413,F414)</f>
        <v>0</v>
      </c>
      <c r="P415" s="187"/>
      <c r="Q415" s="199"/>
      <c r="R415" s="199"/>
      <c r="S415" s="200"/>
    </row>
    <row r="416" spans="1:19" ht="33.75" customHeight="1">
      <c r="B416" s="4"/>
    </row>
    <row r="417" spans="1:19" ht="14.25" thickBot="1">
      <c r="A417" s="40" t="s">
        <v>123</v>
      </c>
      <c r="C417" s="77"/>
      <c r="D417" s="77"/>
      <c r="E417" s="77"/>
      <c r="F417" s="78"/>
      <c r="G417" s="1" t="str">
        <f>報酬計算!B1</f>
        <v>平成　　年　　月度</v>
      </c>
      <c r="J417" t="s">
        <v>41</v>
      </c>
    </row>
    <row r="418" spans="1:19">
      <c r="A418" s="186" t="s">
        <v>42</v>
      </c>
      <c r="B418" s="193" t="s">
        <v>6</v>
      </c>
      <c r="C418" s="193"/>
      <c r="D418" s="193" t="s">
        <v>42</v>
      </c>
      <c r="E418" s="193"/>
      <c r="F418" s="194"/>
    </row>
    <row r="419" spans="1:19" ht="18.75" customHeight="1" thickBot="1">
      <c r="A419" s="187"/>
      <c r="B419" s="184"/>
      <c r="C419" s="184"/>
      <c r="D419" s="184">
        <f>報酬計算!C25</f>
        <v>23</v>
      </c>
      <c r="E419" s="184"/>
      <c r="F419" s="185"/>
      <c r="H419" t="str">
        <f>報酬計算!M1</f>
        <v>対象期間　　　　/　　/　　～　　/</v>
      </c>
      <c r="N419" t="str">
        <f>報酬計算!U1</f>
        <v>営業日数 　　日</v>
      </c>
      <c r="R419" s="68"/>
    </row>
    <row r="420" spans="1:19" ht="5.25" customHeight="1" thickBot="1">
      <c r="A420" s="72"/>
      <c r="B420" s="72"/>
      <c r="C420" s="72"/>
      <c r="D420" s="95"/>
      <c r="E420" s="95"/>
      <c r="F420" s="95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</row>
    <row r="421" spans="1:19" ht="14.25" customHeight="1">
      <c r="A421" s="186" t="s">
        <v>43</v>
      </c>
      <c r="B421" s="193" t="s">
        <v>48</v>
      </c>
      <c r="C421" s="193"/>
      <c r="D421" s="193" t="s">
        <v>49</v>
      </c>
      <c r="E421" s="193"/>
      <c r="F421" s="193" t="s">
        <v>50</v>
      </c>
      <c r="G421" s="220"/>
      <c r="H421" s="99" t="s">
        <v>51</v>
      </c>
      <c r="I421" s="98" t="s">
        <v>37</v>
      </c>
      <c r="J421" s="99" t="s">
        <v>52</v>
      </c>
      <c r="K421" s="97" t="s">
        <v>53</v>
      </c>
      <c r="M421" s="221" t="s">
        <v>87</v>
      </c>
      <c r="N421" s="222"/>
      <c r="O421" s="225" t="s">
        <v>54</v>
      </c>
      <c r="P421" s="226"/>
      <c r="Q421" s="227"/>
      <c r="R421" s="228" t="s">
        <v>55</v>
      </c>
      <c r="S421" s="229"/>
    </row>
    <row r="422" spans="1:19" ht="14.25" thickBot="1">
      <c r="A422" s="187"/>
      <c r="B422" s="232">
        <f>報酬計算!F25</f>
        <v>0</v>
      </c>
      <c r="C422" s="184"/>
      <c r="D422" s="212">
        <f>報酬計算!G25</f>
        <v>0</v>
      </c>
      <c r="E422" s="184"/>
      <c r="F422" s="212">
        <f>報酬計算!I25</f>
        <v>0</v>
      </c>
      <c r="G422" s="213"/>
      <c r="H422" s="69">
        <f>報酬計算!K25</f>
        <v>0</v>
      </c>
      <c r="I422" s="71">
        <f>報酬計算!M25</f>
        <v>0</v>
      </c>
      <c r="J422" s="69">
        <f>報酬計算!N25</f>
        <v>0</v>
      </c>
      <c r="K422" s="70">
        <f>報酬計算!O25</f>
        <v>0</v>
      </c>
      <c r="M422" s="214">
        <f>報酬計算!H25</f>
        <v>0</v>
      </c>
      <c r="N422" s="215"/>
      <c r="O422" s="216">
        <f>報酬計算!AQ25</f>
        <v>0</v>
      </c>
      <c r="P422" s="217"/>
      <c r="Q422" s="218"/>
      <c r="R422" s="216">
        <f>報酬計算!AR25</f>
        <v>0</v>
      </c>
      <c r="S422" s="219"/>
    </row>
    <row r="423" spans="1:19" ht="3.75" customHeight="1" thickBot="1">
      <c r="A423" s="72"/>
      <c r="B423" s="72"/>
      <c r="C423" s="72"/>
      <c r="D423" s="95"/>
      <c r="E423" s="95"/>
      <c r="F423" s="95"/>
      <c r="G423" s="95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</row>
    <row r="424" spans="1:19" ht="14.25" customHeight="1">
      <c r="A424" s="186" t="s">
        <v>44</v>
      </c>
      <c r="B424" s="188" t="s">
        <v>56</v>
      </c>
      <c r="C424" s="188"/>
      <c r="D424" s="188" t="s">
        <v>83</v>
      </c>
      <c r="E424" s="188"/>
      <c r="F424" s="188" t="s">
        <v>84</v>
      </c>
      <c r="G424" s="188"/>
      <c r="H424" s="189" t="s">
        <v>12</v>
      </c>
      <c r="I424" s="190"/>
      <c r="J424" s="189" t="s">
        <v>38</v>
      </c>
      <c r="K424" s="190"/>
      <c r="L424" s="189"/>
      <c r="M424" s="190"/>
      <c r="N424" s="189"/>
      <c r="O424" s="191"/>
      <c r="Q424" s="192" t="s">
        <v>66</v>
      </c>
      <c r="R424" s="193"/>
      <c r="S424" s="194"/>
    </row>
    <row r="425" spans="1:19" ht="14.25" thickBot="1">
      <c r="A425" s="187"/>
      <c r="B425" s="195">
        <f>F422*H422-F429</f>
        <v>0</v>
      </c>
      <c r="C425" s="178"/>
      <c r="D425" s="195">
        <f>報酬計算!R25</f>
        <v>0</v>
      </c>
      <c r="E425" s="178"/>
      <c r="F425" s="195">
        <f>報酬計算!Q25</f>
        <v>0</v>
      </c>
      <c r="G425" s="178"/>
      <c r="H425" s="179">
        <f>報酬計算!P25</f>
        <v>0</v>
      </c>
      <c r="I425" s="180"/>
      <c r="J425" s="179">
        <f>報酬計算!Z25</f>
        <v>0</v>
      </c>
      <c r="K425" s="180"/>
      <c r="L425" s="179"/>
      <c r="M425" s="180"/>
      <c r="N425" s="179"/>
      <c r="O425" s="182"/>
      <c r="Q425" s="183">
        <f>報酬計算!AC25</f>
        <v>0</v>
      </c>
      <c r="R425" s="184"/>
      <c r="S425" s="185"/>
    </row>
    <row r="426" spans="1:19" ht="15" customHeight="1" thickBot="1">
      <c r="A426" s="209" t="s">
        <v>45</v>
      </c>
      <c r="B426" s="210" t="s">
        <v>27</v>
      </c>
      <c r="C426" s="210"/>
      <c r="D426" s="210" t="s">
        <v>62</v>
      </c>
      <c r="E426" s="210"/>
      <c r="F426" s="210" t="s">
        <v>59</v>
      </c>
      <c r="G426" s="210"/>
      <c r="H426" s="189" t="s">
        <v>60</v>
      </c>
      <c r="I426" s="190"/>
      <c r="J426" s="189" t="s">
        <v>25</v>
      </c>
      <c r="K426" s="190"/>
      <c r="L426" s="189" t="s">
        <v>61</v>
      </c>
      <c r="M426" s="190"/>
      <c r="N426" s="189" t="s">
        <v>89</v>
      </c>
      <c r="O426" s="191"/>
    </row>
    <row r="427" spans="1:19" ht="14.25" customHeight="1">
      <c r="A427" s="196"/>
      <c r="B427" s="206">
        <f>報酬計算!AD25</f>
        <v>0</v>
      </c>
      <c r="C427" s="202"/>
      <c r="D427" s="207">
        <f>報酬計算!AE25</f>
        <v>0</v>
      </c>
      <c r="E427" s="207"/>
      <c r="F427" s="202"/>
      <c r="G427" s="202"/>
      <c r="H427" s="208">
        <f>報酬計算!AK25</f>
        <v>0</v>
      </c>
      <c r="I427" s="204"/>
      <c r="J427" s="208">
        <f>報酬計算!AJ25</f>
        <v>0</v>
      </c>
      <c r="K427" s="204"/>
      <c r="L427" s="208">
        <f>報酬計算!AN25</f>
        <v>0</v>
      </c>
      <c r="M427" s="204"/>
      <c r="N427" s="208">
        <f>報酬計算!AI25</f>
        <v>0</v>
      </c>
      <c r="O427" s="205"/>
      <c r="Q427" s="192" t="s">
        <v>67</v>
      </c>
      <c r="R427" s="193"/>
      <c r="S427" s="194"/>
    </row>
    <row r="428" spans="1:19" ht="14.25" customHeight="1" thickBot="1">
      <c r="A428" s="196"/>
      <c r="B428" s="202" t="s">
        <v>58</v>
      </c>
      <c r="C428" s="202"/>
      <c r="D428" s="202" t="s">
        <v>8</v>
      </c>
      <c r="E428" s="202"/>
      <c r="F428" s="202" t="s">
        <v>47</v>
      </c>
      <c r="G428" s="202"/>
      <c r="H428" s="203" t="s">
        <v>14</v>
      </c>
      <c r="I428" s="204"/>
      <c r="J428" s="203"/>
      <c r="K428" s="204"/>
      <c r="L428" s="203"/>
      <c r="M428" s="204"/>
      <c r="N428" s="203" t="s">
        <v>97</v>
      </c>
      <c r="O428" s="205"/>
      <c r="Q428" s="183">
        <f>報酬計算!AO25</f>
        <v>0</v>
      </c>
      <c r="R428" s="184"/>
      <c r="S428" s="185"/>
    </row>
    <row r="429" spans="1:19" ht="14.25" thickBot="1">
      <c r="A429" s="187"/>
      <c r="B429" s="211">
        <f>報酬計算!AH25</f>
        <v>0</v>
      </c>
      <c r="C429" s="211"/>
      <c r="D429" s="195">
        <f>報酬計算!AF25</f>
        <v>0</v>
      </c>
      <c r="E429" s="178"/>
      <c r="F429" s="177">
        <f>報酬計算!S25</f>
        <v>0</v>
      </c>
      <c r="G429" s="178"/>
      <c r="H429" s="179">
        <f>報酬計算!AM25</f>
        <v>0</v>
      </c>
      <c r="I429" s="180"/>
      <c r="J429" s="181"/>
      <c r="K429" s="180"/>
      <c r="L429" s="181"/>
      <c r="M429" s="180"/>
      <c r="N429" s="179">
        <f>報酬計算!AG25</f>
        <v>0</v>
      </c>
      <c r="O429" s="182"/>
    </row>
    <row r="430" spans="1:19" ht="3.75" customHeight="1" thickBot="1">
      <c r="A430" s="72"/>
      <c r="B430" s="72"/>
      <c r="C430" s="72"/>
      <c r="D430" s="95"/>
      <c r="E430" s="95"/>
      <c r="F430" s="95"/>
      <c r="G430" s="95"/>
      <c r="H430" s="13"/>
      <c r="I430" s="13"/>
      <c r="J430" s="13"/>
      <c r="K430" s="13"/>
      <c r="L430" s="13"/>
      <c r="M430" s="13"/>
      <c r="N430" s="13"/>
      <c r="O430" s="13"/>
    </row>
    <row r="431" spans="1:19" ht="14.25" customHeight="1">
      <c r="A431" s="201" t="s">
        <v>46</v>
      </c>
      <c r="B431" s="201" t="s">
        <v>47</v>
      </c>
      <c r="C431" s="96" t="s">
        <v>37</v>
      </c>
      <c r="D431" s="86">
        <f>報酬計算!AV25</f>
        <v>0</v>
      </c>
      <c r="E431" s="96" t="s">
        <v>64</v>
      </c>
      <c r="F431" s="86">
        <f>報酬計算!AZ25</f>
        <v>0</v>
      </c>
      <c r="P431" s="192" t="s">
        <v>69</v>
      </c>
      <c r="Q431" s="193"/>
      <c r="R431" s="193"/>
      <c r="S431" s="194"/>
    </row>
    <row r="432" spans="1:19" ht="14.25" customHeight="1">
      <c r="A432" s="201"/>
      <c r="B432" s="201"/>
      <c r="C432" s="96" t="s">
        <v>63</v>
      </c>
      <c r="D432" s="86">
        <f>報酬計算!AW25</f>
        <v>0</v>
      </c>
      <c r="E432" s="96" t="s">
        <v>65</v>
      </c>
      <c r="F432" s="86">
        <f>報酬計算!BA25</f>
        <v>0</v>
      </c>
      <c r="P432" s="196" t="s">
        <v>68</v>
      </c>
      <c r="Q432" s="197">
        <f>報酬計算!AP25</f>
        <v>0</v>
      </c>
      <c r="R432" s="197"/>
      <c r="S432" s="198"/>
    </row>
    <row r="433" spans="1:19" ht="14.25" thickBot="1">
      <c r="A433" s="201"/>
      <c r="B433" s="201"/>
      <c r="C433" s="75" t="s">
        <v>81</v>
      </c>
      <c r="D433" s="86">
        <f>報酬計算!AX25</f>
        <v>0</v>
      </c>
      <c r="E433" s="94" t="s">
        <v>33</v>
      </c>
      <c r="F433" s="86">
        <f>SUM(D431,D432,D433,F431,F432)</f>
        <v>0</v>
      </c>
      <c r="P433" s="187"/>
      <c r="Q433" s="199"/>
      <c r="R433" s="199"/>
      <c r="S433" s="200"/>
    </row>
    <row r="434" spans="1:19" ht="33.75" customHeight="1"/>
    <row r="435" spans="1:19" ht="14.25" thickBot="1">
      <c r="A435" s="40" t="s">
        <v>123</v>
      </c>
      <c r="C435" s="77"/>
      <c r="D435" s="77"/>
      <c r="E435" s="77"/>
      <c r="F435" s="78"/>
      <c r="G435" s="1" t="str">
        <f>報酬計算!B1</f>
        <v>平成　　年　　月度</v>
      </c>
      <c r="J435" t="s">
        <v>41</v>
      </c>
    </row>
    <row r="436" spans="1:19">
      <c r="A436" s="186" t="s">
        <v>42</v>
      </c>
      <c r="B436" s="193" t="s">
        <v>6</v>
      </c>
      <c r="C436" s="193"/>
      <c r="D436" s="193" t="s">
        <v>42</v>
      </c>
      <c r="E436" s="193"/>
      <c r="F436" s="194"/>
    </row>
    <row r="437" spans="1:19" ht="18.75" customHeight="1" thickBot="1">
      <c r="A437" s="187"/>
      <c r="B437" s="184"/>
      <c r="C437" s="184"/>
      <c r="D437" s="184">
        <f>報酬計算!C26</f>
        <v>24</v>
      </c>
      <c r="E437" s="184"/>
      <c r="F437" s="185"/>
      <c r="H437" t="str">
        <f>報酬計算!M1</f>
        <v>対象期間　　　　/　　/　　～　　/</v>
      </c>
      <c r="N437" t="str">
        <f>報酬計算!U1</f>
        <v>営業日数 　　日</v>
      </c>
      <c r="R437" s="68"/>
    </row>
    <row r="438" spans="1:19" ht="5.25" customHeight="1" thickBot="1">
      <c r="A438" s="72"/>
      <c r="B438" s="72"/>
      <c r="C438" s="72"/>
      <c r="D438" s="95"/>
      <c r="E438" s="95"/>
      <c r="F438" s="95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</row>
    <row r="439" spans="1:19" ht="14.25" customHeight="1">
      <c r="A439" s="186" t="s">
        <v>43</v>
      </c>
      <c r="B439" s="193" t="s">
        <v>48</v>
      </c>
      <c r="C439" s="193"/>
      <c r="D439" s="193" t="s">
        <v>49</v>
      </c>
      <c r="E439" s="193"/>
      <c r="F439" s="193" t="s">
        <v>50</v>
      </c>
      <c r="G439" s="220"/>
      <c r="H439" s="99" t="s">
        <v>51</v>
      </c>
      <c r="I439" s="98" t="s">
        <v>37</v>
      </c>
      <c r="J439" s="99" t="s">
        <v>52</v>
      </c>
      <c r="K439" s="97" t="s">
        <v>53</v>
      </c>
      <c r="M439" s="221" t="s">
        <v>87</v>
      </c>
      <c r="N439" s="222"/>
      <c r="O439" s="241" t="s">
        <v>54</v>
      </c>
      <c r="P439" s="242"/>
      <c r="Q439" s="243"/>
      <c r="R439" s="241" t="s">
        <v>55</v>
      </c>
      <c r="S439" s="244"/>
    </row>
    <row r="440" spans="1:19" ht="14.25" thickBot="1">
      <c r="A440" s="187"/>
      <c r="B440" s="199">
        <f>報酬計算!F26</f>
        <v>0</v>
      </c>
      <c r="C440" s="199"/>
      <c r="D440" s="212">
        <f>報酬計算!G26</f>
        <v>0</v>
      </c>
      <c r="E440" s="184"/>
      <c r="F440" s="212">
        <f>報酬計算!I26</f>
        <v>0</v>
      </c>
      <c r="G440" s="213"/>
      <c r="H440" s="69">
        <f>報酬計算!K26</f>
        <v>0</v>
      </c>
      <c r="I440" s="71">
        <f>報酬計算!M26</f>
        <v>0</v>
      </c>
      <c r="J440" s="69">
        <f>報酬計算!N26</f>
        <v>0</v>
      </c>
      <c r="K440" s="70">
        <f>報酬計算!O26</f>
        <v>0</v>
      </c>
      <c r="M440" s="214">
        <f>報酬計算!H26</f>
        <v>0</v>
      </c>
      <c r="N440" s="215"/>
      <c r="O440" s="246">
        <f>報酬計算!AQ26</f>
        <v>0</v>
      </c>
      <c r="P440" s="247"/>
      <c r="Q440" s="248"/>
      <c r="R440" s="246">
        <f>報酬計算!AR26</f>
        <v>0</v>
      </c>
      <c r="S440" s="249"/>
    </row>
    <row r="441" spans="1:19" ht="3.75" customHeight="1" thickBot="1">
      <c r="A441" s="72"/>
      <c r="B441" s="72"/>
      <c r="C441" s="72"/>
      <c r="D441" s="95"/>
      <c r="E441" s="95"/>
      <c r="F441" s="95"/>
      <c r="G441" s="95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</row>
    <row r="442" spans="1:19" ht="14.25" customHeight="1">
      <c r="A442" s="186" t="s">
        <v>44</v>
      </c>
      <c r="B442" s="188" t="s">
        <v>56</v>
      </c>
      <c r="C442" s="188"/>
      <c r="D442" s="188" t="s">
        <v>83</v>
      </c>
      <c r="E442" s="188"/>
      <c r="F442" s="188" t="s">
        <v>84</v>
      </c>
      <c r="G442" s="188"/>
      <c r="H442" s="189" t="s">
        <v>12</v>
      </c>
      <c r="I442" s="190"/>
      <c r="J442" s="189" t="s">
        <v>57</v>
      </c>
      <c r="K442" s="190"/>
      <c r="L442" s="189"/>
      <c r="M442" s="190"/>
      <c r="N442" s="189"/>
      <c r="O442" s="191"/>
      <c r="Q442" s="192" t="s">
        <v>66</v>
      </c>
      <c r="R442" s="193"/>
      <c r="S442" s="194"/>
    </row>
    <row r="443" spans="1:19" ht="14.25" thickBot="1">
      <c r="A443" s="187"/>
      <c r="B443" s="195">
        <f>F440*H440-F447</f>
        <v>0</v>
      </c>
      <c r="C443" s="178"/>
      <c r="D443" s="195">
        <f>報酬計算!R26</f>
        <v>0</v>
      </c>
      <c r="E443" s="178"/>
      <c r="F443" s="195">
        <f>報酬計算!Q26</f>
        <v>0</v>
      </c>
      <c r="G443" s="178"/>
      <c r="H443" s="179">
        <f>報酬計算!P26</f>
        <v>0</v>
      </c>
      <c r="I443" s="180"/>
      <c r="J443" s="179">
        <f>報酬計算!Z26</f>
        <v>0</v>
      </c>
      <c r="K443" s="180"/>
      <c r="L443" s="179"/>
      <c r="M443" s="180"/>
      <c r="N443" s="179"/>
      <c r="O443" s="182"/>
      <c r="Q443" s="183">
        <f>報酬計算!AC26</f>
        <v>0</v>
      </c>
      <c r="R443" s="184"/>
      <c r="S443" s="185"/>
    </row>
    <row r="444" spans="1:19" ht="15" customHeight="1" thickBot="1">
      <c r="A444" s="209" t="s">
        <v>45</v>
      </c>
      <c r="B444" s="210" t="s">
        <v>27</v>
      </c>
      <c r="C444" s="210"/>
      <c r="D444" s="210" t="s">
        <v>62</v>
      </c>
      <c r="E444" s="210"/>
      <c r="F444" s="210" t="s">
        <v>59</v>
      </c>
      <c r="G444" s="210"/>
      <c r="H444" s="189" t="s">
        <v>60</v>
      </c>
      <c r="I444" s="190"/>
      <c r="J444" s="189" t="s">
        <v>25</v>
      </c>
      <c r="K444" s="190"/>
      <c r="L444" s="189" t="s">
        <v>61</v>
      </c>
      <c r="M444" s="190"/>
      <c r="N444" s="189" t="s">
        <v>89</v>
      </c>
      <c r="O444" s="191"/>
    </row>
    <row r="445" spans="1:19" ht="14.25" customHeight="1">
      <c r="A445" s="196"/>
      <c r="B445" s="206">
        <f>報酬計算!AD26</f>
        <v>0</v>
      </c>
      <c r="C445" s="202"/>
      <c r="D445" s="207">
        <f>報酬計算!AE26</f>
        <v>0</v>
      </c>
      <c r="E445" s="207"/>
      <c r="F445" s="202"/>
      <c r="G445" s="202"/>
      <c r="H445" s="208">
        <f>報酬計算!AK26</f>
        <v>0</v>
      </c>
      <c r="I445" s="204"/>
      <c r="J445" s="208">
        <f>報酬計算!AJ26</f>
        <v>0</v>
      </c>
      <c r="K445" s="204"/>
      <c r="L445" s="208">
        <f>報酬計算!AN26</f>
        <v>0</v>
      </c>
      <c r="M445" s="204"/>
      <c r="N445" s="208">
        <f>報酬計算!AI26</f>
        <v>0</v>
      </c>
      <c r="O445" s="205"/>
      <c r="Q445" s="192" t="s">
        <v>67</v>
      </c>
      <c r="R445" s="193"/>
      <c r="S445" s="194"/>
    </row>
    <row r="446" spans="1:19" ht="14.25" customHeight="1" thickBot="1">
      <c r="A446" s="196"/>
      <c r="B446" s="202" t="s">
        <v>58</v>
      </c>
      <c r="C446" s="202"/>
      <c r="D446" s="202" t="s">
        <v>8</v>
      </c>
      <c r="E446" s="202"/>
      <c r="F446" s="202" t="s">
        <v>47</v>
      </c>
      <c r="G446" s="202"/>
      <c r="H446" s="203" t="s">
        <v>14</v>
      </c>
      <c r="I446" s="204"/>
      <c r="J446" s="203"/>
      <c r="K446" s="204"/>
      <c r="L446" s="203"/>
      <c r="M446" s="204"/>
      <c r="N446" s="203"/>
      <c r="O446" s="205"/>
      <c r="Q446" s="183">
        <f>報酬計算!AO26</f>
        <v>0</v>
      </c>
      <c r="R446" s="184"/>
      <c r="S446" s="185"/>
    </row>
    <row r="447" spans="1:19" ht="14.25" thickBot="1">
      <c r="A447" s="187"/>
      <c r="B447" s="211">
        <f>報酬計算!AH26</f>
        <v>0</v>
      </c>
      <c r="C447" s="211"/>
      <c r="D447" s="195">
        <f>報酬計算!AF26</f>
        <v>0</v>
      </c>
      <c r="E447" s="178"/>
      <c r="F447" s="177">
        <f>報酬計算!S26</f>
        <v>0</v>
      </c>
      <c r="G447" s="178"/>
      <c r="H447" s="179">
        <f>報酬計算!AM26</f>
        <v>0</v>
      </c>
      <c r="I447" s="180"/>
      <c r="J447" s="181"/>
      <c r="K447" s="180"/>
      <c r="L447" s="181"/>
      <c r="M447" s="180"/>
      <c r="N447" s="179"/>
      <c r="O447" s="182"/>
    </row>
    <row r="448" spans="1:19" ht="3.75" customHeight="1" thickBot="1">
      <c r="A448" s="72"/>
      <c r="B448" s="72"/>
      <c r="C448" s="72"/>
      <c r="D448" s="95"/>
      <c r="E448" s="95"/>
      <c r="F448" s="95"/>
      <c r="G448" s="95"/>
      <c r="H448" s="13"/>
      <c r="I448" s="13"/>
      <c r="J448" s="13"/>
      <c r="K448" s="13"/>
      <c r="L448" s="13"/>
      <c r="M448" s="13"/>
      <c r="N448" s="13"/>
      <c r="O448" s="13"/>
    </row>
    <row r="449" spans="1:19" ht="14.25" customHeight="1">
      <c r="A449" s="201" t="s">
        <v>46</v>
      </c>
      <c r="B449" s="201" t="s">
        <v>47</v>
      </c>
      <c r="C449" s="96" t="s">
        <v>37</v>
      </c>
      <c r="D449" s="86">
        <f>報酬計算!AV26</f>
        <v>0</v>
      </c>
      <c r="E449" s="96" t="s">
        <v>64</v>
      </c>
      <c r="F449" s="86">
        <f>報酬計算!AZ26</f>
        <v>0</v>
      </c>
      <c r="P449" s="192" t="s">
        <v>69</v>
      </c>
      <c r="Q449" s="193"/>
      <c r="R449" s="193"/>
      <c r="S449" s="194"/>
    </row>
    <row r="450" spans="1:19" ht="14.25" customHeight="1">
      <c r="A450" s="201"/>
      <c r="B450" s="201"/>
      <c r="C450" s="96" t="s">
        <v>63</v>
      </c>
      <c r="D450" s="86">
        <f>報酬計算!AW26</f>
        <v>0</v>
      </c>
      <c r="E450" s="96" t="s">
        <v>65</v>
      </c>
      <c r="F450" s="86">
        <f>報酬計算!BA26</f>
        <v>0</v>
      </c>
      <c r="P450" s="196" t="s">
        <v>68</v>
      </c>
      <c r="Q450" s="197">
        <f>報酬計算!AP26</f>
        <v>0</v>
      </c>
      <c r="R450" s="197"/>
      <c r="S450" s="198"/>
    </row>
    <row r="451" spans="1:19" ht="14.25" thickBot="1">
      <c r="A451" s="201"/>
      <c r="B451" s="201"/>
      <c r="C451" s="75" t="s">
        <v>81</v>
      </c>
      <c r="D451" s="86">
        <f>報酬計算!AX26</f>
        <v>0</v>
      </c>
      <c r="E451" s="94" t="s">
        <v>33</v>
      </c>
      <c r="F451" s="86">
        <f>SUM(D449,D450,D451,F449,F450)</f>
        <v>0</v>
      </c>
      <c r="P451" s="187"/>
      <c r="Q451" s="199"/>
      <c r="R451" s="199"/>
      <c r="S451" s="200"/>
    </row>
    <row r="452" spans="1:19" ht="19.149999999999999" customHeight="1"/>
    <row r="453" spans="1:19" ht="14.25" thickBot="1">
      <c r="A453" s="40" t="s">
        <v>123</v>
      </c>
      <c r="C453" s="77"/>
      <c r="D453" s="77"/>
      <c r="E453" s="77"/>
      <c r="F453" s="78"/>
      <c r="G453" s="1" t="str">
        <f>報酬計算!B1</f>
        <v>平成　　年　　月度</v>
      </c>
      <c r="J453" t="s">
        <v>41</v>
      </c>
    </row>
    <row r="454" spans="1:19" ht="13.5" customHeight="1">
      <c r="A454" s="186" t="s">
        <v>42</v>
      </c>
      <c r="B454" s="193" t="s">
        <v>6</v>
      </c>
      <c r="C454" s="193"/>
      <c r="D454" s="193" t="s">
        <v>42</v>
      </c>
      <c r="E454" s="193"/>
      <c r="F454" s="194"/>
    </row>
    <row r="455" spans="1:19" ht="18.75" customHeight="1" thickBot="1">
      <c r="A455" s="187"/>
      <c r="B455" s="184"/>
      <c r="C455" s="184"/>
      <c r="D455" s="184">
        <f>報酬計算!C27</f>
        <v>25</v>
      </c>
      <c r="E455" s="184"/>
      <c r="F455" s="185"/>
      <c r="H455" t="str">
        <f>報酬計算!M1</f>
        <v>対象期間　　　　/　　/　　～　　/</v>
      </c>
      <c r="N455" t="str">
        <f>報酬計算!U1</f>
        <v>営業日数 　　日</v>
      </c>
      <c r="R455" s="68"/>
    </row>
    <row r="456" spans="1:19" ht="5.25" customHeight="1" thickBot="1">
      <c r="A456" s="72"/>
      <c r="B456" s="72"/>
      <c r="C456" s="72"/>
      <c r="D456" s="95"/>
      <c r="E456" s="95"/>
      <c r="F456" s="95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</row>
    <row r="457" spans="1:19" ht="14.25" customHeight="1">
      <c r="A457" s="186" t="s">
        <v>43</v>
      </c>
      <c r="B457" s="193" t="s">
        <v>48</v>
      </c>
      <c r="C457" s="193"/>
      <c r="D457" s="193" t="s">
        <v>49</v>
      </c>
      <c r="E457" s="193"/>
      <c r="F457" s="193" t="s">
        <v>50</v>
      </c>
      <c r="G457" s="220"/>
      <c r="H457" s="99" t="s">
        <v>51</v>
      </c>
      <c r="I457" s="98" t="s">
        <v>37</v>
      </c>
      <c r="J457" s="99" t="s">
        <v>52</v>
      </c>
      <c r="K457" s="97" t="s">
        <v>53</v>
      </c>
      <c r="M457" s="221" t="s">
        <v>87</v>
      </c>
      <c r="N457" s="222"/>
      <c r="O457" s="225" t="s">
        <v>54</v>
      </c>
      <c r="P457" s="226"/>
      <c r="Q457" s="227"/>
      <c r="R457" s="228" t="s">
        <v>55</v>
      </c>
      <c r="S457" s="229"/>
    </row>
    <row r="458" spans="1:19" ht="14.25" thickBot="1">
      <c r="A458" s="187"/>
      <c r="B458" s="250">
        <v>0</v>
      </c>
      <c r="C458" s="250"/>
      <c r="D458" s="250">
        <f>報酬計算!G27</f>
        <v>0</v>
      </c>
      <c r="E458" s="250"/>
      <c r="F458" s="212">
        <f>報酬計算!I27</f>
        <v>0</v>
      </c>
      <c r="G458" s="213"/>
      <c r="H458" s="69">
        <f>報酬計算!K27</f>
        <v>0</v>
      </c>
      <c r="I458" s="71">
        <f>報酬計算!M27</f>
        <v>0</v>
      </c>
      <c r="J458" s="69">
        <f>報酬計算!N27</f>
        <v>0</v>
      </c>
      <c r="K458" s="70">
        <f>報酬計算!O27</f>
        <v>0</v>
      </c>
      <c r="M458" s="214">
        <f>報酬計算!H27</f>
        <v>0</v>
      </c>
      <c r="N458" s="215"/>
      <c r="O458" s="216">
        <f>報酬計算!AR27</f>
        <v>0</v>
      </c>
      <c r="P458" s="217"/>
      <c r="Q458" s="218"/>
      <c r="R458" s="216">
        <f>報酬計算!AS27</f>
        <v>0</v>
      </c>
      <c r="S458" s="219"/>
    </row>
    <row r="459" spans="1:19" ht="3.75" customHeight="1" thickBot="1">
      <c r="A459" s="72"/>
      <c r="B459" s="72"/>
      <c r="C459" s="72"/>
      <c r="D459" s="95"/>
      <c r="E459" s="95"/>
      <c r="F459" s="95"/>
      <c r="G459" s="95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</row>
    <row r="460" spans="1:19" ht="14.25" customHeight="1">
      <c r="A460" s="186" t="s">
        <v>44</v>
      </c>
      <c r="B460" s="188" t="s">
        <v>56</v>
      </c>
      <c r="C460" s="188"/>
      <c r="D460" s="188" t="s">
        <v>83</v>
      </c>
      <c r="E460" s="188"/>
      <c r="F460" s="188" t="s">
        <v>84</v>
      </c>
      <c r="G460" s="188"/>
      <c r="H460" s="189" t="s">
        <v>12</v>
      </c>
      <c r="I460" s="190"/>
      <c r="J460" s="189" t="s">
        <v>57</v>
      </c>
      <c r="K460" s="190"/>
      <c r="L460" s="189"/>
      <c r="M460" s="190"/>
      <c r="N460" s="189"/>
      <c r="O460" s="191"/>
      <c r="Q460" s="192" t="s">
        <v>66</v>
      </c>
      <c r="R460" s="193"/>
      <c r="S460" s="194"/>
    </row>
    <row r="461" spans="1:19" ht="14.25" thickBot="1">
      <c r="A461" s="187"/>
      <c r="B461" s="195">
        <f>F458*H458-F465</f>
        <v>0</v>
      </c>
      <c r="C461" s="178"/>
      <c r="D461" s="195">
        <f>報酬計算!R27</f>
        <v>0</v>
      </c>
      <c r="E461" s="178"/>
      <c r="F461" s="195">
        <f>報酬計算!Q27</f>
        <v>0</v>
      </c>
      <c r="G461" s="178"/>
      <c r="H461" s="179">
        <f>報酬計算!P27</f>
        <v>0</v>
      </c>
      <c r="I461" s="180"/>
      <c r="J461" s="179">
        <f>報酬計算!Z27</f>
        <v>0</v>
      </c>
      <c r="K461" s="180"/>
      <c r="L461" s="179"/>
      <c r="M461" s="180"/>
      <c r="N461" s="179"/>
      <c r="O461" s="182"/>
      <c r="Q461" s="183">
        <f>報酬計算!AC27</f>
        <v>0</v>
      </c>
      <c r="R461" s="184"/>
      <c r="S461" s="185"/>
    </row>
    <row r="462" spans="1:19" ht="15" customHeight="1" thickBot="1">
      <c r="A462" s="209" t="s">
        <v>45</v>
      </c>
      <c r="B462" s="210" t="s">
        <v>27</v>
      </c>
      <c r="C462" s="210"/>
      <c r="D462" s="210" t="s">
        <v>62</v>
      </c>
      <c r="E462" s="210"/>
      <c r="F462" s="210" t="s">
        <v>59</v>
      </c>
      <c r="G462" s="210"/>
      <c r="H462" s="189" t="s">
        <v>60</v>
      </c>
      <c r="I462" s="190"/>
      <c r="J462" s="189" t="s">
        <v>25</v>
      </c>
      <c r="K462" s="190"/>
      <c r="L462" s="189" t="s">
        <v>61</v>
      </c>
      <c r="M462" s="190"/>
      <c r="N462" s="189" t="s">
        <v>89</v>
      </c>
      <c r="O462" s="191"/>
    </row>
    <row r="463" spans="1:19" ht="14.25" customHeight="1">
      <c r="A463" s="196"/>
      <c r="B463" s="206">
        <f>報酬計算!AD27</f>
        <v>0</v>
      </c>
      <c r="C463" s="202"/>
      <c r="D463" s="207">
        <f>報酬計算!AE27</f>
        <v>0</v>
      </c>
      <c r="E463" s="207"/>
      <c r="F463" s="202"/>
      <c r="G463" s="202"/>
      <c r="H463" s="208">
        <f>報酬計算!AL27</f>
        <v>0</v>
      </c>
      <c r="I463" s="204"/>
      <c r="J463" s="208">
        <f>報酬計算!AK27</f>
        <v>0</v>
      </c>
      <c r="K463" s="204"/>
      <c r="L463" s="208">
        <f>報酬計算!AO27</f>
        <v>0</v>
      </c>
      <c r="M463" s="204"/>
      <c r="N463" s="208">
        <f>報酬計算!AJ27</f>
        <v>0</v>
      </c>
      <c r="O463" s="205"/>
      <c r="Q463" s="192" t="s">
        <v>67</v>
      </c>
      <c r="R463" s="193"/>
      <c r="S463" s="194"/>
    </row>
    <row r="464" spans="1:19" ht="14.25" customHeight="1" thickBot="1">
      <c r="A464" s="196"/>
      <c r="B464" s="202" t="s">
        <v>58</v>
      </c>
      <c r="C464" s="202"/>
      <c r="D464" s="202" t="s">
        <v>8</v>
      </c>
      <c r="E464" s="202"/>
      <c r="F464" s="202" t="s">
        <v>47</v>
      </c>
      <c r="G464" s="202"/>
      <c r="H464" s="203" t="s">
        <v>14</v>
      </c>
      <c r="I464" s="204"/>
      <c r="J464" s="203"/>
      <c r="K464" s="204"/>
      <c r="L464" s="203"/>
      <c r="M464" s="204"/>
      <c r="N464" s="203"/>
      <c r="O464" s="205"/>
      <c r="Q464" s="183">
        <f>報酬計算!AP27</f>
        <v>0</v>
      </c>
      <c r="R464" s="184"/>
      <c r="S464" s="185"/>
    </row>
    <row r="465" spans="1:19" ht="14.25" thickBot="1">
      <c r="A465" s="187"/>
      <c r="B465" s="211">
        <f>報酬計算!AI27</f>
        <v>0</v>
      </c>
      <c r="C465" s="211"/>
      <c r="D465" s="195">
        <f>報酬計算!AG27</f>
        <v>0</v>
      </c>
      <c r="E465" s="178"/>
      <c r="F465" s="177">
        <f>報酬計算!S27</f>
        <v>0</v>
      </c>
      <c r="G465" s="178"/>
      <c r="H465" s="179">
        <f>報酬計算!AN27</f>
        <v>0</v>
      </c>
      <c r="I465" s="180"/>
      <c r="J465" s="181"/>
      <c r="K465" s="180"/>
      <c r="L465" s="181"/>
      <c r="M465" s="180"/>
      <c r="N465" s="181"/>
      <c r="O465" s="182"/>
    </row>
    <row r="466" spans="1:19" ht="3.75" customHeight="1" thickBot="1">
      <c r="A466" s="72"/>
      <c r="B466" s="72"/>
      <c r="C466" s="72"/>
      <c r="D466" s="95"/>
      <c r="E466" s="95"/>
      <c r="F466" s="95"/>
      <c r="G466" s="95"/>
      <c r="H466" s="13"/>
      <c r="I466" s="13"/>
      <c r="J466" s="13"/>
      <c r="K466" s="13"/>
      <c r="L466" s="13"/>
      <c r="M466" s="13"/>
      <c r="N466" s="13"/>
      <c r="O466" s="13"/>
    </row>
    <row r="467" spans="1:19" ht="14.25" customHeight="1">
      <c r="A467" s="201" t="s">
        <v>46</v>
      </c>
      <c r="B467" s="201" t="s">
        <v>47</v>
      </c>
      <c r="C467" s="96" t="s">
        <v>37</v>
      </c>
      <c r="D467" s="86">
        <f>報酬計算!AW27</f>
        <v>0</v>
      </c>
      <c r="E467" s="96" t="s">
        <v>64</v>
      </c>
      <c r="F467" s="86">
        <f>報酬計算!BA27</f>
        <v>0</v>
      </c>
      <c r="P467" s="192" t="s">
        <v>69</v>
      </c>
      <c r="Q467" s="193"/>
      <c r="R467" s="193"/>
      <c r="S467" s="194"/>
    </row>
    <row r="468" spans="1:19" ht="14.25" customHeight="1">
      <c r="A468" s="201"/>
      <c r="B468" s="201"/>
      <c r="C468" s="96" t="s">
        <v>63</v>
      </c>
      <c r="D468" s="86">
        <f>報酬計算!AX27</f>
        <v>0</v>
      </c>
      <c r="E468" s="96" t="s">
        <v>65</v>
      </c>
      <c r="F468" s="86">
        <f>報酬計算!BA28</f>
        <v>0</v>
      </c>
      <c r="P468" s="196" t="s">
        <v>68</v>
      </c>
      <c r="Q468" s="197">
        <f>報酬計算!AP27</f>
        <v>0</v>
      </c>
      <c r="R468" s="197"/>
      <c r="S468" s="198"/>
    </row>
    <row r="469" spans="1:19" ht="14.25" thickBot="1">
      <c r="A469" s="201"/>
      <c r="B469" s="201"/>
      <c r="C469" s="75" t="s">
        <v>81</v>
      </c>
      <c r="D469" s="86">
        <f>報酬計算!AY27</f>
        <v>0</v>
      </c>
      <c r="E469" s="94" t="s">
        <v>33</v>
      </c>
      <c r="F469" s="86">
        <f>SUM(D467,D468,D469,F467,F468)</f>
        <v>0</v>
      </c>
      <c r="P469" s="187"/>
      <c r="Q469" s="199"/>
      <c r="R469" s="199"/>
      <c r="S469" s="200"/>
    </row>
    <row r="470" spans="1:19" ht="33.75" customHeight="1">
      <c r="A470" s="72"/>
      <c r="B470" s="72"/>
      <c r="C470" s="79"/>
      <c r="D470" s="13"/>
      <c r="E470" s="95"/>
      <c r="F470" s="13"/>
      <c r="P470" s="72"/>
      <c r="Q470" s="95"/>
      <c r="R470" s="95"/>
      <c r="S470" s="95"/>
    </row>
    <row r="471" spans="1:19" ht="14.25" thickBot="1">
      <c r="A471" s="40" t="s">
        <v>123</v>
      </c>
      <c r="C471" s="77"/>
      <c r="D471" s="77"/>
      <c r="E471" s="77"/>
      <c r="F471" s="78"/>
      <c r="G471" s="1" t="str">
        <f>報酬計算!B1</f>
        <v>平成　　年　　月度</v>
      </c>
      <c r="J471" t="s">
        <v>41</v>
      </c>
    </row>
    <row r="472" spans="1:19">
      <c r="A472" s="186" t="s">
        <v>42</v>
      </c>
      <c r="B472" s="193" t="s">
        <v>6</v>
      </c>
      <c r="C472" s="193"/>
      <c r="D472" s="193" t="s">
        <v>42</v>
      </c>
      <c r="E472" s="193"/>
      <c r="F472" s="194"/>
    </row>
    <row r="473" spans="1:19" ht="18.75" customHeight="1" thickBot="1">
      <c r="A473" s="187"/>
      <c r="B473" s="184"/>
      <c r="C473" s="184"/>
      <c r="D473" s="184">
        <f>報酬計算!C28</f>
        <v>26</v>
      </c>
      <c r="E473" s="184"/>
      <c r="F473" s="185"/>
      <c r="H473" t="str">
        <f>報酬計算!M1</f>
        <v>対象期間　　　　/　　/　　～　　/</v>
      </c>
      <c r="N473" t="str">
        <f>報酬計算!U1</f>
        <v>営業日数 　　日</v>
      </c>
      <c r="R473" s="68"/>
    </row>
    <row r="474" spans="1:19" ht="5.25" customHeight="1" thickBot="1">
      <c r="A474" s="72"/>
      <c r="B474" s="72"/>
      <c r="C474" s="72"/>
      <c r="D474" s="95"/>
      <c r="E474" s="95"/>
      <c r="F474" s="95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</row>
    <row r="475" spans="1:19" ht="14.25" customHeight="1">
      <c r="A475" s="186" t="s">
        <v>43</v>
      </c>
      <c r="B475" s="193" t="s">
        <v>48</v>
      </c>
      <c r="C475" s="193"/>
      <c r="D475" s="193" t="s">
        <v>49</v>
      </c>
      <c r="E475" s="193"/>
      <c r="F475" s="193" t="s">
        <v>50</v>
      </c>
      <c r="G475" s="220"/>
      <c r="H475" s="99" t="s">
        <v>51</v>
      </c>
      <c r="I475" s="98" t="s">
        <v>37</v>
      </c>
      <c r="J475" s="99" t="s">
        <v>52</v>
      </c>
      <c r="K475" s="97" t="s">
        <v>53</v>
      </c>
      <c r="M475" s="221" t="s">
        <v>87</v>
      </c>
      <c r="N475" s="222"/>
      <c r="O475" s="220" t="s">
        <v>54</v>
      </c>
      <c r="P475" s="233"/>
      <c r="Q475" s="222"/>
      <c r="R475" s="220" t="s">
        <v>55</v>
      </c>
      <c r="S475" s="234"/>
    </row>
    <row r="476" spans="1:19" ht="14.25" thickBot="1">
      <c r="A476" s="187"/>
      <c r="B476" s="231">
        <v>0</v>
      </c>
      <c r="C476" s="231"/>
      <c r="D476" s="212">
        <f>報酬計算!G28</f>
        <v>0</v>
      </c>
      <c r="E476" s="184"/>
      <c r="F476" s="212">
        <v>0</v>
      </c>
      <c r="G476" s="213"/>
      <c r="H476" s="69">
        <f>報酬計算!K28</f>
        <v>0</v>
      </c>
      <c r="I476" s="71">
        <f>報酬計算!M28</f>
        <v>0</v>
      </c>
      <c r="J476" s="69">
        <f>報酬計算!N28</f>
        <v>0</v>
      </c>
      <c r="K476" s="70">
        <f>報酬計算!O28</f>
        <v>0</v>
      </c>
      <c r="M476" s="214">
        <f>報酬計算!H28</f>
        <v>0</v>
      </c>
      <c r="N476" s="215"/>
      <c r="O476" s="176">
        <f>報酬計算!AR28</f>
        <v>0</v>
      </c>
      <c r="P476" s="236"/>
      <c r="Q476" s="215"/>
      <c r="R476" s="176">
        <f>報酬計算!AS28</f>
        <v>0</v>
      </c>
      <c r="S476" s="237"/>
    </row>
    <row r="477" spans="1:19" ht="3.75" customHeight="1" thickBot="1">
      <c r="A477" s="72"/>
      <c r="B477" s="72"/>
      <c r="C477" s="72"/>
      <c r="D477" s="95"/>
      <c r="E477" s="95"/>
      <c r="F477" s="95"/>
      <c r="G477" s="95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</row>
    <row r="478" spans="1:19" ht="14.25" customHeight="1">
      <c r="A478" s="186" t="s">
        <v>44</v>
      </c>
      <c r="B478" s="188" t="s">
        <v>56</v>
      </c>
      <c r="C478" s="188"/>
      <c r="D478" s="188" t="s">
        <v>83</v>
      </c>
      <c r="E478" s="188"/>
      <c r="F478" s="188" t="s">
        <v>84</v>
      </c>
      <c r="G478" s="188"/>
      <c r="H478" s="189" t="s">
        <v>12</v>
      </c>
      <c r="I478" s="190"/>
      <c r="J478" s="189" t="s">
        <v>57</v>
      </c>
      <c r="K478" s="190"/>
      <c r="L478" s="189"/>
      <c r="M478" s="190"/>
      <c r="N478" s="189"/>
      <c r="O478" s="191"/>
      <c r="Q478" s="192" t="s">
        <v>66</v>
      </c>
      <c r="R478" s="193"/>
      <c r="S478" s="194"/>
    </row>
    <row r="479" spans="1:19" ht="14.25" thickBot="1">
      <c r="A479" s="187"/>
      <c r="B479" s="195">
        <f>F476*H476-F483</f>
        <v>0</v>
      </c>
      <c r="C479" s="178"/>
      <c r="D479" s="195">
        <f>報酬計算!R28</f>
        <v>0</v>
      </c>
      <c r="E479" s="178"/>
      <c r="F479" s="195">
        <f>報酬計算!Q28</f>
        <v>0</v>
      </c>
      <c r="G479" s="178"/>
      <c r="H479" s="179">
        <f>報酬計算!P28</f>
        <v>0</v>
      </c>
      <c r="I479" s="180"/>
      <c r="J479" s="179">
        <f>報酬計算!Z28</f>
        <v>0</v>
      </c>
      <c r="K479" s="180"/>
      <c r="L479" s="179"/>
      <c r="M479" s="180"/>
      <c r="N479" s="179"/>
      <c r="O479" s="182"/>
      <c r="Q479" s="183">
        <f>報酬計算!AC28</f>
        <v>0</v>
      </c>
      <c r="R479" s="184"/>
      <c r="S479" s="185"/>
    </row>
    <row r="480" spans="1:19" ht="15" customHeight="1" thickBot="1">
      <c r="A480" s="209" t="s">
        <v>45</v>
      </c>
      <c r="B480" s="210" t="s">
        <v>27</v>
      </c>
      <c r="C480" s="210"/>
      <c r="D480" s="210" t="s">
        <v>62</v>
      </c>
      <c r="E480" s="210"/>
      <c r="F480" s="210" t="s">
        <v>59</v>
      </c>
      <c r="G480" s="210"/>
      <c r="H480" s="189" t="s">
        <v>60</v>
      </c>
      <c r="I480" s="190"/>
      <c r="J480" s="189" t="s">
        <v>25</v>
      </c>
      <c r="K480" s="190"/>
      <c r="L480" s="189" t="s">
        <v>61</v>
      </c>
      <c r="M480" s="190"/>
      <c r="N480" s="189" t="s">
        <v>89</v>
      </c>
      <c r="O480" s="191"/>
    </row>
    <row r="481" spans="1:19" ht="14.25" customHeight="1">
      <c r="A481" s="196"/>
      <c r="B481" s="206">
        <f>報酬計算!AD28</f>
        <v>0</v>
      </c>
      <c r="C481" s="202"/>
      <c r="D481" s="207">
        <f>報酬計算!AE28</f>
        <v>0</v>
      </c>
      <c r="E481" s="207"/>
      <c r="F481" s="202"/>
      <c r="G481" s="202"/>
      <c r="H481" s="223">
        <f>報酬計算!AL28</f>
        <v>0</v>
      </c>
      <c r="I481" s="224"/>
      <c r="J481" s="208">
        <f>報酬計算!AK28</f>
        <v>0</v>
      </c>
      <c r="K481" s="204"/>
      <c r="L481" s="208">
        <f>報酬計算!AO28</f>
        <v>0</v>
      </c>
      <c r="M481" s="204"/>
      <c r="N481" s="208">
        <f>報酬計算!AJ28</f>
        <v>0</v>
      </c>
      <c r="O481" s="205"/>
      <c r="Q481" s="192" t="s">
        <v>67</v>
      </c>
      <c r="R481" s="193"/>
      <c r="S481" s="194"/>
    </row>
    <row r="482" spans="1:19" ht="14.25" customHeight="1" thickBot="1">
      <c r="A482" s="196"/>
      <c r="B482" s="202" t="s">
        <v>58</v>
      </c>
      <c r="C482" s="202"/>
      <c r="D482" s="202" t="s">
        <v>8</v>
      </c>
      <c r="E482" s="202"/>
      <c r="F482" s="202" t="s">
        <v>47</v>
      </c>
      <c r="G482" s="202"/>
      <c r="H482" s="203" t="s">
        <v>14</v>
      </c>
      <c r="I482" s="204"/>
      <c r="J482" s="203"/>
      <c r="K482" s="204"/>
      <c r="L482" s="203"/>
      <c r="M482" s="204"/>
      <c r="N482" s="203"/>
      <c r="O482" s="205"/>
      <c r="Q482" s="183">
        <f>報酬計算!AP28</f>
        <v>0</v>
      </c>
      <c r="R482" s="184"/>
      <c r="S482" s="185"/>
    </row>
    <row r="483" spans="1:19" ht="14.25" thickBot="1">
      <c r="A483" s="187"/>
      <c r="B483" s="211">
        <f>報酬計算!AI28</f>
        <v>0</v>
      </c>
      <c r="C483" s="211"/>
      <c r="D483" s="195">
        <f>報酬計算!AG28</f>
        <v>0</v>
      </c>
      <c r="E483" s="178"/>
      <c r="F483" s="177">
        <f>報酬計算!S28</f>
        <v>0</v>
      </c>
      <c r="G483" s="178"/>
      <c r="H483" s="179">
        <f>報酬計算!AN28</f>
        <v>0</v>
      </c>
      <c r="I483" s="180"/>
      <c r="J483" s="181"/>
      <c r="K483" s="180"/>
      <c r="L483" s="181"/>
      <c r="M483" s="180"/>
      <c r="N483" s="181"/>
      <c r="O483" s="182"/>
    </row>
    <row r="484" spans="1:19" ht="3.75" customHeight="1" thickBot="1">
      <c r="A484" s="72"/>
      <c r="B484" s="72"/>
      <c r="C484" s="72"/>
      <c r="D484" s="95"/>
      <c r="E484" s="95"/>
      <c r="F484" s="95"/>
      <c r="G484" s="95"/>
      <c r="H484" s="13"/>
      <c r="I484" s="13"/>
      <c r="J484" s="13"/>
      <c r="K484" s="13"/>
      <c r="L484" s="13"/>
      <c r="M484" s="13"/>
      <c r="N484" s="13"/>
      <c r="O484" s="13"/>
    </row>
    <row r="485" spans="1:19" ht="14.25" customHeight="1">
      <c r="A485" s="201" t="s">
        <v>46</v>
      </c>
      <c r="B485" s="201" t="s">
        <v>47</v>
      </c>
      <c r="C485" s="96" t="s">
        <v>37</v>
      </c>
      <c r="D485" s="86">
        <f>報酬計算!AW28</f>
        <v>0</v>
      </c>
      <c r="E485" s="96" t="s">
        <v>64</v>
      </c>
      <c r="F485" s="86">
        <f>報酬計算!BA28</f>
        <v>0</v>
      </c>
      <c r="P485" s="192" t="s">
        <v>69</v>
      </c>
      <c r="Q485" s="193"/>
      <c r="R485" s="193"/>
      <c r="S485" s="194"/>
    </row>
    <row r="486" spans="1:19" ht="14.25" customHeight="1">
      <c r="A486" s="201"/>
      <c r="B486" s="201"/>
      <c r="C486" s="96" t="s">
        <v>63</v>
      </c>
      <c r="D486" s="86">
        <f>報酬計算!AX28</f>
        <v>0</v>
      </c>
      <c r="E486" s="96" t="s">
        <v>65</v>
      </c>
      <c r="F486" s="86">
        <f>報酬計算!BA29</f>
        <v>0</v>
      </c>
      <c r="P486" s="196" t="s">
        <v>68</v>
      </c>
      <c r="Q486" s="197">
        <f>報酬計算!AP28</f>
        <v>0</v>
      </c>
      <c r="R486" s="197"/>
      <c r="S486" s="198"/>
    </row>
    <row r="487" spans="1:19" ht="14.25" thickBot="1">
      <c r="A487" s="201"/>
      <c r="B487" s="201"/>
      <c r="C487" s="75" t="s">
        <v>81</v>
      </c>
      <c r="D487" s="86">
        <f>報酬計算!AY28</f>
        <v>0</v>
      </c>
      <c r="E487" s="94" t="s">
        <v>33</v>
      </c>
      <c r="F487" s="86">
        <f>SUM(D485,D486,D487,F485,F486)</f>
        <v>0</v>
      </c>
      <c r="P487" s="187"/>
      <c r="Q487" s="199"/>
      <c r="R487" s="199"/>
      <c r="S487" s="200"/>
    </row>
    <row r="488" spans="1:19" ht="33.75" customHeight="1"/>
    <row r="489" spans="1:19" ht="14.25" thickBot="1">
      <c r="A489" s="40" t="s">
        <v>123</v>
      </c>
      <c r="C489" s="77"/>
      <c r="D489" s="77"/>
      <c r="E489" s="77"/>
      <c r="F489" s="78"/>
      <c r="G489" s="1" t="str">
        <f>報酬計算!B1</f>
        <v>平成　　年　　月度</v>
      </c>
      <c r="J489" t="s">
        <v>41</v>
      </c>
    </row>
    <row r="490" spans="1:19">
      <c r="A490" s="186" t="s">
        <v>42</v>
      </c>
      <c r="B490" s="193" t="s">
        <v>6</v>
      </c>
      <c r="C490" s="193"/>
      <c r="D490" s="193" t="s">
        <v>42</v>
      </c>
      <c r="E490" s="193"/>
      <c r="F490" s="194"/>
    </row>
    <row r="491" spans="1:19" ht="18.75" customHeight="1" thickBot="1">
      <c r="A491" s="187"/>
      <c r="B491" s="184"/>
      <c r="C491" s="184"/>
      <c r="D491" s="184">
        <f>報酬計算!C29</f>
        <v>27</v>
      </c>
      <c r="E491" s="184"/>
      <c r="F491" s="185"/>
      <c r="H491" t="str">
        <f>報酬計算!M1</f>
        <v>対象期間　　　　/　　/　　～　　/</v>
      </c>
      <c r="N491" t="str">
        <f>報酬計算!U1</f>
        <v>営業日数 　　日</v>
      </c>
      <c r="R491" s="68"/>
    </row>
    <row r="492" spans="1:19" ht="5.25" customHeight="1" thickBot="1">
      <c r="A492" s="72"/>
      <c r="B492" s="72"/>
      <c r="C492" s="72"/>
      <c r="D492" s="95"/>
      <c r="E492" s="95"/>
      <c r="F492" s="95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</row>
    <row r="493" spans="1:19" ht="14.25" customHeight="1">
      <c r="A493" s="186" t="s">
        <v>43</v>
      </c>
      <c r="B493" s="193" t="s">
        <v>48</v>
      </c>
      <c r="C493" s="193"/>
      <c r="D493" s="193" t="s">
        <v>49</v>
      </c>
      <c r="E493" s="193"/>
      <c r="F493" s="193" t="s">
        <v>50</v>
      </c>
      <c r="G493" s="220"/>
      <c r="H493" s="99" t="s">
        <v>51</v>
      </c>
      <c r="I493" s="98" t="s">
        <v>37</v>
      </c>
      <c r="J493" s="99" t="s">
        <v>52</v>
      </c>
      <c r="K493" s="97" t="s">
        <v>53</v>
      </c>
      <c r="M493" s="221" t="s">
        <v>87</v>
      </c>
      <c r="N493" s="222"/>
      <c r="O493" s="241" t="s">
        <v>54</v>
      </c>
      <c r="P493" s="242"/>
      <c r="Q493" s="243"/>
      <c r="R493" s="241" t="s">
        <v>55</v>
      </c>
      <c r="S493" s="244"/>
    </row>
    <row r="494" spans="1:19" ht="14.25" thickBot="1">
      <c r="A494" s="187"/>
      <c r="B494" s="251">
        <f>報酬計算!F29</f>
        <v>0</v>
      </c>
      <c r="C494" s="251"/>
      <c r="D494" s="250">
        <f>報酬計算!G29</f>
        <v>0</v>
      </c>
      <c r="E494" s="250"/>
      <c r="F494" s="212">
        <f>報酬計算!I29</f>
        <v>0</v>
      </c>
      <c r="G494" s="213"/>
      <c r="H494" s="69">
        <f>報酬計算!K29</f>
        <v>0</v>
      </c>
      <c r="I494" s="71">
        <f>報酬計算!M29</f>
        <v>0</v>
      </c>
      <c r="J494" s="69">
        <f>報酬計算!N29</f>
        <v>0</v>
      </c>
      <c r="K494" s="70">
        <f>報酬計算!O29</f>
        <v>0</v>
      </c>
      <c r="M494" s="214">
        <f>報酬計算!H29</f>
        <v>0</v>
      </c>
      <c r="N494" s="215"/>
      <c r="O494" s="246">
        <f>報酬計算!AQ29</f>
        <v>0</v>
      </c>
      <c r="P494" s="247"/>
      <c r="Q494" s="248"/>
      <c r="R494" s="246">
        <f>報酬計算!AR29</f>
        <v>0</v>
      </c>
      <c r="S494" s="249"/>
    </row>
    <row r="495" spans="1:19" ht="3.75" customHeight="1" thickBot="1">
      <c r="A495" s="72"/>
      <c r="B495" s="72"/>
      <c r="C495" s="72"/>
      <c r="D495" s="95"/>
      <c r="E495" s="95"/>
      <c r="F495" s="95"/>
      <c r="G495" s="95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</row>
    <row r="496" spans="1:19" ht="14.25" customHeight="1">
      <c r="A496" s="186" t="s">
        <v>44</v>
      </c>
      <c r="B496" s="188" t="s">
        <v>56</v>
      </c>
      <c r="C496" s="188"/>
      <c r="D496" s="188" t="s">
        <v>83</v>
      </c>
      <c r="E496" s="188"/>
      <c r="F496" s="188" t="s">
        <v>84</v>
      </c>
      <c r="G496" s="188"/>
      <c r="H496" s="189" t="s">
        <v>12</v>
      </c>
      <c r="I496" s="190"/>
      <c r="J496" s="189" t="s">
        <v>57</v>
      </c>
      <c r="K496" s="190"/>
      <c r="L496" s="189"/>
      <c r="M496" s="190"/>
      <c r="N496" s="189"/>
      <c r="O496" s="191"/>
      <c r="Q496" s="192" t="s">
        <v>66</v>
      </c>
      <c r="R496" s="193"/>
      <c r="S496" s="194"/>
    </row>
    <row r="497" spans="1:19" ht="14.25" thickBot="1">
      <c r="A497" s="187"/>
      <c r="B497" s="195">
        <f>F494*H494-F501</f>
        <v>0</v>
      </c>
      <c r="C497" s="178"/>
      <c r="D497" s="195">
        <f>報酬計算!R29</f>
        <v>0</v>
      </c>
      <c r="E497" s="178"/>
      <c r="F497" s="195">
        <f>報酬計算!Q29</f>
        <v>0</v>
      </c>
      <c r="G497" s="178"/>
      <c r="H497" s="179">
        <f>報酬計算!P29</f>
        <v>0</v>
      </c>
      <c r="I497" s="180"/>
      <c r="J497" s="179">
        <f>報酬計算!Z29</f>
        <v>0</v>
      </c>
      <c r="K497" s="180"/>
      <c r="L497" s="179"/>
      <c r="M497" s="180"/>
      <c r="N497" s="181"/>
      <c r="O497" s="182"/>
      <c r="Q497" s="183">
        <f>報酬計算!AC29</f>
        <v>0</v>
      </c>
      <c r="R497" s="184"/>
      <c r="S497" s="185"/>
    </row>
    <row r="498" spans="1:19" ht="15" customHeight="1" thickBot="1">
      <c r="A498" s="209" t="s">
        <v>45</v>
      </c>
      <c r="B498" s="210" t="s">
        <v>27</v>
      </c>
      <c r="C498" s="210"/>
      <c r="D498" s="210" t="s">
        <v>62</v>
      </c>
      <c r="E498" s="210"/>
      <c r="F498" s="210" t="s">
        <v>59</v>
      </c>
      <c r="G498" s="210"/>
      <c r="H498" s="189" t="s">
        <v>60</v>
      </c>
      <c r="I498" s="190"/>
      <c r="J498" s="189" t="s">
        <v>25</v>
      </c>
      <c r="K498" s="190"/>
      <c r="L498" s="189" t="s">
        <v>61</v>
      </c>
      <c r="M498" s="190"/>
      <c r="N498" s="189" t="s">
        <v>89</v>
      </c>
      <c r="O498" s="191"/>
    </row>
    <row r="499" spans="1:19" ht="14.25" customHeight="1">
      <c r="A499" s="196"/>
      <c r="B499" s="206">
        <f>報酬計算!AD29</f>
        <v>0</v>
      </c>
      <c r="C499" s="202"/>
      <c r="D499" s="207">
        <f>報酬計算!AE29</f>
        <v>0</v>
      </c>
      <c r="E499" s="207"/>
      <c r="F499" s="202"/>
      <c r="G499" s="202"/>
      <c r="H499" s="208">
        <f>報酬計算!AK29</f>
        <v>0</v>
      </c>
      <c r="I499" s="204"/>
      <c r="J499" s="208">
        <f>報酬計算!AJ29</f>
        <v>0</v>
      </c>
      <c r="K499" s="204"/>
      <c r="L499" s="208">
        <f>報酬計算!AN29</f>
        <v>0</v>
      </c>
      <c r="M499" s="204"/>
      <c r="N499" s="208">
        <f>報酬計算!AI29</f>
        <v>0</v>
      </c>
      <c r="O499" s="205"/>
      <c r="Q499" s="192" t="s">
        <v>67</v>
      </c>
      <c r="R499" s="193"/>
      <c r="S499" s="194"/>
    </row>
    <row r="500" spans="1:19" ht="14.25" customHeight="1" thickBot="1">
      <c r="A500" s="196"/>
      <c r="B500" s="202" t="s">
        <v>58</v>
      </c>
      <c r="C500" s="202"/>
      <c r="D500" s="202" t="s">
        <v>8</v>
      </c>
      <c r="E500" s="202"/>
      <c r="F500" s="202" t="s">
        <v>47</v>
      </c>
      <c r="G500" s="202"/>
      <c r="H500" s="203" t="s">
        <v>14</v>
      </c>
      <c r="I500" s="204"/>
      <c r="J500" s="203"/>
      <c r="K500" s="204"/>
      <c r="L500" s="203"/>
      <c r="M500" s="204"/>
      <c r="N500" s="203"/>
      <c r="O500" s="205"/>
      <c r="Q500" s="183">
        <f>報酬計算!AO29</f>
        <v>0</v>
      </c>
      <c r="R500" s="184"/>
      <c r="S500" s="185"/>
    </row>
    <row r="501" spans="1:19" ht="14.25" thickBot="1">
      <c r="A501" s="187"/>
      <c r="B501" s="211">
        <f>報酬計算!AH29</f>
        <v>0</v>
      </c>
      <c r="C501" s="211"/>
      <c r="D501" s="195">
        <f>報酬計算!AF29</f>
        <v>0</v>
      </c>
      <c r="E501" s="178"/>
      <c r="F501" s="177">
        <f>報酬計算!S29</f>
        <v>0</v>
      </c>
      <c r="G501" s="178"/>
      <c r="H501" s="179">
        <f>報酬計算!AM29</f>
        <v>0</v>
      </c>
      <c r="I501" s="180"/>
      <c r="J501" s="181"/>
      <c r="K501" s="180"/>
      <c r="L501" s="181"/>
      <c r="M501" s="180"/>
      <c r="N501" s="181"/>
      <c r="O501" s="182"/>
    </row>
    <row r="502" spans="1:19" ht="3.75" customHeight="1" thickBot="1">
      <c r="A502" s="72"/>
      <c r="B502" s="72"/>
      <c r="C502" s="72"/>
      <c r="D502" s="95"/>
      <c r="E502" s="95"/>
      <c r="F502" s="95"/>
      <c r="G502" s="95"/>
      <c r="H502" s="13"/>
      <c r="I502" s="13"/>
      <c r="J502" s="13"/>
      <c r="K502" s="13"/>
      <c r="L502" s="13"/>
      <c r="M502" s="13"/>
      <c r="N502" s="13"/>
      <c r="O502" s="13"/>
    </row>
    <row r="503" spans="1:19" ht="14.25" customHeight="1">
      <c r="A503" s="201" t="s">
        <v>46</v>
      </c>
      <c r="B503" s="201" t="s">
        <v>47</v>
      </c>
      <c r="C503" s="96" t="s">
        <v>37</v>
      </c>
      <c r="D503" s="86">
        <f>報酬計算!AV29</f>
        <v>0</v>
      </c>
      <c r="E503" s="96" t="s">
        <v>64</v>
      </c>
      <c r="F503" s="86">
        <f>報酬計算!AZ29</f>
        <v>0</v>
      </c>
      <c r="P503" s="192" t="s">
        <v>69</v>
      </c>
      <c r="Q503" s="193"/>
      <c r="R503" s="193"/>
      <c r="S503" s="194"/>
    </row>
    <row r="504" spans="1:19" ht="14.25" customHeight="1">
      <c r="A504" s="201"/>
      <c r="B504" s="201"/>
      <c r="C504" s="96" t="s">
        <v>63</v>
      </c>
      <c r="D504" s="86">
        <f>報酬計算!AW29</f>
        <v>0</v>
      </c>
      <c r="E504" s="96" t="s">
        <v>65</v>
      </c>
      <c r="F504" s="86">
        <f>報酬計算!BA29</f>
        <v>0</v>
      </c>
      <c r="P504" s="196" t="s">
        <v>68</v>
      </c>
      <c r="Q504" s="197">
        <f>報酬計算!AP29</f>
        <v>0</v>
      </c>
      <c r="R504" s="197"/>
      <c r="S504" s="198"/>
    </row>
    <row r="505" spans="1:19" ht="14.25" thickBot="1">
      <c r="A505" s="201"/>
      <c r="B505" s="201"/>
      <c r="C505" s="75" t="s">
        <v>81</v>
      </c>
      <c r="D505" s="86">
        <f>報酬計算!AX29</f>
        <v>0</v>
      </c>
      <c r="E505" s="94" t="s">
        <v>33</v>
      </c>
      <c r="F505" s="86">
        <f>SUM(D503,D504,D505,F503,F504)</f>
        <v>0</v>
      </c>
      <c r="P505" s="187"/>
      <c r="Q505" s="199"/>
      <c r="R505" s="199"/>
      <c r="S505" s="200"/>
    </row>
    <row r="506" spans="1:19" ht="33.75" customHeight="1"/>
    <row r="507" spans="1:19" ht="14.25" thickBot="1">
      <c r="A507" s="40" t="s">
        <v>123</v>
      </c>
      <c r="C507" s="77"/>
      <c r="D507" s="77"/>
      <c r="E507" s="77"/>
      <c r="F507" s="78"/>
      <c r="G507" s="1" t="str">
        <f>報酬計算!B1</f>
        <v>平成　　年　　月度</v>
      </c>
      <c r="J507" t="s">
        <v>41</v>
      </c>
    </row>
    <row r="508" spans="1:19">
      <c r="A508" s="186" t="s">
        <v>42</v>
      </c>
      <c r="B508" s="193" t="s">
        <v>6</v>
      </c>
      <c r="C508" s="193"/>
      <c r="D508" s="193" t="s">
        <v>42</v>
      </c>
      <c r="E508" s="193"/>
      <c r="F508" s="194"/>
    </row>
    <row r="509" spans="1:19" ht="18.75" customHeight="1" thickBot="1">
      <c r="A509" s="187"/>
      <c r="B509" s="184"/>
      <c r="C509" s="184"/>
      <c r="D509" s="184">
        <f>報酬計算!C30</f>
        <v>28</v>
      </c>
      <c r="E509" s="184"/>
      <c r="F509" s="185"/>
      <c r="H509" t="str">
        <f>報酬計算!M1</f>
        <v>対象期間　　　　/　　/　　～　　/</v>
      </c>
      <c r="N509" t="str">
        <f>報酬計算!U1</f>
        <v>営業日数 　　日</v>
      </c>
      <c r="R509" s="68"/>
    </row>
    <row r="510" spans="1:19" ht="5.25" customHeight="1" thickBot="1">
      <c r="A510" s="72"/>
      <c r="B510" s="72"/>
      <c r="C510" s="72"/>
      <c r="D510" s="95"/>
      <c r="E510" s="95"/>
      <c r="F510" s="95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</row>
    <row r="511" spans="1:19" ht="14.25" customHeight="1">
      <c r="A511" s="186" t="s">
        <v>43</v>
      </c>
      <c r="B511" s="193" t="s">
        <v>48</v>
      </c>
      <c r="C511" s="193"/>
      <c r="D511" s="193" t="s">
        <v>49</v>
      </c>
      <c r="E511" s="193"/>
      <c r="F511" s="193" t="s">
        <v>50</v>
      </c>
      <c r="G511" s="220"/>
      <c r="H511" s="99" t="s">
        <v>51</v>
      </c>
      <c r="I511" s="98" t="s">
        <v>37</v>
      </c>
      <c r="J511" s="99" t="s">
        <v>52</v>
      </c>
      <c r="K511" s="97" t="s">
        <v>53</v>
      </c>
      <c r="M511" s="221" t="s">
        <v>87</v>
      </c>
      <c r="N511" s="222"/>
      <c r="O511" s="225" t="s">
        <v>54</v>
      </c>
      <c r="P511" s="226"/>
      <c r="Q511" s="227"/>
      <c r="R511" s="228" t="s">
        <v>55</v>
      </c>
      <c r="S511" s="229"/>
    </row>
    <row r="512" spans="1:19" ht="14.25" thickBot="1">
      <c r="A512" s="187"/>
      <c r="B512" s="212">
        <f>報酬計算!F30</f>
        <v>0</v>
      </c>
      <c r="C512" s="184"/>
      <c r="D512" s="212">
        <f>報酬計算!G30</f>
        <v>0</v>
      </c>
      <c r="E512" s="184"/>
      <c r="F512" s="212">
        <f>報酬計算!I30</f>
        <v>0</v>
      </c>
      <c r="G512" s="213"/>
      <c r="H512" s="69">
        <f>報酬計算!K30</f>
        <v>0</v>
      </c>
      <c r="I512" s="71">
        <f>報酬計算!M30</f>
        <v>0</v>
      </c>
      <c r="J512" s="69">
        <f>報酬計算!N30</f>
        <v>0</v>
      </c>
      <c r="K512" s="70">
        <f>報酬計算!O30</f>
        <v>0</v>
      </c>
      <c r="M512" s="214">
        <f>報酬計算!H30</f>
        <v>0</v>
      </c>
      <c r="N512" s="215"/>
      <c r="O512" s="216">
        <f>報酬計算!AQ30</f>
        <v>0</v>
      </c>
      <c r="P512" s="217"/>
      <c r="Q512" s="218"/>
      <c r="R512" s="216">
        <f>報酬計算!AR30</f>
        <v>0</v>
      </c>
      <c r="S512" s="219"/>
    </row>
    <row r="513" spans="1:19" ht="3.75" customHeight="1" thickBot="1">
      <c r="A513" s="72"/>
      <c r="B513" s="72"/>
      <c r="C513" s="72"/>
      <c r="D513" s="95"/>
      <c r="E513" s="95"/>
      <c r="F513" s="95"/>
      <c r="G513" s="95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</row>
    <row r="514" spans="1:19" ht="14.25" customHeight="1">
      <c r="A514" s="186" t="s">
        <v>44</v>
      </c>
      <c r="B514" s="188" t="s">
        <v>56</v>
      </c>
      <c r="C514" s="188"/>
      <c r="D514" s="188" t="s">
        <v>83</v>
      </c>
      <c r="E514" s="188"/>
      <c r="F514" s="188" t="s">
        <v>84</v>
      </c>
      <c r="G514" s="188"/>
      <c r="H514" s="189" t="s">
        <v>12</v>
      </c>
      <c r="I514" s="190"/>
      <c r="J514" s="189" t="s">
        <v>57</v>
      </c>
      <c r="K514" s="190"/>
      <c r="L514" s="189"/>
      <c r="M514" s="190"/>
      <c r="N514" s="189"/>
      <c r="O514" s="191"/>
      <c r="Q514" s="192" t="s">
        <v>66</v>
      </c>
      <c r="R514" s="193"/>
      <c r="S514" s="194"/>
    </row>
    <row r="515" spans="1:19" ht="14.25" thickBot="1">
      <c r="A515" s="187"/>
      <c r="B515" s="195">
        <f>F512*H512-F519</f>
        <v>0</v>
      </c>
      <c r="C515" s="178"/>
      <c r="D515" s="195">
        <f>報酬計算!R30</f>
        <v>0</v>
      </c>
      <c r="E515" s="178"/>
      <c r="F515" s="195">
        <f>報酬計算!Q30</f>
        <v>0</v>
      </c>
      <c r="G515" s="178"/>
      <c r="H515" s="179">
        <f>報酬計算!P30</f>
        <v>0</v>
      </c>
      <c r="I515" s="180"/>
      <c r="J515" s="179">
        <f>報酬計算!Z30</f>
        <v>0</v>
      </c>
      <c r="K515" s="180"/>
      <c r="L515" s="179"/>
      <c r="M515" s="180"/>
      <c r="N515" s="181"/>
      <c r="O515" s="182"/>
      <c r="Q515" s="183">
        <f>報酬計算!AC30</f>
        <v>0</v>
      </c>
      <c r="R515" s="184"/>
      <c r="S515" s="185"/>
    </row>
    <row r="516" spans="1:19" ht="15" customHeight="1" thickBot="1">
      <c r="A516" s="209" t="s">
        <v>45</v>
      </c>
      <c r="B516" s="210" t="s">
        <v>27</v>
      </c>
      <c r="C516" s="210"/>
      <c r="D516" s="210" t="s">
        <v>62</v>
      </c>
      <c r="E516" s="210"/>
      <c r="F516" s="210" t="s">
        <v>59</v>
      </c>
      <c r="G516" s="210"/>
      <c r="H516" s="189" t="s">
        <v>60</v>
      </c>
      <c r="I516" s="190"/>
      <c r="J516" s="189" t="s">
        <v>25</v>
      </c>
      <c r="K516" s="190"/>
      <c r="L516" s="189" t="s">
        <v>61</v>
      </c>
      <c r="M516" s="190"/>
      <c r="N516" s="189" t="s">
        <v>89</v>
      </c>
      <c r="O516" s="191"/>
    </row>
    <row r="517" spans="1:19" ht="14.25" customHeight="1">
      <c r="A517" s="196"/>
      <c r="B517" s="206">
        <f>報酬計算!AD30</f>
        <v>0</v>
      </c>
      <c r="C517" s="202"/>
      <c r="D517" s="207">
        <f>報酬計算!AE30</f>
        <v>0</v>
      </c>
      <c r="E517" s="207"/>
      <c r="F517" s="202"/>
      <c r="G517" s="202"/>
      <c r="H517" s="208">
        <f>報酬計算!AK30</f>
        <v>0</v>
      </c>
      <c r="I517" s="204"/>
      <c r="J517" s="208">
        <f>報酬計算!AJ30</f>
        <v>0</v>
      </c>
      <c r="K517" s="204"/>
      <c r="L517" s="208">
        <f>報酬計算!AN30</f>
        <v>0</v>
      </c>
      <c r="M517" s="204"/>
      <c r="N517" s="208">
        <f>報酬計算!AI30</f>
        <v>0</v>
      </c>
      <c r="O517" s="205"/>
      <c r="Q517" s="192" t="s">
        <v>67</v>
      </c>
      <c r="R517" s="193"/>
      <c r="S517" s="194"/>
    </row>
    <row r="518" spans="1:19" ht="14.25" customHeight="1" thickBot="1">
      <c r="A518" s="196"/>
      <c r="B518" s="202" t="s">
        <v>58</v>
      </c>
      <c r="C518" s="202"/>
      <c r="D518" s="202" t="s">
        <v>8</v>
      </c>
      <c r="E518" s="202"/>
      <c r="F518" s="202" t="s">
        <v>47</v>
      </c>
      <c r="G518" s="202"/>
      <c r="H518" s="203" t="s">
        <v>14</v>
      </c>
      <c r="I518" s="204"/>
      <c r="J518" s="203"/>
      <c r="K518" s="204"/>
      <c r="L518" s="203"/>
      <c r="M518" s="204"/>
      <c r="N518" s="203"/>
      <c r="O518" s="205"/>
      <c r="Q518" s="183">
        <f>報酬計算!AO30</f>
        <v>0</v>
      </c>
      <c r="R518" s="184"/>
      <c r="S518" s="185"/>
    </row>
    <row r="519" spans="1:19" ht="14.25" thickBot="1">
      <c r="A519" s="187"/>
      <c r="B519" s="211">
        <f>報酬計算!AH30</f>
        <v>0</v>
      </c>
      <c r="C519" s="211"/>
      <c r="D519" s="195">
        <f>報酬計算!AF30</f>
        <v>0</v>
      </c>
      <c r="E519" s="178"/>
      <c r="F519" s="177">
        <f>報酬計算!S30</f>
        <v>0</v>
      </c>
      <c r="G519" s="178"/>
      <c r="H519" s="179">
        <f>報酬計算!AM30</f>
        <v>0</v>
      </c>
      <c r="I519" s="180"/>
      <c r="J519" s="181"/>
      <c r="K519" s="180"/>
      <c r="L519" s="181"/>
      <c r="M519" s="180"/>
      <c r="N519" s="181"/>
      <c r="O519" s="182"/>
    </row>
    <row r="520" spans="1:19" ht="3.75" customHeight="1" thickBot="1">
      <c r="A520" s="72"/>
      <c r="B520" s="72"/>
      <c r="C520" s="72"/>
      <c r="D520" s="95"/>
      <c r="E520" s="95"/>
      <c r="F520" s="95"/>
      <c r="G520" s="95"/>
      <c r="H520" s="13"/>
      <c r="I520" s="13"/>
      <c r="J520" s="13"/>
      <c r="K520" s="13"/>
      <c r="L520" s="13"/>
      <c r="M520" s="13"/>
      <c r="N520" s="13"/>
      <c r="O520" s="13"/>
    </row>
    <row r="521" spans="1:19" ht="14.25" customHeight="1">
      <c r="A521" s="201" t="s">
        <v>46</v>
      </c>
      <c r="B521" s="201" t="s">
        <v>47</v>
      </c>
      <c r="C521" s="96" t="s">
        <v>37</v>
      </c>
      <c r="D521" s="86">
        <f>報酬計算!AV30</f>
        <v>0</v>
      </c>
      <c r="E521" s="96" t="s">
        <v>64</v>
      </c>
      <c r="F521" s="86">
        <f>報酬計算!AZ30</f>
        <v>0</v>
      </c>
      <c r="P521" s="192" t="s">
        <v>69</v>
      </c>
      <c r="Q521" s="193"/>
      <c r="R521" s="193"/>
      <c r="S521" s="194"/>
    </row>
    <row r="522" spans="1:19" ht="14.25" customHeight="1">
      <c r="A522" s="201"/>
      <c r="B522" s="201"/>
      <c r="C522" s="96" t="s">
        <v>63</v>
      </c>
      <c r="D522" s="86">
        <f>報酬計算!AW30</f>
        <v>0</v>
      </c>
      <c r="E522" s="96" t="s">
        <v>65</v>
      </c>
      <c r="F522" s="86">
        <f>報酬計算!BA30</f>
        <v>0</v>
      </c>
      <c r="P522" s="196" t="s">
        <v>68</v>
      </c>
      <c r="Q522" s="197">
        <f>報酬計算!AP30</f>
        <v>0</v>
      </c>
      <c r="R522" s="197"/>
      <c r="S522" s="198"/>
    </row>
    <row r="523" spans="1:19" ht="14.25" thickBot="1">
      <c r="A523" s="201"/>
      <c r="B523" s="201"/>
      <c r="C523" s="75" t="s">
        <v>81</v>
      </c>
      <c r="D523" s="86">
        <f>報酬計算!AX30</f>
        <v>0</v>
      </c>
      <c r="E523" s="94" t="s">
        <v>33</v>
      </c>
      <c r="F523" s="86">
        <f>SUM(D521,D522,D523,F521,F522)</f>
        <v>0</v>
      </c>
      <c r="P523" s="187"/>
      <c r="Q523" s="199"/>
      <c r="R523" s="199"/>
      <c r="S523" s="200"/>
    </row>
    <row r="524" spans="1:19" ht="19.149999999999999" customHeight="1"/>
    <row r="525" spans="1:19" ht="14.25" thickBot="1">
      <c r="A525" s="40" t="s">
        <v>123</v>
      </c>
      <c r="C525" s="77"/>
      <c r="D525" s="77"/>
      <c r="E525" s="77"/>
      <c r="F525" s="78"/>
      <c r="G525" s="1" t="str">
        <f>報酬計算!B1</f>
        <v>平成　　年　　月度</v>
      </c>
      <c r="J525" t="s">
        <v>41</v>
      </c>
    </row>
    <row r="526" spans="1:19" ht="13.5" customHeight="1">
      <c r="A526" s="186" t="s">
        <v>42</v>
      </c>
      <c r="B526" s="193" t="s">
        <v>6</v>
      </c>
      <c r="C526" s="193"/>
      <c r="D526" s="193" t="s">
        <v>42</v>
      </c>
      <c r="E526" s="193"/>
      <c r="F526" s="194"/>
    </row>
    <row r="527" spans="1:19" ht="18.75" customHeight="1" thickBot="1">
      <c r="A527" s="187"/>
      <c r="B527" s="184"/>
      <c r="C527" s="184"/>
      <c r="D527" s="184">
        <f>報酬計算!C31</f>
        <v>29</v>
      </c>
      <c r="E527" s="184"/>
      <c r="F527" s="185"/>
      <c r="H527" t="str">
        <f>報酬計算!M1</f>
        <v>対象期間　　　　/　　/　　～　　/</v>
      </c>
      <c r="N527" t="str">
        <f>報酬計算!U1</f>
        <v>営業日数 　　日</v>
      </c>
      <c r="R527" s="68"/>
    </row>
    <row r="528" spans="1:19" ht="5.25" customHeight="1" thickBot="1">
      <c r="A528" s="72"/>
      <c r="B528" s="72"/>
      <c r="C528" s="72"/>
      <c r="D528" s="95"/>
      <c r="E528" s="95"/>
      <c r="F528" s="95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</row>
    <row r="529" spans="1:19" ht="14.25" customHeight="1">
      <c r="A529" s="186" t="s">
        <v>43</v>
      </c>
      <c r="B529" s="193" t="s">
        <v>48</v>
      </c>
      <c r="C529" s="193"/>
      <c r="D529" s="193" t="s">
        <v>49</v>
      </c>
      <c r="E529" s="193"/>
      <c r="F529" s="193" t="s">
        <v>50</v>
      </c>
      <c r="G529" s="220"/>
      <c r="H529" s="99" t="s">
        <v>51</v>
      </c>
      <c r="I529" s="98" t="s">
        <v>37</v>
      </c>
      <c r="J529" s="99" t="s">
        <v>52</v>
      </c>
      <c r="K529" s="97" t="s">
        <v>53</v>
      </c>
      <c r="M529" s="221" t="s">
        <v>87</v>
      </c>
      <c r="N529" s="222"/>
      <c r="O529" s="225" t="s">
        <v>54</v>
      </c>
      <c r="P529" s="226"/>
      <c r="Q529" s="227"/>
      <c r="R529" s="228" t="s">
        <v>55</v>
      </c>
      <c r="S529" s="229"/>
    </row>
    <row r="530" spans="1:19" ht="14.25" thickBot="1">
      <c r="A530" s="187"/>
      <c r="B530" s="176">
        <f>報酬計算!F31</f>
        <v>0</v>
      </c>
      <c r="C530" s="235"/>
      <c r="D530" s="212">
        <f>報酬計算!G31</f>
        <v>0</v>
      </c>
      <c r="E530" s="184"/>
      <c r="F530" s="212">
        <f>報酬計算!I31</f>
        <v>0</v>
      </c>
      <c r="G530" s="213"/>
      <c r="H530" s="69">
        <f>報酬計算!K31</f>
        <v>0</v>
      </c>
      <c r="I530" s="71">
        <f>報酬計算!M31</f>
        <v>0</v>
      </c>
      <c r="J530" s="69">
        <f>報酬計算!N31</f>
        <v>0</v>
      </c>
      <c r="K530" s="70">
        <f>報酬計算!O31</f>
        <v>0</v>
      </c>
      <c r="M530" s="214">
        <f>報酬計算!H31</f>
        <v>0</v>
      </c>
      <c r="N530" s="215"/>
      <c r="O530" s="216">
        <f>報酬計算!AQ31</f>
        <v>0</v>
      </c>
      <c r="P530" s="217"/>
      <c r="Q530" s="218"/>
      <c r="R530" s="216">
        <f>報酬計算!AR31</f>
        <v>0</v>
      </c>
      <c r="S530" s="219"/>
    </row>
    <row r="531" spans="1:19" ht="3.75" customHeight="1" thickBot="1">
      <c r="A531" s="72"/>
      <c r="B531" s="72"/>
      <c r="C531" s="72"/>
      <c r="D531" s="95"/>
      <c r="E531" s="95"/>
      <c r="F531" s="95"/>
      <c r="G531" s="95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</row>
    <row r="532" spans="1:19" ht="14.25" customHeight="1">
      <c r="A532" s="186" t="s">
        <v>44</v>
      </c>
      <c r="B532" s="188" t="s">
        <v>56</v>
      </c>
      <c r="C532" s="188"/>
      <c r="D532" s="188" t="s">
        <v>83</v>
      </c>
      <c r="E532" s="188"/>
      <c r="F532" s="188" t="s">
        <v>84</v>
      </c>
      <c r="G532" s="188"/>
      <c r="H532" s="189" t="s">
        <v>12</v>
      </c>
      <c r="I532" s="190"/>
      <c r="J532" s="189" t="s">
        <v>57</v>
      </c>
      <c r="K532" s="190"/>
      <c r="L532" s="189"/>
      <c r="M532" s="190"/>
      <c r="N532" s="189"/>
      <c r="O532" s="191"/>
      <c r="Q532" s="192" t="s">
        <v>66</v>
      </c>
      <c r="R532" s="193"/>
      <c r="S532" s="194"/>
    </row>
    <row r="533" spans="1:19" ht="14.25" thickBot="1">
      <c r="A533" s="187"/>
      <c r="B533" s="195">
        <f>F530*H530-F537</f>
        <v>0</v>
      </c>
      <c r="C533" s="178"/>
      <c r="D533" s="195">
        <f>報酬計算!R31</f>
        <v>0</v>
      </c>
      <c r="E533" s="178"/>
      <c r="F533" s="195">
        <f>報酬計算!Q31</f>
        <v>0</v>
      </c>
      <c r="G533" s="178"/>
      <c r="H533" s="179">
        <f>報酬計算!P31</f>
        <v>0</v>
      </c>
      <c r="I533" s="180"/>
      <c r="J533" s="179">
        <f>報酬計算!Z31</f>
        <v>0</v>
      </c>
      <c r="K533" s="180"/>
      <c r="L533" s="179"/>
      <c r="M533" s="180"/>
      <c r="N533" s="181"/>
      <c r="O533" s="182"/>
      <c r="Q533" s="183">
        <f>報酬計算!AC31</f>
        <v>0</v>
      </c>
      <c r="R533" s="184"/>
      <c r="S533" s="185"/>
    </row>
    <row r="534" spans="1:19" ht="15" customHeight="1" thickBot="1">
      <c r="A534" s="209" t="s">
        <v>45</v>
      </c>
      <c r="B534" s="210" t="s">
        <v>27</v>
      </c>
      <c r="C534" s="210"/>
      <c r="D534" s="210" t="s">
        <v>62</v>
      </c>
      <c r="E534" s="210"/>
      <c r="F534" s="210" t="s">
        <v>59</v>
      </c>
      <c r="G534" s="210"/>
      <c r="H534" s="189" t="s">
        <v>60</v>
      </c>
      <c r="I534" s="190"/>
      <c r="J534" s="189" t="s">
        <v>25</v>
      </c>
      <c r="K534" s="190"/>
      <c r="L534" s="189" t="s">
        <v>61</v>
      </c>
      <c r="M534" s="190"/>
      <c r="N534" s="189" t="s">
        <v>89</v>
      </c>
      <c r="O534" s="191"/>
    </row>
    <row r="535" spans="1:19" ht="14.25" customHeight="1">
      <c r="A535" s="196"/>
      <c r="B535" s="206">
        <f>報酬計算!AD31</f>
        <v>0</v>
      </c>
      <c r="C535" s="202"/>
      <c r="D535" s="207">
        <f>報酬計算!AE31</f>
        <v>0</v>
      </c>
      <c r="E535" s="207"/>
      <c r="F535" s="202"/>
      <c r="G535" s="202"/>
      <c r="H535" s="208">
        <f>報酬計算!AK31</f>
        <v>0</v>
      </c>
      <c r="I535" s="204"/>
      <c r="J535" s="208">
        <f>報酬計算!AJ31</f>
        <v>0</v>
      </c>
      <c r="K535" s="204"/>
      <c r="L535" s="208">
        <f>報酬計算!AN31</f>
        <v>0</v>
      </c>
      <c r="M535" s="204"/>
      <c r="N535" s="208">
        <f>報酬計算!AI31</f>
        <v>0</v>
      </c>
      <c r="O535" s="205"/>
      <c r="Q535" s="192" t="s">
        <v>67</v>
      </c>
      <c r="R535" s="193"/>
      <c r="S535" s="194"/>
    </row>
    <row r="536" spans="1:19" ht="14.25" customHeight="1" thickBot="1">
      <c r="A536" s="196"/>
      <c r="B536" s="202" t="s">
        <v>58</v>
      </c>
      <c r="C536" s="202"/>
      <c r="D536" s="202" t="s">
        <v>8</v>
      </c>
      <c r="E536" s="202"/>
      <c r="F536" s="202" t="s">
        <v>47</v>
      </c>
      <c r="G536" s="202"/>
      <c r="H536" s="203" t="s">
        <v>14</v>
      </c>
      <c r="I536" s="204"/>
      <c r="J536" s="203"/>
      <c r="K536" s="204"/>
      <c r="L536" s="203"/>
      <c r="M536" s="204"/>
      <c r="N536" s="203"/>
      <c r="O536" s="205"/>
      <c r="Q536" s="183">
        <f>報酬計算!AO31</f>
        <v>0</v>
      </c>
      <c r="R536" s="184"/>
      <c r="S536" s="185"/>
    </row>
    <row r="537" spans="1:19" ht="14.25" thickBot="1">
      <c r="A537" s="187"/>
      <c r="B537" s="211">
        <f>報酬計算!AH31</f>
        <v>0</v>
      </c>
      <c r="C537" s="211"/>
      <c r="D537" s="195">
        <f>報酬計算!AF31</f>
        <v>0</v>
      </c>
      <c r="E537" s="178"/>
      <c r="F537" s="177">
        <f>報酬計算!S31</f>
        <v>0</v>
      </c>
      <c r="G537" s="178"/>
      <c r="H537" s="179">
        <f>報酬計算!AM31</f>
        <v>0</v>
      </c>
      <c r="I537" s="180"/>
      <c r="J537" s="181"/>
      <c r="K537" s="180"/>
      <c r="L537" s="181"/>
      <c r="M537" s="180"/>
      <c r="N537" s="181"/>
      <c r="O537" s="182"/>
    </row>
    <row r="538" spans="1:19" ht="3.75" customHeight="1" thickBot="1">
      <c r="A538" s="72"/>
      <c r="B538" s="72"/>
      <c r="C538" s="72"/>
      <c r="D538" s="95"/>
      <c r="E538" s="95"/>
      <c r="F538" s="95"/>
      <c r="G538" s="95"/>
      <c r="H538" s="13"/>
      <c r="I538" s="13"/>
      <c r="J538" s="13"/>
      <c r="K538" s="13"/>
      <c r="L538" s="13"/>
      <c r="M538" s="13"/>
      <c r="N538" s="13"/>
      <c r="O538" s="13"/>
    </row>
    <row r="539" spans="1:19" ht="14.25" customHeight="1">
      <c r="A539" s="201" t="s">
        <v>46</v>
      </c>
      <c r="B539" s="201" t="s">
        <v>47</v>
      </c>
      <c r="C539" s="96" t="s">
        <v>37</v>
      </c>
      <c r="D539" s="86">
        <f>報酬計算!AV31</f>
        <v>0</v>
      </c>
      <c r="E539" s="96" t="s">
        <v>64</v>
      </c>
      <c r="F539" s="86">
        <f>報酬計算!AZ31</f>
        <v>0</v>
      </c>
      <c r="P539" s="192" t="s">
        <v>69</v>
      </c>
      <c r="Q539" s="193"/>
      <c r="R539" s="193"/>
      <c r="S539" s="194"/>
    </row>
    <row r="540" spans="1:19" ht="14.25" customHeight="1">
      <c r="A540" s="201"/>
      <c r="B540" s="201"/>
      <c r="C540" s="96" t="s">
        <v>63</v>
      </c>
      <c r="D540" s="86">
        <f>報酬計算!AW31</f>
        <v>0</v>
      </c>
      <c r="E540" s="96" t="s">
        <v>65</v>
      </c>
      <c r="F540" s="86">
        <f>報酬計算!BA31</f>
        <v>0</v>
      </c>
      <c r="P540" s="196" t="s">
        <v>68</v>
      </c>
      <c r="Q540" s="197">
        <f>報酬計算!AP31</f>
        <v>0</v>
      </c>
      <c r="R540" s="197"/>
      <c r="S540" s="198"/>
    </row>
    <row r="541" spans="1:19" ht="14.25" thickBot="1">
      <c r="A541" s="201"/>
      <c r="B541" s="201"/>
      <c r="C541" s="75" t="s">
        <v>81</v>
      </c>
      <c r="D541" s="86">
        <f>報酬計算!AX31</f>
        <v>0</v>
      </c>
      <c r="E541" s="94" t="s">
        <v>33</v>
      </c>
      <c r="F541" s="86">
        <f>SUM(D539,D540,D541,F539,F540)</f>
        <v>0</v>
      </c>
      <c r="P541" s="187"/>
      <c r="Q541" s="199"/>
      <c r="R541" s="199"/>
      <c r="S541" s="200"/>
    </row>
    <row r="542" spans="1:19" ht="33.75" customHeight="1">
      <c r="A542" s="72"/>
      <c r="B542" s="72"/>
      <c r="C542" s="79"/>
      <c r="D542" s="13"/>
      <c r="E542" s="95"/>
      <c r="F542" s="13"/>
      <c r="P542" s="72"/>
      <c r="Q542" s="95"/>
      <c r="R542" s="95"/>
      <c r="S542" s="95"/>
    </row>
    <row r="543" spans="1:19" ht="14.25" thickBot="1">
      <c r="A543" s="40" t="s">
        <v>123</v>
      </c>
      <c r="C543" s="77"/>
      <c r="D543" s="77"/>
      <c r="E543" s="77"/>
      <c r="F543" s="78"/>
      <c r="G543" s="1" t="str">
        <f>報酬計算!B1</f>
        <v>平成　　年　　月度</v>
      </c>
      <c r="J543" t="s">
        <v>41</v>
      </c>
    </row>
    <row r="544" spans="1:19">
      <c r="A544" s="186" t="s">
        <v>42</v>
      </c>
      <c r="B544" s="193" t="s">
        <v>6</v>
      </c>
      <c r="C544" s="193"/>
      <c r="D544" s="193" t="s">
        <v>42</v>
      </c>
      <c r="E544" s="193"/>
      <c r="F544" s="194"/>
    </row>
    <row r="545" spans="1:19" ht="18.75" customHeight="1" thickBot="1">
      <c r="A545" s="187"/>
      <c r="B545" s="184"/>
      <c r="C545" s="184"/>
      <c r="D545" s="184">
        <f>報酬計算!C32</f>
        <v>30</v>
      </c>
      <c r="E545" s="184"/>
      <c r="F545" s="185"/>
      <c r="H545" t="str">
        <f>報酬計算!M1</f>
        <v>対象期間　　　　/　　/　　～　　/</v>
      </c>
      <c r="N545" t="str">
        <f>報酬計算!U1</f>
        <v>営業日数 　　日</v>
      </c>
      <c r="R545" s="68"/>
    </row>
    <row r="546" spans="1:19" ht="5.25" customHeight="1" thickBot="1">
      <c r="A546" s="72"/>
      <c r="B546" s="72"/>
      <c r="C546" s="72"/>
      <c r="D546" s="95"/>
      <c r="E546" s="95"/>
      <c r="F546" s="95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</row>
    <row r="547" spans="1:19" ht="14.25" customHeight="1">
      <c r="A547" s="186" t="s">
        <v>43</v>
      </c>
      <c r="B547" s="193" t="s">
        <v>48</v>
      </c>
      <c r="C547" s="193"/>
      <c r="D547" s="193" t="s">
        <v>49</v>
      </c>
      <c r="E547" s="193"/>
      <c r="F547" s="193" t="s">
        <v>50</v>
      </c>
      <c r="G547" s="220"/>
      <c r="H547" s="99" t="s">
        <v>51</v>
      </c>
      <c r="I547" s="98" t="s">
        <v>37</v>
      </c>
      <c r="J547" s="99" t="s">
        <v>52</v>
      </c>
      <c r="K547" s="97" t="s">
        <v>53</v>
      </c>
      <c r="M547" s="221" t="s">
        <v>87</v>
      </c>
      <c r="N547" s="222"/>
      <c r="O547" s="225" t="s">
        <v>54</v>
      </c>
      <c r="P547" s="226"/>
      <c r="Q547" s="227"/>
      <c r="R547" s="228" t="s">
        <v>55</v>
      </c>
      <c r="S547" s="229"/>
    </row>
    <row r="548" spans="1:19" ht="14.25" thickBot="1">
      <c r="A548" s="187"/>
      <c r="B548" s="250">
        <f>報酬計算!F32</f>
        <v>0</v>
      </c>
      <c r="C548" s="250"/>
      <c r="D548" s="212">
        <f>報酬計算!G32</f>
        <v>0</v>
      </c>
      <c r="E548" s="184"/>
      <c r="F548" s="212">
        <f>報酬計算!I32</f>
        <v>0</v>
      </c>
      <c r="G548" s="213"/>
      <c r="H548" s="69">
        <f>報酬計算!K32</f>
        <v>0</v>
      </c>
      <c r="I548" s="71">
        <f>報酬計算!M32</f>
        <v>0</v>
      </c>
      <c r="J548" s="69">
        <f>報酬計算!N32</f>
        <v>0</v>
      </c>
      <c r="K548" s="70">
        <f>報酬計算!O32</f>
        <v>0</v>
      </c>
      <c r="M548" s="214">
        <f>報酬計算!H32</f>
        <v>0</v>
      </c>
      <c r="N548" s="215"/>
      <c r="O548" s="216">
        <f>報酬計算!AQ32</f>
        <v>0</v>
      </c>
      <c r="P548" s="217"/>
      <c r="Q548" s="218"/>
      <c r="R548" s="216">
        <f>報酬計算!AR32</f>
        <v>0</v>
      </c>
      <c r="S548" s="219"/>
    </row>
    <row r="549" spans="1:19" ht="3.75" customHeight="1" thickBot="1">
      <c r="A549" s="72"/>
      <c r="B549" s="72"/>
      <c r="C549" s="72"/>
      <c r="D549" s="95"/>
      <c r="E549" s="95"/>
      <c r="F549" s="95"/>
      <c r="G549" s="95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</row>
    <row r="550" spans="1:19" ht="14.25" customHeight="1">
      <c r="A550" s="186" t="s">
        <v>44</v>
      </c>
      <c r="B550" s="188" t="s">
        <v>56</v>
      </c>
      <c r="C550" s="188"/>
      <c r="D550" s="188" t="s">
        <v>83</v>
      </c>
      <c r="E550" s="188"/>
      <c r="F550" s="188" t="s">
        <v>84</v>
      </c>
      <c r="G550" s="188"/>
      <c r="H550" s="189" t="s">
        <v>12</v>
      </c>
      <c r="I550" s="190"/>
      <c r="J550" s="189" t="s">
        <v>57</v>
      </c>
      <c r="K550" s="190"/>
      <c r="L550" s="189"/>
      <c r="M550" s="190"/>
      <c r="N550" s="189"/>
      <c r="O550" s="191"/>
      <c r="Q550" s="192" t="s">
        <v>66</v>
      </c>
      <c r="R550" s="193"/>
      <c r="S550" s="194"/>
    </row>
    <row r="551" spans="1:19" ht="14.25" thickBot="1">
      <c r="A551" s="187"/>
      <c r="B551" s="195">
        <f>F548*H548-F555</f>
        <v>0</v>
      </c>
      <c r="C551" s="178"/>
      <c r="D551" s="195">
        <f>報酬計算!R32</f>
        <v>0</v>
      </c>
      <c r="E551" s="178"/>
      <c r="F551" s="195">
        <f>報酬計算!Q32</f>
        <v>0</v>
      </c>
      <c r="G551" s="178"/>
      <c r="H551" s="179">
        <f>報酬計算!P32</f>
        <v>0</v>
      </c>
      <c r="I551" s="180"/>
      <c r="J551" s="179">
        <f>報酬計算!Z32</f>
        <v>0</v>
      </c>
      <c r="K551" s="180"/>
      <c r="L551" s="179"/>
      <c r="M551" s="180"/>
      <c r="N551" s="181"/>
      <c r="O551" s="182"/>
      <c r="Q551" s="183">
        <f>報酬計算!AC32</f>
        <v>0</v>
      </c>
      <c r="R551" s="184"/>
      <c r="S551" s="185"/>
    </row>
    <row r="552" spans="1:19" ht="15" customHeight="1" thickBot="1">
      <c r="A552" s="209" t="s">
        <v>45</v>
      </c>
      <c r="B552" s="210" t="s">
        <v>27</v>
      </c>
      <c r="C552" s="210"/>
      <c r="D552" s="210" t="s">
        <v>62</v>
      </c>
      <c r="E552" s="210"/>
      <c r="F552" s="210" t="s">
        <v>59</v>
      </c>
      <c r="G552" s="210"/>
      <c r="H552" s="189" t="s">
        <v>60</v>
      </c>
      <c r="I552" s="190"/>
      <c r="J552" s="189" t="s">
        <v>25</v>
      </c>
      <c r="K552" s="190"/>
      <c r="L552" s="189" t="s">
        <v>61</v>
      </c>
      <c r="M552" s="190"/>
      <c r="N552" s="189" t="s">
        <v>89</v>
      </c>
      <c r="O552" s="191"/>
    </row>
    <row r="553" spans="1:19" ht="14.25" customHeight="1">
      <c r="A553" s="196"/>
      <c r="B553" s="206">
        <f>報酬計算!AD32</f>
        <v>0</v>
      </c>
      <c r="C553" s="202"/>
      <c r="D553" s="207">
        <f>報酬計算!AE32</f>
        <v>0</v>
      </c>
      <c r="E553" s="207"/>
      <c r="F553" s="202"/>
      <c r="G553" s="202"/>
      <c r="H553" s="223">
        <f>報酬計算!AK32</f>
        <v>0</v>
      </c>
      <c r="I553" s="224"/>
      <c r="J553" s="208">
        <f>報酬計算!AJ32</f>
        <v>0</v>
      </c>
      <c r="K553" s="204"/>
      <c r="L553" s="208">
        <f>報酬計算!AN32</f>
        <v>0</v>
      </c>
      <c r="M553" s="204"/>
      <c r="N553" s="208">
        <f>報酬計算!AI32</f>
        <v>0</v>
      </c>
      <c r="O553" s="205"/>
      <c r="Q553" s="192" t="s">
        <v>67</v>
      </c>
      <c r="R553" s="193"/>
      <c r="S553" s="194"/>
    </row>
    <row r="554" spans="1:19" ht="14.25" customHeight="1" thickBot="1">
      <c r="A554" s="196"/>
      <c r="B554" s="202" t="s">
        <v>58</v>
      </c>
      <c r="C554" s="202"/>
      <c r="D554" s="202" t="s">
        <v>8</v>
      </c>
      <c r="E554" s="202"/>
      <c r="F554" s="202" t="s">
        <v>47</v>
      </c>
      <c r="G554" s="202"/>
      <c r="H554" s="203" t="s">
        <v>14</v>
      </c>
      <c r="I554" s="204"/>
      <c r="J554" s="203"/>
      <c r="K554" s="204"/>
      <c r="L554" s="203"/>
      <c r="M554" s="204"/>
      <c r="N554" s="203"/>
      <c r="O554" s="205"/>
      <c r="Q554" s="183">
        <f>報酬計算!AO32</f>
        <v>0</v>
      </c>
      <c r="R554" s="184"/>
      <c r="S554" s="185"/>
    </row>
    <row r="555" spans="1:19" ht="14.25" thickBot="1">
      <c r="A555" s="187"/>
      <c r="B555" s="211">
        <f>報酬計算!AH32</f>
        <v>0</v>
      </c>
      <c r="C555" s="211"/>
      <c r="D555" s="195">
        <f>報酬計算!AF32</f>
        <v>0</v>
      </c>
      <c r="E555" s="178"/>
      <c r="F555" s="177">
        <f>報酬計算!S32</f>
        <v>0</v>
      </c>
      <c r="G555" s="178"/>
      <c r="H555" s="179">
        <f>報酬計算!AM32</f>
        <v>0</v>
      </c>
      <c r="I555" s="180"/>
      <c r="J555" s="181"/>
      <c r="K555" s="180"/>
      <c r="L555" s="181"/>
      <c r="M555" s="180"/>
      <c r="N555" s="181"/>
      <c r="O555" s="182"/>
    </row>
    <row r="556" spans="1:19" ht="3.75" customHeight="1" thickBot="1">
      <c r="A556" s="72"/>
      <c r="B556" s="72"/>
      <c r="C556" s="72"/>
      <c r="D556" s="95"/>
      <c r="E556" s="95"/>
      <c r="F556" s="95"/>
      <c r="G556" s="95"/>
      <c r="H556" s="13"/>
      <c r="I556" s="13"/>
      <c r="J556" s="13"/>
      <c r="K556" s="13"/>
      <c r="L556" s="13"/>
      <c r="M556" s="13"/>
      <c r="N556" s="13"/>
      <c r="O556" s="13"/>
    </row>
    <row r="557" spans="1:19" ht="14.25" customHeight="1">
      <c r="A557" s="201" t="s">
        <v>46</v>
      </c>
      <c r="B557" s="201" t="s">
        <v>47</v>
      </c>
      <c r="C557" s="96" t="s">
        <v>37</v>
      </c>
      <c r="D557" s="86">
        <f>報酬計算!AV32</f>
        <v>0</v>
      </c>
      <c r="E557" s="96" t="s">
        <v>64</v>
      </c>
      <c r="F557" s="86">
        <f>報酬計算!AZ32</f>
        <v>0</v>
      </c>
      <c r="P557" s="192" t="s">
        <v>69</v>
      </c>
      <c r="Q557" s="193"/>
      <c r="R557" s="193"/>
      <c r="S557" s="194"/>
    </row>
    <row r="558" spans="1:19" ht="14.25" customHeight="1">
      <c r="A558" s="201"/>
      <c r="B558" s="201"/>
      <c r="C558" s="96" t="s">
        <v>63</v>
      </c>
      <c r="D558" s="86">
        <f>報酬計算!AW32</f>
        <v>0</v>
      </c>
      <c r="E558" s="96" t="s">
        <v>65</v>
      </c>
      <c r="F558" s="86">
        <f>報酬計算!BA32</f>
        <v>0</v>
      </c>
      <c r="P558" s="196" t="s">
        <v>68</v>
      </c>
      <c r="Q558" s="197">
        <f>報酬計算!AP32</f>
        <v>0</v>
      </c>
      <c r="R558" s="197"/>
      <c r="S558" s="198"/>
    </row>
    <row r="559" spans="1:19" ht="14.25" thickBot="1">
      <c r="A559" s="201"/>
      <c r="B559" s="201"/>
      <c r="C559" s="75" t="s">
        <v>81</v>
      </c>
      <c r="D559" s="86">
        <f>報酬計算!AX32</f>
        <v>0</v>
      </c>
      <c r="E559" s="94" t="s">
        <v>33</v>
      </c>
      <c r="F559" s="86">
        <f>SUM(D557,D558,D559,F557,F558)</f>
        <v>0</v>
      </c>
      <c r="P559" s="187"/>
      <c r="Q559" s="199"/>
      <c r="R559" s="199"/>
      <c r="S559" s="200"/>
    </row>
    <row r="560" spans="1:19" ht="33.75" customHeight="1"/>
    <row r="561" spans="1:19" ht="14.25" thickBot="1">
      <c r="A561" s="40" t="s">
        <v>123</v>
      </c>
      <c r="C561" s="77"/>
      <c r="D561" s="77"/>
      <c r="E561" s="77"/>
      <c r="F561" s="78"/>
      <c r="G561" s="1" t="str">
        <f>報酬計算!B1</f>
        <v>平成　　年　　月度</v>
      </c>
      <c r="J561" t="s">
        <v>41</v>
      </c>
    </row>
    <row r="562" spans="1:19">
      <c r="A562" s="186" t="s">
        <v>42</v>
      </c>
      <c r="B562" s="193" t="s">
        <v>6</v>
      </c>
      <c r="C562" s="193"/>
      <c r="D562" s="193" t="s">
        <v>42</v>
      </c>
      <c r="E562" s="193"/>
      <c r="F562" s="194"/>
    </row>
    <row r="563" spans="1:19" ht="18.75" customHeight="1" thickBot="1">
      <c r="A563" s="187"/>
      <c r="B563" s="184"/>
      <c r="C563" s="184"/>
      <c r="D563" s="184">
        <f>報酬計算!C33</f>
        <v>31</v>
      </c>
      <c r="E563" s="184"/>
      <c r="F563" s="185"/>
      <c r="H563" t="str">
        <f>報酬計算!M1</f>
        <v>対象期間　　　　/　　/　　～　　/</v>
      </c>
      <c r="N563" t="str">
        <f>報酬計算!U1</f>
        <v>営業日数 　　日</v>
      </c>
      <c r="R563" s="68"/>
    </row>
    <row r="564" spans="1:19" ht="5.25" customHeight="1" thickBot="1">
      <c r="A564" s="72"/>
      <c r="B564" s="72"/>
      <c r="C564" s="72"/>
      <c r="D564" s="95"/>
      <c r="E564" s="95"/>
      <c r="F564" s="95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</row>
    <row r="565" spans="1:19" ht="14.25" customHeight="1">
      <c r="A565" s="186" t="s">
        <v>43</v>
      </c>
      <c r="B565" s="193" t="s">
        <v>48</v>
      </c>
      <c r="C565" s="193"/>
      <c r="D565" s="193" t="s">
        <v>49</v>
      </c>
      <c r="E565" s="193"/>
      <c r="F565" s="193" t="s">
        <v>50</v>
      </c>
      <c r="G565" s="220"/>
      <c r="H565" s="99" t="s">
        <v>51</v>
      </c>
      <c r="I565" s="98" t="s">
        <v>37</v>
      </c>
      <c r="J565" s="99" t="s">
        <v>52</v>
      </c>
      <c r="K565" s="97" t="s">
        <v>53</v>
      </c>
      <c r="M565" s="221" t="s">
        <v>87</v>
      </c>
      <c r="N565" s="222"/>
      <c r="O565" s="225" t="s">
        <v>54</v>
      </c>
      <c r="P565" s="226"/>
      <c r="Q565" s="227"/>
      <c r="R565" s="228" t="s">
        <v>55</v>
      </c>
      <c r="S565" s="229"/>
    </row>
    <row r="566" spans="1:19" ht="14.25" thickBot="1">
      <c r="A566" s="187"/>
      <c r="B566" s="252">
        <f>報酬計算!F33</f>
        <v>0</v>
      </c>
      <c r="C566" s="253"/>
      <c r="D566" s="212">
        <f>報酬計算!G33</f>
        <v>0</v>
      </c>
      <c r="E566" s="184"/>
      <c r="F566" s="212">
        <f>報酬計算!I33</f>
        <v>0</v>
      </c>
      <c r="G566" s="213"/>
      <c r="H566" s="69">
        <f>報酬計算!K33</f>
        <v>0</v>
      </c>
      <c r="I566" s="71">
        <f>報酬計算!M33</f>
        <v>0</v>
      </c>
      <c r="J566" s="69">
        <f>報酬計算!N33</f>
        <v>0</v>
      </c>
      <c r="K566" s="70">
        <f>報酬計算!O33</f>
        <v>0</v>
      </c>
      <c r="M566" s="214">
        <f>報酬計算!H33</f>
        <v>0</v>
      </c>
      <c r="N566" s="215"/>
      <c r="O566" s="216">
        <f>報酬計算!AQ33</f>
        <v>0</v>
      </c>
      <c r="P566" s="217"/>
      <c r="Q566" s="218"/>
      <c r="R566" s="216">
        <f>報酬計算!AR33</f>
        <v>0</v>
      </c>
      <c r="S566" s="219"/>
    </row>
    <row r="567" spans="1:19" ht="3.75" customHeight="1" thickBot="1">
      <c r="A567" s="72"/>
      <c r="B567" s="72"/>
      <c r="C567" s="72"/>
      <c r="D567" s="95"/>
      <c r="E567" s="95"/>
      <c r="F567" s="95"/>
      <c r="G567" s="95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</row>
    <row r="568" spans="1:19" ht="14.25" customHeight="1">
      <c r="A568" s="186" t="s">
        <v>44</v>
      </c>
      <c r="B568" s="188" t="s">
        <v>56</v>
      </c>
      <c r="C568" s="188"/>
      <c r="D568" s="188" t="s">
        <v>83</v>
      </c>
      <c r="E568" s="188"/>
      <c r="F568" s="188" t="s">
        <v>84</v>
      </c>
      <c r="G568" s="188"/>
      <c r="H568" s="189" t="s">
        <v>12</v>
      </c>
      <c r="I568" s="190"/>
      <c r="J568" s="189" t="s">
        <v>57</v>
      </c>
      <c r="K568" s="190"/>
      <c r="L568" s="189"/>
      <c r="M568" s="190"/>
      <c r="N568" s="189"/>
      <c r="O568" s="191"/>
      <c r="Q568" s="192" t="s">
        <v>66</v>
      </c>
      <c r="R568" s="193"/>
      <c r="S568" s="194"/>
    </row>
    <row r="569" spans="1:19" ht="14.25" thickBot="1">
      <c r="A569" s="187"/>
      <c r="B569" s="195">
        <f>F566*H566-F573</f>
        <v>0</v>
      </c>
      <c r="C569" s="178"/>
      <c r="D569" s="195">
        <f>報酬計算!R33</f>
        <v>0</v>
      </c>
      <c r="E569" s="178"/>
      <c r="F569" s="195">
        <f>報酬計算!Q33</f>
        <v>0</v>
      </c>
      <c r="G569" s="178"/>
      <c r="H569" s="179">
        <f>報酬計算!P33</f>
        <v>0</v>
      </c>
      <c r="I569" s="180"/>
      <c r="J569" s="179">
        <f>報酬計算!Z33</f>
        <v>0</v>
      </c>
      <c r="K569" s="180"/>
      <c r="L569" s="179"/>
      <c r="M569" s="180"/>
      <c r="N569" s="181"/>
      <c r="O569" s="182"/>
      <c r="Q569" s="183">
        <f>報酬計算!AC33</f>
        <v>0</v>
      </c>
      <c r="R569" s="184"/>
      <c r="S569" s="185"/>
    </row>
    <row r="570" spans="1:19" ht="15" customHeight="1" thickBot="1">
      <c r="A570" s="209" t="s">
        <v>45</v>
      </c>
      <c r="B570" s="210" t="s">
        <v>27</v>
      </c>
      <c r="C570" s="210"/>
      <c r="D570" s="210" t="s">
        <v>62</v>
      </c>
      <c r="E570" s="210"/>
      <c r="F570" s="210" t="s">
        <v>59</v>
      </c>
      <c r="G570" s="210"/>
      <c r="H570" s="189" t="s">
        <v>60</v>
      </c>
      <c r="I570" s="190"/>
      <c r="J570" s="189" t="s">
        <v>25</v>
      </c>
      <c r="K570" s="190"/>
      <c r="L570" s="189" t="s">
        <v>61</v>
      </c>
      <c r="M570" s="190"/>
      <c r="N570" s="189" t="s">
        <v>89</v>
      </c>
      <c r="O570" s="191"/>
    </row>
    <row r="571" spans="1:19" ht="14.25" customHeight="1">
      <c r="A571" s="196"/>
      <c r="B571" s="206">
        <f>報酬計算!AD33</f>
        <v>0</v>
      </c>
      <c r="C571" s="202"/>
      <c r="D571" s="207">
        <f>報酬計算!AE33</f>
        <v>0</v>
      </c>
      <c r="E571" s="207"/>
      <c r="F571" s="202"/>
      <c r="G571" s="202"/>
      <c r="H571" s="208">
        <f>報酬計算!AK33</f>
        <v>0</v>
      </c>
      <c r="I571" s="204"/>
      <c r="J571" s="208">
        <f>報酬計算!AJ33</f>
        <v>0</v>
      </c>
      <c r="K571" s="204"/>
      <c r="L571" s="208">
        <f>報酬計算!AN33</f>
        <v>0</v>
      </c>
      <c r="M571" s="204"/>
      <c r="N571" s="208">
        <f>報酬計算!AI33</f>
        <v>0</v>
      </c>
      <c r="O571" s="205"/>
      <c r="Q571" s="192" t="s">
        <v>67</v>
      </c>
      <c r="R571" s="193"/>
      <c r="S571" s="194"/>
    </row>
    <row r="572" spans="1:19" ht="14.25" customHeight="1" thickBot="1">
      <c r="A572" s="196"/>
      <c r="B572" s="202" t="s">
        <v>58</v>
      </c>
      <c r="C572" s="202"/>
      <c r="D572" s="202" t="s">
        <v>8</v>
      </c>
      <c r="E572" s="202"/>
      <c r="F572" s="202" t="s">
        <v>47</v>
      </c>
      <c r="G572" s="202"/>
      <c r="H572" s="203" t="s">
        <v>14</v>
      </c>
      <c r="I572" s="204"/>
      <c r="J572" s="203"/>
      <c r="K572" s="204"/>
      <c r="L572" s="203"/>
      <c r="M572" s="204"/>
      <c r="N572" s="203"/>
      <c r="O572" s="205"/>
      <c r="Q572" s="183">
        <f>報酬計算!AO33</f>
        <v>0</v>
      </c>
      <c r="R572" s="184"/>
      <c r="S572" s="185"/>
    </row>
    <row r="573" spans="1:19" ht="14.25" thickBot="1">
      <c r="A573" s="187"/>
      <c r="B573" s="211">
        <f>報酬計算!AH33</f>
        <v>0</v>
      </c>
      <c r="C573" s="211"/>
      <c r="D573" s="195">
        <f>報酬計算!AF33</f>
        <v>0</v>
      </c>
      <c r="E573" s="178"/>
      <c r="F573" s="177">
        <f>報酬計算!S33</f>
        <v>0</v>
      </c>
      <c r="G573" s="178"/>
      <c r="H573" s="179">
        <f>報酬計算!AM33</f>
        <v>0</v>
      </c>
      <c r="I573" s="180"/>
      <c r="J573" s="181"/>
      <c r="K573" s="180"/>
      <c r="L573" s="181"/>
      <c r="M573" s="180"/>
      <c r="N573" s="181"/>
      <c r="O573" s="182"/>
    </row>
    <row r="574" spans="1:19" ht="3.75" customHeight="1" thickBot="1">
      <c r="A574" s="72"/>
      <c r="B574" s="72"/>
      <c r="C574" s="72"/>
      <c r="D574" s="95"/>
      <c r="E574" s="95"/>
      <c r="F574" s="95"/>
      <c r="G574" s="95"/>
      <c r="H574" s="13"/>
      <c r="I574" s="13"/>
      <c r="J574" s="13"/>
      <c r="K574" s="13"/>
      <c r="L574" s="13"/>
      <c r="M574" s="13"/>
      <c r="N574" s="13"/>
      <c r="O574" s="13"/>
    </row>
    <row r="575" spans="1:19" ht="14.25" customHeight="1">
      <c r="A575" s="201" t="s">
        <v>46</v>
      </c>
      <c r="B575" s="201" t="s">
        <v>47</v>
      </c>
      <c r="C575" s="96" t="s">
        <v>37</v>
      </c>
      <c r="D575" s="86">
        <f>報酬計算!AV33</f>
        <v>0</v>
      </c>
      <c r="E575" s="96" t="s">
        <v>64</v>
      </c>
      <c r="F575" s="86">
        <f>報酬計算!AZ33</f>
        <v>0</v>
      </c>
      <c r="P575" s="192" t="s">
        <v>69</v>
      </c>
      <c r="Q575" s="193"/>
      <c r="R575" s="193"/>
      <c r="S575" s="194"/>
    </row>
    <row r="576" spans="1:19" ht="14.25" customHeight="1">
      <c r="A576" s="201"/>
      <c r="B576" s="201"/>
      <c r="C576" s="96" t="s">
        <v>63</v>
      </c>
      <c r="D576" s="86">
        <f>報酬計算!AW33</f>
        <v>0</v>
      </c>
      <c r="E576" s="96" t="s">
        <v>65</v>
      </c>
      <c r="F576" s="86">
        <f>報酬計算!BA33</f>
        <v>0</v>
      </c>
      <c r="P576" s="196" t="s">
        <v>68</v>
      </c>
      <c r="Q576" s="197">
        <f>報酬計算!AP33</f>
        <v>0</v>
      </c>
      <c r="R576" s="197"/>
      <c r="S576" s="198"/>
    </row>
    <row r="577" spans="1:19" ht="14.25" thickBot="1">
      <c r="A577" s="201"/>
      <c r="B577" s="201"/>
      <c r="C577" s="75" t="s">
        <v>81</v>
      </c>
      <c r="D577" s="86">
        <f>報酬計算!AX33</f>
        <v>0</v>
      </c>
      <c r="E577" s="94" t="s">
        <v>33</v>
      </c>
      <c r="F577" s="86">
        <f>SUM(D575,D576,D577,F575,F576)</f>
        <v>0</v>
      </c>
      <c r="P577" s="187"/>
      <c r="Q577" s="199"/>
      <c r="R577" s="199"/>
      <c r="S577" s="200"/>
    </row>
    <row r="578" spans="1:19" ht="33.75" customHeight="1"/>
    <row r="579" spans="1:19" ht="14.25" thickBot="1">
      <c r="A579" s="40" t="s">
        <v>123</v>
      </c>
      <c r="C579" s="77"/>
      <c r="D579" s="77"/>
      <c r="E579" s="77"/>
      <c r="F579" s="78"/>
      <c r="G579" s="1" t="str">
        <f>報酬計算!B1</f>
        <v>平成　　年　　月度</v>
      </c>
      <c r="J579" t="s">
        <v>41</v>
      </c>
    </row>
    <row r="580" spans="1:19">
      <c r="A580" s="186" t="s">
        <v>42</v>
      </c>
      <c r="B580" s="193" t="s">
        <v>6</v>
      </c>
      <c r="C580" s="193"/>
      <c r="D580" s="193" t="s">
        <v>42</v>
      </c>
      <c r="E580" s="193"/>
      <c r="F580" s="194"/>
    </row>
    <row r="581" spans="1:19" ht="18.75" customHeight="1" thickBot="1">
      <c r="A581" s="187"/>
      <c r="B581" s="184"/>
      <c r="C581" s="184"/>
      <c r="D581" s="184">
        <f>報酬計算!C34</f>
        <v>32</v>
      </c>
      <c r="E581" s="184"/>
      <c r="F581" s="185"/>
      <c r="H581" t="str">
        <f>報酬計算!M1</f>
        <v>対象期間　　　　/　　/　　～　　/</v>
      </c>
      <c r="N581" t="str">
        <f>報酬計算!U1</f>
        <v>営業日数 　　日</v>
      </c>
      <c r="R581" s="68"/>
    </row>
    <row r="582" spans="1:19" ht="5.25" customHeight="1" thickBot="1">
      <c r="A582" s="72"/>
      <c r="B582" s="72"/>
      <c r="C582" s="72"/>
      <c r="D582" s="95"/>
      <c r="E582" s="95"/>
      <c r="F582" s="95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</row>
    <row r="583" spans="1:19" ht="14.25" customHeight="1">
      <c r="A583" s="186" t="s">
        <v>43</v>
      </c>
      <c r="B583" s="193" t="s">
        <v>48</v>
      </c>
      <c r="C583" s="193"/>
      <c r="D583" s="193" t="s">
        <v>49</v>
      </c>
      <c r="E583" s="193"/>
      <c r="F583" s="193" t="s">
        <v>50</v>
      </c>
      <c r="G583" s="220"/>
      <c r="H583" s="99" t="s">
        <v>51</v>
      </c>
      <c r="I583" s="98" t="s">
        <v>37</v>
      </c>
      <c r="J583" s="99" t="s">
        <v>52</v>
      </c>
      <c r="K583" s="97" t="s">
        <v>53</v>
      </c>
      <c r="M583" s="221" t="s">
        <v>87</v>
      </c>
      <c r="N583" s="222"/>
      <c r="O583" s="225" t="s">
        <v>54</v>
      </c>
      <c r="P583" s="226"/>
      <c r="Q583" s="227"/>
      <c r="R583" s="228" t="s">
        <v>55</v>
      </c>
      <c r="S583" s="229"/>
    </row>
    <row r="584" spans="1:19" ht="14.25" thickBot="1">
      <c r="A584" s="187"/>
      <c r="B584" s="212">
        <f>報酬計算!F34</f>
        <v>0</v>
      </c>
      <c r="C584" s="184"/>
      <c r="D584" s="212">
        <f>報酬計算!G34</f>
        <v>0</v>
      </c>
      <c r="E584" s="184"/>
      <c r="F584" s="212">
        <f>報酬計算!I34</f>
        <v>0</v>
      </c>
      <c r="G584" s="213"/>
      <c r="H584" s="69">
        <f>報酬計算!K34</f>
        <v>0</v>
      </c>
      <c r="I584" s="71">
        <f>報酬計算!M34</f>
        <v>0</v>
      </c>
      <c r="J584" s="69">
        <f>報酬計算!N34</f>
        <v>0</v>
      </c>
      <c r="K584" s="70">
        <f>報酬計算!O34</f>
        <v>0</v>
      </c>
      <c r="M584" s="214">
        <f>報酬計算!H34</f>
        <v>0</v>
      </c>
      <c r="N584" s="215"/>
      <c r="O584" s="216">
        <f>報酬計算!AQ34</f>
        <v>0</v>
      </c>
      <c r="P584" s="217"/>
      <c r="Q584" s="218"/>
      <c r="R584" s="216">
        <f>報酬計算!AR34</f>
        <v>0</v>
      </c>
      <c r="S584" s="219"/>
    </row>
    <row r="585" spans="1:19" ht="3.75" customHeight="1" thickBot="1">
      <c r="A585" s="72"/>
      <c r="B585" s="72"/>
      <c r="C585" s="72"/>
      <c r="D585" s="95"/>
      <c r="E585" s="95"/>
      <c r="F585" s="95"/>
      <c r="G585" s="95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</row>
    <row r="586" spans="1:19" ht="14.25" customHeight="1">
      <c r="A586" s="186" t="s">
        <v>44</v>
      </c>
      <c r="B586" s="188" t="s">
        <v>56</v>
      </c>
      <c r="C586" s="188"/>
      <c r="D586" s="188" t="s">
        <v>83</v>
      </c>
      <c r="E586" s="188"/>
      <c r="F586" s="188" t="s">
        <v>84</v>
      </c>
      <c r="G586" s="188"/>
      <c r="H586" s="189" t="s">
        <v>12</v>
      </c>
      <c r="I586" s="190"/>
      <c r="J586" s="189" t="s">
        <v>57</v>
      </c>
      <c r="K586" s="190"/>
      <c r="L586" s="189"/>
      <c r="M586" s="190"/>
      <c r="N586" s="189"/>
      <c r="O586" s="191"/>
      <c r="Q586" s="192" t="s">
        <v>66</v>
      </c>
      <c r="R586" s="193"/>
      <c r="S586" s="194"/>
    </row>
    <row r="587" spans="1:19" ht="14.25" thickBot="1">
      <c r="A587" s="187"/>
      <c r="B587" s="195">
        <f>F584*H584-F591</f>
        <v>0</v>
      </c>
      <c r="C587" s="178"/>
      <c r="D587" s="195">
        <f>報酬計算!R34</f>
        <v>0</v>
      </c>
      <c r="E587" s="178"/>
      <c r="F587" s="195">
        <f>報酬計算!Q34</f>
        <v>0</v>
      </c>
      <c r="G587" s="178"/>
      <c r="H587" s="179">
        <f>報酬計算!P34</f>
        <v>0</v>
      </c>
      <c r="I587" s="180"/>
      <c r="J587" s="179">
        <f>報酬計算!Z34</f>
        <v>0</v>
      </c>
      <c r="K587" s="180"/>
      <c r="L587" s="179"/>
      <c r="M587" s="180"/>
      <c r="N587" s="181"/>
      <c r="O587" s="182"/>
      <c r="Q587" s="183">
        <f>報酬計算!AC34</f>
        <v>0</v>
      </c>
      <c r="R587" s="184"/>
      <c r="S587" s="185"/>
    </row>
    <row r="588" spans="1:19" ht="15" customHeight="1" thickBot="1">
      <c r="A588" s="209" t="s">
        <v>45</v>
      </c>
      <c r="B588" s="210" t="s">
        <v>27</v>
      </c>
      <c r="C588" s="210"/>
      <c r="D588" s="210" t="s">
        <v>62</v>
      </c>
      <c r="E588" s="210"/>
      <c r="F588" s="210" t="s">
        <v>59</v>
      </c>
      <c r="G588" s="210"/>
      <c r="H588" s="189" t="s">
        <v>60</v>
      </c>
      <c r="I588" s="190"/>
      <c r="J588" s="189" t="s">
        <v>25</v>
      </c>
      <c r="K588" s="190"/>
      <c r="L588" s="189" t="s">
        <v>61</v>
      </c>
      <c r="M588" s="190"/>
      <c r="N588" s="189" t="s">
        <v>89</v>
      </c>
      <c r="O588" s="191"/>
    </row>
    <row r="589" spans="1:19" ht="14.25" customHeight="1">
      <c r="A589" s="196"/>
      <c r="B589" s="206">
        <f>報酬計算!AD34</f>
        <v>0</v>
      </c>
      <c r="C589" s="202"/>
      <c r="D589" s="207">
        <f>報酬計算!AE34</f>
        <v>0</v>
      </c>
      <c r="E589" s="207"/>
      <c r="F589" s="202"/>
      <c r="G589" s="202"/>
      <c r="H589" s="208">
        <f>報酬計算!AK34</f>
        <v>0</v>
      </c>
      <c r="I589" s="204"/>
      <c r="J589" s="208">
        <f>報酬計算!AJ34</f>
        <v>0</v>
      </c>
      <c r="K589" s="204"/>
      <c r="L589" s="208">
        <f>報酬計算!AN34</f>
        <v>0</v>
      </c>
      <c r="M589" s="204"/>
      <c r="N589" s="208">
        <f>報酬計算!AI34</f>
        <v>0</v>
      </c>
      <c r="O589" s="205"/>
      <c r="Q589" s="192" t="s">
        <v>67</v>
      </c>
      <c r="R589" s="193"/>
      <c r="S589" s="194"/>
    </row>
    <row r="590" spans="1:19" ht="14.25" customHeight="1" thickBot="1">
      <c r="A590" s="196"/>
      <c r="B590" s="202" t="s">
        <v>58</v>
      </c>
      <c r="C590" s="202"/>
      <c r="D590" s="202" t="s">
        <v>8</v>
      </c>
      <c r="E590" s="202"/>
      <c r="F590" s="202" t="s">
        <v>47</v>
      </c>
      <c r="G590" s="202"/>
      <c r="H590" s="203" t="s">
        <v>14</v>
      </c>
      <c r="I590" s="204"/>
      <c r="J590" s="203"/>
      <c r="K590" s="204"/>
      <c r="L590" s="203"/>
      <c r="M590" s="204"/>
      <c r="N590" s="203"/>
      <c r="O590" s="205"/>
      <c r="Q590" s="183">
        <f>報酬計算!AO34</f>
        <v>0</v>
      </c>
      <c r="R590" s="184"/>
      <c r="S590" s="185"/>
    </row>
    <row r="591" spans="1:19" ht="14.25" thickBot="1">
      <c r="A591" s="187"/>
      <c r="B591" s="211">
        <f>報酬計算!AH34</f>
        <v>0</v>
      </c>
      <c r="C591" s="211"/>
      <c r="D591" s="195">
        <f>報酬計算!AF34</f>
        <v>0</v>
      </c>
      <c r="E591" s="178"/>
      <c r="F591" s="177">
        <f>報酬計算!S34</f>
        <v>0</v>
      </c>
      <c r="G591" s="178"/>
      <c r="H591" s="179">
        <f>報酬計算!AM34</f>
        <v>0</v>
      </c>
      <c r="I591" s="180"/>
      <c r="J591" s="181"/>
      <c r="K591" s="180"/>
      <c r="L591" s="181"/>
      <c r="M591" s="180"/>
      <c r="N591" s="181"/>
      <c r="O591" s="182"/>
    </row>
    <row r="592" spans="1:19" ht="3.75" customHeight="1" thickBot="1">
      <c r="A592" s="72"/>
      <c r="B592" s="72"/>
      <c r="C592" s="72"/>
      <c r="D592" s="95"/>
      <c r="E592" s="95"/>
      <c r="F592" s="95"/>
      <c r="G592" s="95"/>
      <c r="H592" s="13"/>
      <c r="I592" s="13"/>
      <c r="J592" s="13"/>
      <c r="K592" s="13"/>
      <c r="L592" s="13"/>
      <c r="M592" s="13"/>
      <c r="N592" s="13"/>
      <c r="O592" s="13"/>
    </row>
    <row r="593" spans="1:19" ht="14.25" customHeight="1">
      <c r="A593" s="201" t="s">
        <v>46</v>
      </c>
      <c r="B593" s="201" t="s">
        <v>47</v>
      </c>
      <c r="C593" s="96" t="s">
        <v>37</v>
      </c>
      <c r="D593" s="86">
        <f>報酬計算!AV34</f>
        <v>0</v>
      </c>
      <c r="E593" s="96" t="s">
        <v>64</v>
      </c>
      <c r="F593" s="86">
        <f>報酬計算!AZ34</f>
        <v>0</v>
      </c>
      <c r="P593" s="192" t="s">
        <v>69</v>
      </c>
      <c r="Q593" s="193"/>
      <c r="R593" s="193"/>
      <c r="S593" s="194"/>
    </row>
    <row r="594" spans="1:19" ht="14.25" customHeight="1">
      <c r="A594" s="201"/>
      <c r="B594" s="201"/>
      <c r="C594" s="96" t="s">
        <v>63</v>
      </c>
      <c r="D594" s="86">
        <f>報酬計算!AW34</f>
        <v>0</v>
      </c>
      <c r="E594" s="96" t="s">
        <v>65</v>
      </c>
      <c r="F594" s="86">
        <f>報酬計算!BA34</f>
        <v>0</v>
      </c>
      <c r="P594" s="196" t="s">
        <v>68</v>
      </c>
      <c r="Q594" s="197">
        <f>報酬計算!AP34</f>
        <v>0</v>
      </c>
      <c r="R594" s="197"/>
      <c r="S594" s="198"/>
    </row>
    <row r="595" spans="1:19" ht="14.25" thickBot="1">
      <c r="A595" s="201"/>
      <c r="B595" s="201"/>
      <c r="C595" s="75" t="s">
        <v>81</v>
      </c>
      <c r="D595" s="86">
        <f>報酬計算!AX34</f>
        <v>0</v>
      </c>
      <c r="E595" s="94" t="s">
        <v>33</v>
      </c>
      <c r="F595" s="86">
        <f>SUM(D593,D594,D595,F593,F594)</f>
        <v>0</v>
      </c>
      <c r="P595" s="187"/>
      <c r="Q595" s="199"/>
      <c r="R595" s="199"/>
      <c r="S595" s="200"/>
    </row>
    <row r="596" spans="1:19" ht="19.149999999999999" customHeight="1"/>
    <row r="597" spans="1:19" ht="14.25" thickBot="1">
      <c r="A597" s="40" t="s">
        <v>123</v>
      </c>
      <c r="C597" s="77"/>
      <c r="D597" s="77"/>
      <c r="E597" s="77"/>
      <c r="F597" s="78"/>
      <c r="G597" s="1" t="str">
        <f>報酬計算!B1</f>
        <v>平成　　年　　月度</v>
      </c>
      <c r="J597" t="s">
        <v>41</v>
      </c>
    </row>
    <row r="598" spans="1:19" ht="13.5" customHeight="1">
      <c r="A598" s="186" t="s">
        <v>42</v>
      </c>
      <c r="B598" s="193" t="s">
        <v>6</v>
      </c>
      <c r="C598" s="193"/>
      <c r="D598" s="193" t="s">
        <v>42</v>
      </c>
      <c r="E598" s="193"/>
      <c r="F598" s="194"/>
    </row>
    <row r="599" spans="1:19" ht="18.75" customHeight="1" thickBot="1">
      <c r="A599" s="187"/>
      <c r="B599" s="184"/>
      <c r="C599" s="184"/>
      <c r="D599" s="184" t="str">
        <f>報酬計算!C35</f>
        <v>派遣</v>
      </c>
      <c r="E599" s="184"/>
      <c r="F599" s="185"/>
      <c r="H599" t="str">
        <f>報酬計算!M1</f>
        <v>対象期間　　　　/　　/　　～　　/</v>
      </c>
      <c r="N599" t="str">
        <f>報酬計算!U1</f>
        <v>営業日数 　　日</v>
      </c>
      <c r="R599" s="68"/>
    </row>
    <row r="600" spans="1:19" ht="5.25" customHeight="1" thickBot="1">
      <c r="A600" s="72"/>
      <c r="B600" s="72"/>
      <c r="C600" s="72"/>
      <c r="D600" s="95"/>
      <c r="E600" s="95"/>
      <c r="F600" s="95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</row>
    <row r="601" spans="1:19" ht="14.25" customHeight="1">
      <c r="A601" s="186" t="s">
        <v>43</v>
      </c>
      <c r="B601" s="193" t="s">
        <v>48</v>
      </c>
      <c r="C601" s="193"/>
      <c r="D601" s="193" t="s">
        <v>49</v>
      </c>
      <c r="E601" s="193"/>
      <c r="F601" s="193" t="s">
        <v>50</v>
      </c>
      <c r="G601" s="220"/>
      <c r="H601" s="99" t="s">
        <v>51</v>
      </c>
      <c r="I601" s="98" t="s">
        <v>37</v>
      </c>
      <c r="J601" s="99" t="s">
        <v>52</v>
      </c>
      <c r="K601" s="97" t="s">
        <v>53</v>
      </c>
      <c r="M601" s="221" t="s">
        <v>87</v>
      </c>
      <c r="N601" s="222"/>
      <c r="O601" s="254" t="s">
        <v>54</v>
      </c>
      <c r="P601" s="255"/>
      <c r="Q601" s="256"/>
      <c r="R601" s="254" t="s">
        <v>55</v>
      </c>
      <c r="S601" s="257"/>
    </row>
    <row r="602" spans="1:19" ht="14.25" thickBot="1">
      <c r="A602" s="187"/>
      <c r="B602" s="232"/>
      <c r="C602" s="184"/>
      <c r="D602" s="212">
        <f>報酬計算!G35</f>
        <v>0</v>
      </c>
      <c r="E602" s="184"/>
      <c r="F602" s="212">
        <f>報酬計算!I35</f>
        <v>0</v>
      </c>
      <c r="G602" s="213"/>
      <c r="H602" s="69">
        <f>報酬計算!K35</f>
        <v>0</v>
      </c>
      <c r="I602" s="71">
        <f>報酬計算!M35</f>
        <v>0</v>
      </c>
      <c r="J602" s="69">
        <f>報酬計算!N35</f>
        <v>0</v>
      </c>
      <c r="K602" s="70">
        <f>報酬計算!O35</f>
        <v>0</v>
      </c>
      <c r="M602" s="214">
        <f>報酬計算!H35</f>
        <v>0</v>
      </c>
      <c r="N602" s="215"/>
      <c r="O602" s="258"/>
      <c r="P602" s="259"/>
      <c r="Q602" s="260"/>
      <c r="R602" s="258"/>
      <c r="S602" s="261"/>
    </row>
    <row r="603" spans="1:19" ht="3.75" customHeight="1" thickBot="1">
      <c r="A603" s="72"/>
      <c r="B603" s="72"/>
      <c r="C603" s="72"/>
      <c r="D603" s="95"/>
      <c r="E603" s="95"/>
      <c r="F603" s="95"/>
      <c r="G603" s="95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</row>
    <row r="604" spans="1:19" ht="14.25" customHeight="1">
      <c r="A604" s="186" t="s">
        <v>44</v>
      </c>
      <c r="B604" s="188" t="s">
        <v>56</v>
      </c>
      <c r="C604" s="188"/>
      <c r="D604" s="188" t="s">
        <v>83</v>
      </c>
      <c r="E604" s="188"/>
      <c r="F604" s="188" t="s">
        <v>84</v>
      </c>
      <c r="G604" s="188"/>
      <c r="H604" s="189" t="s">
        <v>12</v>
      </c>
      <c r="I604" s="190"/>
      <c r="J604" s="189" t="s">
        <v>57</v>
      </c>
      <c r="K604" s="190"/>
      <c r="L604" s="189" t="s">
        <v>94</v>
      </c>
      <c r="M604" s="190"/>
      <c r="N604" s="189"/>
      <c r="O604" s="191"/>
      <c r="Q604" s="192" t="s">
        <v>66</v>
      </c>
      <c r="R604" s="193"/>
      <c r="S604" s="194"/>
    </row>
    <row r="605" spans="1:19" ht="14.25" thickBot="1">
      <c r="A605" s="187"/>
      <c r="B605" s="195">
        <f>F602*H602-F609</f>
        <v>0</v>
      </c>
      <c r="C605" s="178"/>
      <c r="D605" s="195">
        <f>報酬計算!R35</f>
        <v>0</v>
      </c>
      <c r="E605" s="178"/>
      <c r="F605" s="195">
        <f>報酬計算!Q35</f>
        <v>0</v>
      </c>
      <c r="G605" s="178"/>
      <c r="H605" s="179">
        <f>報酬計算!P35</f>
        <v>0</v>
      </c>
      <c r="I605" s="180"/>
      <c r="J605" s="179">
        <f>報酬計算!Z35</f>
        <v>0</v>
      </c>
      <c r="K605" s="180"/>
      <c r="L605" s="179">
        <f>報酬計算!AB35</f>
        <v>0</v>
      </c>
      <c r="M605" s="180"/>
      <c r="N605" s="181"/>
      <c r="O605" s="182"/>
      <c r="Q605" s="183">
        <f>報酬計算!AC35</f>
        <v>0</v>
      </c>
      <c r="R605" s="184"/>
      <c r="S605" s="185"/>
    </row>
    <row r="606" spans="1:19" ht="15" customHeight="1" thickBot="1">
      <c r="A606" s="209" t="s">
        <v>45</v>
      </c>
      <c r="B606" s="210" t="s">
        <v>27</v>
      </c>
      <c r="C606" s="210"/>
      <c r="D606" s="210" t="s">
        <v>62</v>
      </c>
      <c r="E606" s="210"/>
      <c r="F606" s="210" t="s">
        <v>59</v>
      </c>
      <c r="G606" s="210"/>
      <c r="H606" s="189" t="s">
        <v>60</v>
      </c>
      <c r="I606" s="190"/>
      <c r="J606" s="189" t="s">
        <v>25</v>
      </c>
      <c r="K606" s="190"/>
      <c r="L606" s="189" t="s">
        <v>61</v>
      </c>
      <c r="M606" s="190"/>
      <c r="N606" s="189" t="s">
        <v>89</v>
      </c>
      <c r="O606" s="191"/>
    </row>
    <row r="607" spans="1:19" ht="14.25" customHeight="1">
      <c r="A607" s="196"/>
      <c r="B607" s="206">
        <f>報酬計算!AD35</f>
        <v>0</v>
      </c>
      <c r="C607" s="202"/>
      <c r="D607" s="207">
        <f>報酬計算!AE35</f>
        <v>0</v>
      </c>
      <c r="E607" s="207"/>
      <c r="F607" s="202"/>
      <c r="G607" s="202"/>
      <c r="H607" s="208">
        <f>報酬計算!AK35</f>
        <v>0</v>
      </c>
      <c r="I607" s="204"/>
      <c r="J607" s="208">
        <f>報酬計算!AJ35</f>
        <v>0</v>
      </c>
      <c r="K607" s="204"/>
      <c r="L607" s="208">
        <f>報酬計算!AN35</f>
        <v>0</v>
      </c>
      <c r="M607" s="204"/>
      <c r="N607" s="208">
        <f>報酬計算!AI35</f>
        <v>0</v>
      </c>
      <c r="O607" s="205"/>
      <c r="Q607" s="192" t="s">
        <v>67</v>
      </c>
      <c r="R607" s="193"/>
      <c r="S607" s="194"/>
    </row>
    <row r="608" spans="1:19" ht="14.25" customHeight="1" thickBot="1">
      <c r="A608" s="196"/>
      <c r="B608" s="202" t="s">
        <v>58</v>
      </c>
      <c r="C608" s="202"/>
      <c r="D608" s="202" t="s">
        <v>8</v>
      </c>
      <c r="E608" s="202"/>
      <c r="F608" s="202" t="s">
        <v>47</v>
      </c>
      <c r="G608" s="202"/>
      <c r="H608" s="203" t="s">
        <v>14</v>
      </c>
      <c r="I608" s="204"/>
      <c r="J608" s="203"/>
      <c r="K608" s="204"/>
      <c r="L608" s="203"/>
      <c r="M608" s="204"/>
      <c r="N608" s="203"/>
      <c r="O608" s="205"/>
      <c r="Q608" s="183">
        <f>報酬計算!AO35</f>
        <v>0</v>
      </c>
      <c r="R608" s="184"/>
      <c r="S608" s="185"/>
    </row>
    <row r="609" spans="1:19" ht="14.25" thickBot="1">
      <c r="A609" s="187"/>
      <c r="B609" s="211">
        <f>報酬計算!AH35</f>
        <v>0</v>
      </c>
      <c r="C609" s="211"/>
      <c r="D609" s="195">
        <f>報酬計算!AF35</f>
        <v>0</v>
      </c>
      <c r="E609" s="178"/>
      <c r="F609" s="177">
        <f>報酬計算!S35</f>
        <v>0</v>
      </c>
      <c r="G609" s="178"/>
      <c r="H609" s="179">
        <f>報酬計算!AM35</f>
        <v>0</v>
      </c>
      <c r="I609" s="180"/>
      <c r="J609" s="179"/>
      <c r="K609" s="180"/>
      <c r="L609" s="181"/>
      <c r="M609" s="180"/>
      <c r="N609" s="181"/>
      <c r="O609" s="182"/>
    </row>
    <row r="610" spans="1:19" ht="3.75" customHeight="1" thickBot="1">
      <c r="A610" s="72"/>
      <c r="B610" s="72"/>
      <c r="C610" s="72"/>
      <c r="D610" s="95"/>
      <c r="E610" s="95"/>
      <c r="F610" s="95"/>
      <c r="G610" s="95"/>
      <c r="H610" s="13"/>
      <c r="I610" s="13"/>
      <c r="J610" s="13"/>
      <c r="K610" s="13"/>
      <c r="L610" s="13"/>
      <c r="M610" s="13"/>
      <c r="N610" s="13"/>
      <c r="O610" s="13"/>
    </row>
    <row r="611" spans="1:19" ht="14.25" customHeight="1">
      <c r="A611" s="201" t="s">
        <v>46</v>
      </c>
      <c r="B611" s="201" t="s">
        <v>47</v>
      </c>
      <c r="C611" s="96" t="s">
        <v>37</v>
      </c>
      <c r="D611" s="86">
        <f>報酬計算!AV35</f>
        <v>0</v>
      </c>
      <c r="E611" s="96" t="s">
        <v>64</v>
      </c>
      <c r="F611" s="86">
        <f>報酬計算!AZ35</f>
        <v>0</v>
      </c>
      <c r="P611" s="192" t="s">
        <v>69</v>
      </c>
      <c r="Q611" s="193"/>
      <c r="R611" s="193"/>
      <c r="S611" s="194"/>
    </row>
    <row r="612" spans="1:19" ht="14.25" customHeight="1">
      <c r="A612" s="201"/>
      <c r="B612" s="201"/>
      <c r="C612" s="96" t="s">
        <v>63</v>
      </c>
      <c r="D612" s="86">
        <f>報酬計算!AW35</f>
        <v>0</v>
      </c>
      <c r="E612" s="96" t="s">
        <v>65</v>
      </c>
      <c r="F612" s="86">
        <f>報酬計算!BA35</f>
        <v>0</v>
      </c>
      <c r="P612" s="196" t="s">
        <v>68</v>
      </c>
      <c r="Q612" s="197">
        <f>報酬計算!AP35</f>
        <v>0</v>
      </c>
      <c r="R612" s="197"/>
      <c r="S612" s="198"/>
    </row>
    <row r="613" spans="1:19" ht="14.25" thickBot="1">
      <c r="A613" s="201"/>
      <c r="B613" s="201"/>
      <c r="C613" s="75" t="s">
        <v>81</v>
      </c>
      <c r="D613" s="86">
        <f>報酬計算!AX35</f>
        <v>0</v>
      </c>
      <c r="E613" s="94" t="s">
        <v>33</v>
      </c>
      <c r="F613" s="86">
        <f>SUM(D611,D612,D613,F611,F612)</f>
        <v>0</v>
      </c>
      <c r="P613" s="187"/>
      <c r="Q613" s="199"/>
      <c r="R613" s="199"/>
      <c r="S613" s="200"/>
    </row>
    <row r="614" spans="1:19" ht="33.75" customHeight="1">
      <c r="A614" s="72"/>
      <c r="B614" s="72"/>
      <c r="C614" s="79"/>
      <c r="D614" s="13"/>
      <c r="E614" s="95"/>
      <c r="F614" s="13"/>
      <c r="P614" s="72"/>
      <c r="Q614" s="95"/>
      <c r="R614" s="95"/>
      <c r="S614" s="95"/>
    </row>
    <row r="615" spans="1:19" ht="14.25" thickBot="1">
      <c r="A615" s="40" t="s">
        <v>123</v>
      </c>
      <c r="C615" s="77"/>
      <c r="D615" s="77"/>
      <c r="E615" s="77"/>
      <c r="F615" s="78"/>
      <c r="G615" s="1" t="str">
        <f>報酬計算!B1</f>
        <v>平成　　年　　月度</v>
      </c>
      <c r="J615" t="s">
        <v>41</v>
      </c>
    </row>
    <row r="616" spans="1:19">
      <c r="A616" s="186" t="s">
        <v>42</v>
      </c>
      <c r="B616" s="193" t="s">
        <v>6</v>
      </c>
      <c r="C616" s="193"/>
      <c r="D616" s="193" t="s">
        <v>42</v>
      </c>
      <c r="E616" s="193"/>
      <c r="F616" s="194"/>
    </row>
    <row r="617" spans="1:19" ht="18.75" customHeight="1" thickBot="1">
      <c r="A617" s="187"/>
      <c r="B617" s="184"/>
      <c r="C617" s="184"/>
      <c r="D617" s="184" t="str">
        <f>報酬計算!C37</f>
        <v>派遣</v>
      </c>
      <c r="E617" s="184"/>
      <c r="F617" s="185"/>
      <c r="H617" t="str">
        <f>報酬計算!M1</f>
        <v>対象期間　　　　/　　/　　～　　/</v>
      </c>
      <c r="N617" t="str">
        <f>報酬計算!U1</f>
        <v>営業日数 　　日</v>
      </c>
      <c r="R617" s="68"/>
    </row>
    <row r="618" spans="1:19" ht="5.25" customHeight="1" thickBot="1">
      <c r="A618" s="72"/>
      <c r="B618" s="72"/>
      <c r="C618" s="72"/>
      <c r="D618" s="95"/>
      <c r="E618" s="95"/>
      <c r="F618" s="95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</row>
    <row r="619" spans="1:19" ht="14.25" customHeight="1">
      <c r="A619" s="186" t="s">
        <v>43</v>
      </c>
      <c r="B619" s="193" t="s">
        <v>48</v>
      </c>
      <c r="C619" s="193"/>
      <c r="D619" s="193" t="s">
        <v>49</v>
      </c>
      <c r="E619" s="193"/>
      <c r="F619" s="193" t="s">
        <v>50</v>
      </c>
      <c r="G619" s="220"/>
      <c r="H619" s="99" t="s">
        <v>51</v>
      </c>
      <c r="I619" s="98" t="s">
        <v>37</v>
      </c>
      <c r="J619" s="99" t="s">
        <v>52</v>
      </c>
      <c r="K619" s="97" t="s">
        <v>53</v>
      </c>
      <c r="M619" s="221" t="s">
        <v>87</v>
      </c>
      <c r="N619" s="222"/>
      <c r="O619" s="225" t="s">
        <v>54</v>
      </c>
      <c r="P619" s="226"/>
      <c r="Q619" s="227"/>
      <c r="R619" s="228" t="s">
        <v>55</v>
      </c>
      <c r="S619" s="229"/>
    </row>
    <row r="620" spans="1:19" ht="14.25" thickBot="1">
      <c r="A620" s="187"/>
      <c r="B620" s="212">
        <f>報酬計算!F37</f>
        <v>0</v>
      </c>
      <c r="C620" s="184"/>
      <c r="D620" s="212">
        <f>報酬計算!G37</f>
        <v>0</v>
      </c>
      <c r="E620" s="184"/>
      <c r="F620" s="212">
        <f>報酬計算!I37</f>
        <v>0</v>
      </c>
      <c r="G620" s="213"/>
      <c r="H620" s="69">
        <f>報酬計算!K37</f>
        <v>0</v>
      </c>
      <c r="I620" s="71">
        <f>報酬計算!M37</f>
        <v>0</v>
      </c>
      <c r="J620" s="69">
        <f>報酬計算!N37</f>
        <v>0</v>
      </c>
      <c r="K620" s="70">
        <f>報酬計算!O37</f>
        <v>0</v>
      </c>
      <c r="M620" s="214">
        <f>報酬計算!H37</f>
        <v>0</v>
      </c>
      <c r="N620" s="215"/>
      <c r="O620" s="216">
        <f>報酬計算!AQ37</f>
        <v>0</v>
      </c>
      <c r="P620" s="217"/>
      <c r="Q620" s="218"/>
      <c r="R620" s="216">
        <f>報酬計算!AR37</f>
        <v>0</v>
      </c>
      <c r="S620" s="219"/>
    </row>
    <row r="621" spans="1:19" ht="3.75" customHeight="1" thickBot="1">
      <c r="A621" s="72"/>
      <c r="B621" s="72"/>
      <c r="C621" s="72"/>
      <c r="D621" s="95"/>
      <c r="E621" s="95"/>
      <c r="F621" s="95"/>
      <c r="G621" s="95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</row>
    <row r="622" spans="1:19" ht="14.25" customHeight="1">
      <c r="A622" s="186" t="s">
        <v>44</v>
      </c>
      <c r="B622" s="188" t="s">
        <v>56</v>
      </c>
      <c r="C622" s="188"/>
      <c r="D622" s="188" t="s">
        <v>83</v>
      </c>
      <c r="E622" s="188"/>
      <c r="F622" s="188" t="s">
        <v>84</v>
      </c>
      <c r="G622" s="188"/>
      <c r="H622" s="189" t="s">
        <v>12</v>
      </c>
      <c r="I622" s="190"/>
      <c r="J622" s="189" t="s">
        <v>57</v>
      </c>
      <c r="K622" s="190"/>
      <c r="L622" s="189"/>
      <c r="M622" s="190"/>
      <c r="N622" s="189"/>
      <c r="O622" s="191"/>
      <c r="Q622" s="192" t="s">
        <v>66</v>
      </c>
      <c r="R622" s="193"/>
      <c r="S622" s="194"/>
    </row>
    <row r="623" spans="1:19" ht="14.25" thickBot="1">
      <c r="A623" s="187"/>
      <c r="B623" s="195">
        <f>F620*H620-F627</f>
        <v>0</v>
      </c>
      <c r="C623" s="178"/>
      <c r="D623" s="195">
        <f>報酬計算!R37</f>
        <v>0</v>
      </c>
      <c r="E623" s="178"/>
      <c r="F623" s="195">
        <f>報酬計算!Q37</f>
        <v>0</v>
      </c>
      <c r="G623" s="178"/>
      <c r="H623" s="179">
        <f>報酬計算!P37</f>
        <v>0</v>
      </c>
      <c r="I623" s="180"/>
      <c r="J623" s="179">
        <f>報酬計算!Z37</f>
        <v>0</v>
      </c>
      <c r="K623" s="180"/>
      <c r="L623" s="179"/>
      <c r="M623" s="180"/>
      <c r="N623" s="181"/>
      <c r="O623" s="182"/>
      <c r="Q623" s="183">
        <f>報酬計算!AC37</f>
        <v>0</v>
      </c>
      <c r="R623" s="184"/>
      <c r="S623" s="185"/>
    </row>
    <row r="624" spans="1:19" ht="15" customHeight="1" thickBot="1">
      <c r="A624" s="209" t="s">
        <v>45</v>
      </c>
      <c r="B624" s="210" t="s">
        <v>27</v>
      </c>
      <c r="C624" s="210"/>
      <c r="D624" s="210" t="s">
        <v>62</v>
      </c>
      <c r="E624" s="210"/>
      <c r="F624" s="210" t="s">
        <v>59</v>
      </c>
      <c r="G624" s="210"/>
      <c r="H624" s="189" t="s">
        <v>60</v>
      </c>
      <c r="I624" s="190"/>
      <c r="J624" s="189" t="s">
        <v>25</v>
      </c>
      <c r="K624" s="190"/>
      <c r="L624" s="189" t="s">
        <v>61</v>
      </c>
      <c r="M624" s="190"/>
      <c r="N624" s="189" t="s">
        <v>89</v>
      </c>
      <c r="O624" s="191"/>
    </row>
    <row r="625" spans="1:19" ht="14.25" customHeight="1">
      <c r="A625" s="196"/>
      <c r="B625" s="206">
        <f>報酬計算!AD37</f>
        <v>0</v>
      </c>
      <c r="C625" s="202"/>
      <c r="D625" s="207">
        <f>報酬計算!AE37</f>
        <v>0</v>
      </c>
      <c r="E625" s="207"/>
      <c r="F625" s="202"/>
      <c r="G625" s="202"/>
      <c r="H625" s="223">
        <f>報酬計算!AK37</f>
        <v>0</v>
      </c>
      <c r="I625" s="224"/>
      <c r="J625" s="208">
        <f>報酬計算!AJ37</f>
        <v>0</v>
      </c>
      <c r="K625" s="204"/>
      <c r="L625" s="208">
        <f>報酬計算!AN37</f>
        <v>0</v>
      </c>
      <c r="M625" s="204"/>
      <c r="N625" s="208">
        <f>報酬計算!AI37</f>
        <v>0</v>
      </c>
      <c r="O625" s="205"/>
      <c r="Q625" s="192" t="s">
        <v>67</v>
      </c>
      <c r="R625" s="193"/>
      <c r="S625" s="194"/>
    </row>
    <row r="626" spans="1:19" ht="14.25" customHeight="1" thickBot="1">
      <c r="A626" s="196"/>
      <c r="B626" s="202" t="s">
        <v>58</v>
      </c>
      <c r="C626" s="202"/>
      <c r="D626" s="202" t="s">
        <v>8</v>
      </c>
      <c r="E626" s="202"/>
      <c r="F626" s="202" t="s">
        <v>47</v>
      </c>
      <c r="G626" s="202"/>
      <c r="H626" s="203" t="s">
        <v>14</v>
      </c>
      <c r="I626" s="204"/>
      <c r="J626" s="203"/>
      <c r="K626" s="204"/>
      <c r="L626" s="203"/>
      <c r="M626" s="204"/>
      <c r="N626" s="203"/>
      <c r="O626" s="205"/>
      <c r="Q626" s="183">
        <f>報酬計算!AO37</f>
        <v>0</v>
      </c>
      <c r="R626" s="184"/>
      <c r="S626" s="185"/>
    </row>
    <row r="627" spans="1:19" ht="14.25" thickBot="1">
      <c r="A627" s="187"/>
      <c r="B627" s="211">
        <f>報酬計算!AH37</f>
        <v>0</v>
      </c>
      <c r="C627" s="211"/>
      <c r="D627" s="195">
        <f>報酬計算!AF37</f>
        <v>0</v>
      </c>
      <c r="E627" s="178"/>
      <c r="F627" s="177">
        <f>報酬計算!S37</f>
        <v>0</v>
      </c>
      <c r="G627" s="178"/>
      <c r="H627" s="179">
        <f>報酬計算!AM37</f>
        <v>0</v>
      </c>
      <c r="I627" s="180"/>
      <c r="J627" s="181"/>
      <c r="K627" s="180"/>
      <c r="L627" s="181"/>
      <c r="M627" s="180"/>
      <c r="N627" s="181"/>
      <c r="O627" s="182"/>
    </row>
    <row r="628" spans="1:19" ht="3.75" customHeight="1" thickBot="1">
      <c r="A628" s="72"/>
      <c r="B628" s="72"/>
      <c r="C628" s="72"/>
      <c r="D628" s="95"/>
      <c r="E628" s="95"/>
      <c r="F628" s="95"/>
      <c r="G628" s="95"/>
      <c r="H628" s="13"/>
      <c r="I628" s="13"/>
      <c r="J628" s="13"/>
      <c r="K628" s="13"/>
      <c r="L628" s="13"/>
      <c r="M628" s="13"/>
      <c r="N628" s="13"/>
      <c r="O628" s="13"/>
    </row>
    <row r="629" spans="1:19" ht="14.25" customHeight="1">
      <c r="A629" s="201" t="s">
        <v>46</v>
      </c>
      <c r="B629" s="201" t="s">
        <v>47</v>
      </c>
      <c r="C629" s="96" t="s">
        <v>37</v>
      </c>
      <c r="D629" s="86">
        <f>報酬計算!AV37</f>
        <v>0</v>
      </c>
      <c r="E629" s="96" t="s">
        <v>64</v>
      </c>
      <c r="F629" s="86">
        <f>報酬計算!AZ37</f>
        <v>0</v>
      </c>
      <c r="P629" s="192" t="s">
        <v>69</v>
      </c>
      <c r="Q629" s="193"/>
      <c r="R629" s="193"/>
      <c r="S629" s="194"/>
    </row>
    <row r="630" spans="1:19" ht="14.25" customHeight="1">
      <c r="A630" s="201"/>
      <c r="B630" s="201"/>
      <c r="C630" s="96" t="s">
        <v>63</v>
      </c>
      <c r="D630" s="86">
        <f>報酬計算!AW37</f>
        <v>0</v>
      </c>
      <c r="E630" s="96" t="s">
        <v>65</v>
      </c>
      <c r="F630" s="86">
        <f>報酬計算!BA37</f>
        <v>0</v>
      </c>
      <c r="P630" s="196" t="s">
        <v>68</v>
      </c>
      <c r="Q630" s="197">
        <f>報酬計算!AP37</f>
        <v>0</v>
      </c>
      <c r="R630" s="197"/>
      <c r="S630" s="198"/>
    </row>
    <row r="631" spans="1:19" ht="14.25" thickBot="1">
      <c r="A631" s="201"/>
      <c r="B631" s="201"/>
      <c r="C631" s="75" t="s">
        <v>81</v>
      </c>
      <c r="D631" s="86">
        <f>報酬計算!AX37</f>
        <v>0</v>
      </c>
      <c r="E631" s="94" t="s">
        <v>33</v>
      </c>
      <c r="F631" s="86">
        <f>SUM(D629,D630,D631,F629,F630)</f>
        <v>0</v>
      </c>
      <c r="P631" s="187"/>
      <c r="Q631" s="199"/>
      <c r="R631" s="199"/>
      <c r="S631" s="200"/>
    </row>
    <row r="632" spans="1:19" ht="33.75" customHeight="1">
      <c r="B632" s="4"/>
    </row>
    <row r="633" spans="1:19" ht="14.25" thickBot="1">
      <c r="A633" s="40" t="s">
        <v>123</v>
      </c>
      <c r="C633" s="77"/>
      <c r="D633" s="77"/>
      <c r="E633" s="77"/>
      <c r="F633" s="78"/>
      <c r="G633" s="1" t="str">
        <f>報酬計算!B1</f>
        <v>平成　　年　　月度</v>
      </c>
      <c r="J633" t="s">
        <v>41</v>
      </c>
    </row>
    <row r="634" spans="1:19">
      <c r="A634" s="186" t="s">
        <v>42</v>
      </c>
      <c r="B634" s="193" t="s">
        <v>6</v>
      </c>
      <c r="C634" s="193"/>
      <c r="D634" s="193" t="s">
        <v>42</v>
      </c>
      <c r="E634" s="193"/>
      <c r="F634" s="194"/>
    </row>
    <row r="635" spans="1:19" ht="18.75" customHeight="1" thickBot="1">
      <c r="A635" s="187"/>
      <c r="B635" s="184"/>
      <c r="C635" s="184"/>
      <c r="D635" s="184" t="str">
        <f>報酬計算!C38</f>
        <v>派遣</v>
      </c>
      <c r="E635" s="184"/>
      <c r="F635" s="185"/>
      <c r="H635" t="str">
        <f>報酬計算!M1</f>
        <v>対象期間　　　　/　　/　　～　　/</v>
      </c>
      <c r="N635" t="str">
        <f>報酬計算!U1</f>
        <v>営業日数 　　日</v>
      </c>
      <c r="R635" s="68"/>
    </row>
    <row r="636" spans="1:19" ht="5.25" customHeight="1" thickBot="1">
      <c r="A636" s="72"/>
      <c r="B636" s="72"/>
      <c r="C636" s="72"/>
      <c r="D636" s="95"/>
      <c r="E636" s="95"/>
      <c r="F636" s="95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</row>
    <row r="637" spans="1:19" ht="14.25" customHeight="1">
      <c r="A637" s="186" t="s">
        <v>43</v>
      </c>
      <c r="B637" s="193" t="s">
        <v>48</v>
      </c>
      <c r="C637" s="193"/>
      <c r="D637" s="193" t="s">
        <v>49</v>
      </c>
      <c r="E637" s="193"/>
      <c r="F637" s="193" t="s">
        <v>50</v>
      </c>
      <c r="G637" s="220"/>
      <c r="H637" s="99" t="s">
        <v>51</v>
      </c>
      <c r="I637" s="98" t="s">
        <v>37</v>
      </c>
      <c r="J637" s="99" t="s">
        <v>52</v>
      </c>
      <c r="K637" s="97" t="s">
        <v>53</v>
      </c>
      <c r="M637" s="221" t="s">
        <v>87</v>
      </c>
      <c r="N637" s="222"/>
      <c r="O637" s="225" t="s">
        <v>54</v>
      </c>
      <c r="P637" s="226"/>
      <c r="Q637" s="227"/>
      <c r="R637" s="228" t="s">
        <v>55</v>
      </c>
      <c r="S637" s="229"/>
    </row>
    <row r="638" spans="1:19" ht="14.25" thickBot="1">
      <c r="A638" s="187"/>
      <c r="B638" s="212">
        <f>報酬計算!F38</f>
        <v>0</v>
      </c>
      <c r="C638" s="184"/>
      <c r="D638" s="212">
        <f>報酬計算!G38</f>
        <v>0</v>
      </c>
      <c r="E638" s="184"/>
      <c r="F638" s="212">
        <f>報酬計算!I38</f>
        <v>0</v>
      </c>
      <c r="G638" s="213"/>
      <c r="H638" s="69">
        <f>報酬計算!K38</f>
        <v>0</v>
      </c>
      <c r="I638" s="71">
        <f>報酬計算!M38</f>
        <v>0</v>
      </c>
      <c r="J638" s="69">
        <f>報酬計算!N38</f>
        <v>0</v>
      </c>
      <c r="K638" s="70">
        <f>報酬計算!O38</f>
        <v>0</v>
      </c>
      <c r="M638" s="214">
        <f>報酬計算!H38</f>
        <v>0</v>
      </c>
      <c r="N638" s="215"/>
      <c r="O638" s="216">
        <f>報酬計算!AQ38</f>
        <v>0</v>
      </c>
      <c r="P638" s="217"/>
      <c r="Q638" s="218"/>
      <c r="R638" s="216">
        <f>報酬計算!AR38</f>
        <v>0</v>
      </c>
      <c r="S638" s="219"/>
    </row>
    <row r="639" spans="1:19" ht="3.75" customHeight="1" thickBot="1">
      <c r="A639" s="72"/>
      <c r="B639" s="72"/>
      <c r="C639" s="72"/>
      <c r="D639" s="95"/>
      <c r="E639" s="95"/>
      <c r="F639" s="95"/>
      <c r="G639" s="95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</row>
    <row r="640" spans="1:19" ht="14.25" customHeight="1">
      <c r="A640" s="186" t="s">
        <v>44</v>
      </c>
      <c r="B640" s="188" t="s">
        <v>56</v>
      </c>
      <c r="C640" s="188"/>
      <c r="D640" s="188" t="s">
        <v>83</v>
      </c>
      <c r="E640" s="188"/>
      <c r="F640" s="188" t="s">
        <v>84</v>
      </c>
      <c r="G640" s="188"/>
      <c r="H640" s="189" t="s">
        <v>12</v>
      </c>
      <c r="I640" s="190"/>
      <c r="J640" s="189" t="s">
        <v>38</v>
      </c>
      <c r="K640" s="190"/>
      <c r="L640" s="189"/>
      <c r="M640" s="190"/>
      <c r="N640" s="189"/>
      <c r="O640" s="191"/>
      <c r="Q640" s="192" t="s">
        <v>66</v>
      </c>
      <c r="R640" s="193"/>
      <c r="S640" s="194"/>
    </row>
    <row r="641" spans="1:19" ht="14.25" thickBot="1">
      <c r="A641" s="187"/>
      <c r="B641" s="195">
        <f>F638*H638-F645</f>
        <v>0</v>
      </c>
      <c r="C641" s="178"/>
      <c r="D641" s="195">
        <f>報酬計算!R38</f>
        <v>0</v>
      </c>
      <c r="E641" s="178"/>
      <c r="F641" s="195">
        <f>報酬計算!Q38</f>
        <v>0</v>
      </c>
      <c r="G641" s="178"/>
      <c r="H641" s="179">
        <f>報酬計算!P38</f>
        <v>0</v>
      </c>
      <c r="I641" s="180"/>
      <c r="J641" s="179">
        <f>報酬計算!Z38</f>
        <v>0</v>
      </c>
      <c r="K641" s="180"/>
      <c r="L641" s="179"/>
      <c r="M641" s="180"/>
      <c r="N641" s="181"/>
      <c r="O641" s="182"/>
      <c r="Q641" s="183">
        <f>報酬計算!AC38</f>
        <v>0</v>
      </c>
      <c r="R641" s="184"/>
      <c r="S641" s="185"/>
    </row>
    <row r="642" spans="1:19" ht="15" customHeight="1" thickBot="1">
      <c r="A642" s="209" t="s">
        <v>45</v>
      </c>
      <c r="B642" s="210" t="s">
        <v>27</v>
      </c>
      <c r="C642" s="210"/>
      <c r="D642" s="210" t="s">
        <v>62</v>
      </c>
      <c r="E642" s="210"/>
      <c r="F642" s="210" t="s">
        <v>59</v>
      </c>
      <c r="G642" s="210"/>
      <c r="H642" s="189" t="s">
        <v>60</v>
      </c>
      <c r="I642" s="190"/>
      <c r="J642" s="189" t="s">
        <v>25</v>
      </c>
      <c r="K642" s="190"/>
      <c r="L642" s="189" t="s">
        <v>61</v>
      </c>
      <c r="M642" s="190"/>
      <c r="N642" s="189" t="s">
        <v>89</v>
      </c>
      <c r="O642" s="191"/>
    </row>
    <row r="643" spans="1:19" ht="14.25" customHeight="1">
      <c r="A643" s="196"/>
      <c r="B643" s="206">
        <f>報酬計算!AD38</f>
        <v>0</v>
      </c>
      <c r="C643" s="202"/>
      <c r="D643" s="207">
        <f>報酬計算!AE38</f>
        <v>0</v>
      </c>
      <c r="E643" s="207"/>
      <c r="F643" s="202"/>
      <c r="G643" s="202"/>
      <c r="H643" s="208">
        <f>報酬計算!AK38</f>
        <v>0</v>
      </c>
      <c r="I643" s="204"/>
      <c r="J643" s="208">
        <f>報酬計算!AJ38</f>
        <v>0</v>
      </c>
      <c r="K643" s="204"/>
      <c r="L643" s="208">
        <f>報酬計算!AN38</f>
        <v>0</v>
      </c>
      <c r="M643" s="204"/>
      <c r="N643" s="208">
        <f>報酬計算!AI38</f>
        <v>0</v>
      </c>
      <c r="O643" s="205"/>
      <c r="Q643" s="192" t="s">
        <v>67</v>
      </c>
      <c r="R643" s="193"/>
      <c r="S643" s="194"/>
    </row>
    <row r="644" spans="1:19" ht="14.25" customHeight="1" thickBot="1">
      <c r="A644" s="196"/>
      <c r="B644" s="202" t="s">
        <v>58</v>
      </c>
      <c r="C644" s="202"/>
      <c r="D644" s="202" t="s">
        <v>8</v>
      </c>
      <c r="E644" s="202"/>
      <c r="F644" s="202" t="s">
        <v>47</v>
      </c>
      <c r="G644" s="202"/>
      <c r="H644" s="203" t="s">
        <v>14</v>
      </c>
      <c r="I644" s="204"/>
      <c r="J644" s="203"/>
      <c r="K644" s="204"/>
      <c r="L644" s="203"/>
      <c r="M644" s="204"/>
      <c r="N644" s="203"/>
      <c r="O644" s="205"/>
      <c r="Q644" s="183">
        <f>報酬計算!AO38</f>
        <v>0</v>
      </c>
      <c r="R644" s="184"/>
      <c r="S644" s="185"/>
    </row>
    <row r="645" spans="1:19" ht="14.25" thickBot="1">
      <c r="A645" s="187"/>
      <c r="B645" s="211">
        <f>報酬計算!AH38</f>
        <v>0</v>
      </c>
      <c r="C645" s="211"/>
      <c r="D645" s="195">
        <f>報酬計算!AF38</f>
        <v>0</v>
      </c>
      <c r="E645" s="178"/>
      <c r="F645" s="177">
        <f>報酬計算!S38</f>
        <v>0</v>
      </c>
      <c r="G645" s="178"/>
      <c r="H645" s="179">
        <f>報酬計算!AM38</f>
        <v>0</v>
      </c>
      <c r="I645" s="180"/>
      <c r="J645" s="181"/>
      <c r="K645" s="180"/>
      <c r="L645" s="181"/>
      <c r="M645" s="180"/>
      <c r="N645" s="181"/>
      <c r="O645" s="182"/>
    </row>
    <row r="646" spans="1:19" ht="3.75" customHeight="1" thickBot="1">
      <c r="A646" s="72"/>
      <c r="B646" s="72"/>
      <c r="C646" s="72"/>
      <c r="D646" s="95"/>
      <c r="E646" s="95"/>
      <c r="F646" s="95"/>
      <c r="G646" s="95"/>
      <c r="H646" s="13"/>
      <c r="I646" s="13"/>
      <c r="J646" s="13"/>
      <c r="K646" s="13"/>
      <c r="L646" s="13"/>
      <c r="M646" s="13"/>
      <c r="N646" s="13"/>
      <c r="O646" s="13"/>
    </row>
    <row r="647" spans="1:19" ht="14.25" customHeight="1">
      <c r="A647" s="201" t="s">
        <v>46</v>
      </c>
      <c r="B647" s="201" t="s">
        <v>47</v>
      </c>
      <c r="C647" s="96" t="s">
        <v>37</v>
      </c>
      <c r="D647" s="86">
        <f>報酬計算!AV38</f>
        <v>0</v>
      </c>
      <c r="E647" s="96" t="s">
        <v>64</v>
      </c>
      <c r="F647" s="86">
        <f>報酬計算!AZ38</f>
        <v>0</v>
      </c>
      <c r="P647" s="192" t="s">
        <v>69</v>
      </c>
      <c r="Q647" s="193"/>
      <c r="R647" s="193"/>
      <c r="S647" s="194"/>
    </row>
    <row r="648" spans="1:19" ht="14.25" customHeight="1">
      <c r="A648" s="201"/>
      <c r="B648" s="201"/>
      <c r="C648" s="96" t="s">
        <v>63</v>
      </c>
      <c r="D648" s="86">
        <f>報酬計算!AW38</f>
        <v>0</v>
      </c>
      <c r="E648" s="96" t="s">
        <v>65</v>
      </c>
      <c r="F648" s="86">
        <f>報酬計算!BA38</f>
        <v>0</v>
      </c>
      <c r="P648" s="196" t="s">
        <v>68</v>
      </c>
      <c r="Q648" s="197">
        <f>報酬計算!AP38</f>
        <v>0</v>
      </c>
      <c r="R648" s="197"/>
      <c r="S648" s="198"/>
    </row>
    <row r="649" spans="1:19" ht="14.25" thickBot="1">
      <c r="A649" s="201"/>
      <c r="B649" s="201"/>
      <c r="C649" s="75" t="s">
        <v>81</v>
      </c>
      <c r="D649" s="86">
        <f>報酬計算!AX38</f>
        <v>0</v>
      </c>
      <c r="E649" s="94" t="s">
        <v>33</v>
      </c>
      <c r="F649" s="86">
        <f>SUM(D647,D648,D649,F647,F648)</f>
        <v>0</v>
      </c>
      <c r="P649" s="187"/>
      <c r="Q649" s="199"/>
      <c r="R649" s="199"/>
      <c r="S649" s="200"/>
    </row>
    <row r="650" spans="1:19" ht="33.75" customHeight="1"/>
    <row r="651" spans="1:19" ht="14.25" thickBot="1">
      <c r="A651" s="40" t="s">
        <v>123</v>
      </c>
      <c r="C651" s="77"/>
      <c r="D651" s="77"/>
      <c r="E651" s="77"/>
      <c r="F651" s="78"/>
      <c r="G651" s="1" t="str">
        <f>報酬計算!B1</f>
        <v>平成　　年　　月度</v>
      </c>
      <c r="J651" t="s">
        <v>41</v>
      </c>
    </row>
    <row r="652" spans="1:19">
      <c r="A652" s="186" t="s">
        <v>42</v>
      </c>
      <c r="B652" s="193" t="s">
        <v>6</v>
      </c>
      <c r="C652" s="193"/>
      <c r="D652" s="193" t="s">
        <v>42</v>
      </c>
      <c r="E652" s="193"/>
      <c r="F652" s="194"/>
    </row>
    <row r="653" spans="1:19" ht="18.75" customHeight="1" thickBot="1">
      <c r="A653" s="187"/>
      <c r="B653" s="184"/>
      <c r="C653" s="184"/>
      <c r="D653" s="184" t="str">
        <f>報酬計算!C39</f>
        <v>派遣</v>
      </c>
      <c r="E653" s="184"/>
      <c r="F653" s="185"/>
      <c r="H653" t="str">
        <f>報酬計算!M1</f>
        <v>対象期間　　　　/　　/　　～　　/</v>
      </c>
      <c r="N653" t="str">
        <f>報酬計算!U1</f>
        <v>営業日数 　　日</v>
      </c>
      <c r="R653" s="68"/>
    </row>
    <row r="654" spans="1:19" ht="5.25" customHeight="1" thickBot="1">
      <c r="A654" s="72"/>
      <c r="B654" s="72"/>
      <c r="C654" s="72"/>
      <c r="D654" s="95"/>
      <c r="E654" s="95"/>
      <c r="F654" s="95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</row>
    <row r="655" spans="1:19" ht="14.25" customHeight="1">
      <c r="A655" s="186" t="s">
        <v>43</v>
      </c>
      <c r="B655" s="193" t="s">
        <v>48</v>
      </c>
      <c r="C655" s="193"/>
      <c r="D655" s="193" t="s">
        <v>49</v>
      </c>
      <c r="E655" s="193"/>
      <c r="F655" s="193" t="s">
        <v>50</v>
      </c>
      <c r="G655" s="220"/>
      <c r="H655" s="99" t="s">
        <v>51</v>
      </c>
      <c r="I655" s="98" t="s">
        <v>37</v>
      </c>
      <c r="J655" s="99" t="s">
        <v>52</v>
      </c>
      <c r="K655" s="97" t="s">
        <v>53</v>
      </c>
      <c r="M655" s="221" t="s">
        <v>87</v>
      </c>
      <c r="N655" s="222"/>
      <c r="O655" s="225" t="s">
        <v>54</v>
      </c>
      <c r="P655" s="226"/>
      <c r="Q655" s="227"/>
      <c r="R655" s="228" t="s">
        <v>55</v>
      </c>
      <c r="S655" s="229"/>
    </row>
    <row r="656" spans="1:19" ht="14.25" thickBot="1">
      <c r="A656" s="187"/>
      <c r="B656" s="212">
        <f>報酬計算!F39</f>
        <v>0</v>
      </c>
      <c r="C656" s="184"/>
      <c r="D656" s="212">
        <f>報酬計算!G39</f>
        <v>0</v>
      </c>
      <c r="E656" s="184"/>
      <c r="F656" s="212">
        <f>報酬計算!I39</f>
        <v>0</v>
      </c>
      <c r="G656" s="213"/>
      <c r="H656" s="69">
        <f>報酬計算!K39</f>
        <v>0</v>
      </c>
      <c r="I656" s="71">
        <f>報酬計算!M39</f>
        <v>0</v>
      </c>
      <c r="J656" s="69">
        <f>報酬計算!N39</f>
        <v>0</v>
      </c>
      <c r="K656" s="70">
        <f>報酬計算!O39</f>
        <v>0</v>
      </c>
      <c r="M656" s="214">
        <f>報酬計算!H39</f>
        <v>0</v>
      </c>
      <c r="N656" s="215"/>
      <c r="O656" s="216">
        <f>報酬計算!AQ39</f>
        <v>0</v>
      </c>
      <c r="P656" s="217"/>
      <c r="Q656" s="218"/>
      <c r="R656" s="216">
        <f>報酬計算!AR39</f>
        <v>0</v>
      </c>
      <c r="S656" s="219"/>
    </row>
    <row r="657" spans="1:19" ht="3.75" customHeight="1" thickBot="1">
      <c r="A657" s="72"/>
      <c r="B657" s="72"/>
      <c r="C657" s="72"/>
      <c r="D657" s="95"/>
      <c r="E657" s="95"/>
      <c r="F657" s="95"/>
      <c r="G657" s="95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</row>
    <row r="658" spans="1:19" ht="14.25" customHeight="1">
      <c r="A658" s="186" t="s">
        <v>44</v>
      </c>
      <c r="B658" s="188" t="s">
        <v>56</v>
      </c>
      <c r="C658" s="188"/>
      <c r="D658" s="188" t="s">
        <v>83</v>
      </c>
      <c r="E658" s="188"/>
      <c r="F658" s="188" t="s">
        <v>84</v>
      </c>
      <c r="G658" s="188"/>
      <c r="H658" s="189" t="s">
        <v>12</v>
      </c>
      <c r="I658" s="190"/>
      <c r="J658" s="189" t="s">
        <v>57</v>
      </c>
      <c r="K658" s="190"/>
      <c r="L658" s="189"/>
      <c r="M658" s="190"/>
      <c r="N658" s="189"/>
      <c r="O658" s="191"/>
      <c r="Q658" s="192" t="s">
        <v>66</v>
      </c>
      <c r="R658" s="193"/>
      <c r="S658" s="194"/>
    </row>
    <row r="659" spans="1:19" ht="14.25" thickBot="1">
      <c r="A659" s="187"/>
      <c r="B659" s="195">
        <f>F656*H656-F663</f>
        <v>0</v>
      </c>
      <c r="C659" s="178"/>
      <c r="D659" s="195">
        <f>報酬計算!R39</f>
        <v>0</v>
      </c>
      <c r="E659" s="178"/>
      <c r="F659" s="195">
        <f>報酬計算!Q39</f>
        <v>0</v>
      </c>
      <c r="G659" s="178"/>
      <c r="H659" s="179">
        <f>報酬計算!P39</f>
        <v>0</v>
      </c>
      <c r="I659" s="180"/>
      <c r="J659" s="179">
        <f>報酬計算!Z39</f>
        <v>0</v>
      </c>
      <c r="K659" s="180"/>
      <c r="L659" s="179"/>
      <c r="M659" s="180"/>
      <c r="N659" s="181"/>
      <c r="O659" s="182"/>
      <c r="Q659" s="183">
        <f>報酬計算!AC39</f>
        <v>0</v>
      </c>
      <c r="R659" s="184"/>
      <c r="S659" s="185"/>
    </row>
    <row r="660" spans="1:19" ht="15" customHeight="1" thickBot="1">
      <c r="A660" s="209" t="s">
        <v>45</v>
      </c>
      <c r="B660" s="210" t="s">
        <v>27</v>
      </c>
      <c r="C660" s="210"/>
      <c r="D660" s="210" t="s">
        <v>62</v>
      </c>
      <c r="E660" s="210"/>
      <c r="F660" s="210" t="s">
        <v>59</v>
      </c>
      <c r="G660" s="210"/>
      <c r="H660" s="189" t="s">
        <v>60</v>
      </c>
      <c r="I660" s="190"/>
      <c r="J660" s="189" t="s">
        <v>25</v>
      </c>
      <c r="K660" s="190"/>
      <c r="L660" s="189" t="s">
        <v>61</v>
      </c>
      <c r="M660" s="190"/>
      <c r="N660" s="189" t="s">
        <v>89</v>
      </c>
      <c r="O660" s="191"/>
    </row>
    <row r="661" spans="1:19" ht="14.25" customHeight="1">
      <c r="A661" s="196"/>
      <c r="B661" s="206">
        <f>報酬計算!AD39</f>
        <v>0</v>
      </c>
      <c r="C661" s="202"/>
      <c r="D661" s="207">
        <f>報酬計算!AE39</f>
        <v>0</v>
      </c>
      <c r="E661" s="207"/>
      <c r="F661" s="202"/>
      <c r="G661" s="202"/>
      <c r="H661" s="208">
        <f>報酬計算!AK39</f>
        <v>0</v>
      </c>
      <c r="I661" s="204"/>
      <c r="J661" s="208">
        <f>報酬計算!AJ39</f>
        <v>0</v>
      </c>
      <c r="K661" s="204"/>
      <c r="L661" s="208">
        <f>報酬計算!AN39</f>
        <v>0</v>
      </c>
      <c r="M661" s="204"/>
      <c r="N661" s="208">
        <f>報酬計算!AI39</f>
        <v>0</v>
      </c>
      <c r="O661" s="205"/>
      <c r="Q661" s="192" t="s">
        <v>67</v>
      </c>
      <c r="R661" s="193"/>
      <c r="S661" s="194"/>
    </row>
    <row r="662" spans="1:19" ht="14.25" customHeight="1" thickBot="1">
      <c r="A662" s="196"/>
      <c r="B662" s="202" t="s">
        <v>58</v>
      </c>
      <c r="C662" s="202"/>
      <c r="D662" s="202" t="s">
        <v>8</v>
      </c>
      <c r="E662" s="202"/>
      <c r="F662" s="202" t="s">
        <v>47</v>
      </c>
      <c r="G662" s="202"/>
      <c r="H662" s="203" t="s">
        <v>14</v>
      </c>
      <c r="I662" s="204"/>
      <c r="J662" s="203"/>
      <c r="K662" s="204"/>
      <c r="L662" s="203"/>
      <c r="M662" s="204"/>
      <c r="N662" s="203"/>
      <c r="O662" s="205"/>
      <c r="Q662" s="183">
        <f>報酬計算!AO39</f>
        <v>0</v>
      </c>
      <c r="R662" s="184"/>
      <c r="S662" s="185"/>
    </row>
    <row r="663" spans="1:19" ht="14.25" thickBot="1">
      <c r="A663" s="187"/>
      <c r="B663" s="211">
        <f>報酬計算!AH39</f>
        <v>0</v>
      </c>
      <c r="C663" s="211"/>
      <c r="D663" s="195">
        <f>報酬計算!AF39</f>
        <v>0</v>
      </c>
      <c r="E663" s="178"/>
      <c r="F663" s="177">
        <f>報酬計算!S39</f>
        <v>0</v>
      </c>
      <c r="G663" s="178"/>
      <c r="H663" s="179">
        <f>報酬計算!AM39</f>
        <v>0</v>
      </c>
      <c r="I663" s="180"/>
      <c r="J663" s="181"/>
      <c r="K663" s="180"/>
      <c r="L663" s="181"/>
      <c r="M663" s="180"/>
      <c r="N663" s="181"/>
      <c r="O663" s="182"/>
    </row>
    <row r="664" spans="1:19" ht="3.75" customHeight="1" thickBot="1">
      <c r="A664" s="72"/>
      <c r="B664" s="72"/>
      <c r="C664" s="72"/>
      <c r="D664" s="95"/>
      <c r="E664" s="95"/>
      <c r="F664" s="95"/>
      <c r="G664" s="95"/>
      <c r="H664" s="13"/>
      <c r="I664" s="13"/>
      <c r="J664" s="13"/>
      <c r="K664" s="13"/>
      <c r="L664" s="13"/>
      <c r="M664" s="13"/>
      <c r="N664" s="13"/>
      <c r="O664" s="13"/>
    </row>
    <row r="665" spans="1:19" ht="14.25" customHeight="1">
      <c r="A665" s="201" t="s">
        <v>46</v>
      </c>
      <c r="B665" s="201" t="s">
        <v>47</v>
      </c>
      <c r="C665" s="96" t="s">
        <v>37</v>
      </c>
      <c r="D665" s="86">
        <f>報酬計算!AV39</f>
        <v>0</v>
      </c>
      <c r="E665" s="96" t="s">
        <v>64</v>
      </c>
      <c r="F665" s="86">
        <f>報酬計算!AZ39</f>
        <v>0</v>
      </c>
      <c r="P665" s="192" t="s">
        <v>69</v>
      </c>
      <c r="Q665" s="193"/>
      <c r="R665" s="193"/>
      <c r="S665" s="194"/>
    </row>
    <row r="666" spans="1:19" ht="14.25" customHeight="1">
      <c r="A666" s="201"/>
      <c r="B666" s="201"/>
      <c r="C666" s="96" t="s">
        <v>63</v>
      </c>
      <c r="D666" s="86">
        <f>報酬計算!AW39</f>
        <v>0</v>
      </c>
      <c r="E666" s="96" t="s">
        <v>65</v>
      </c>
      <c r="F666" s="86">
        <f>報酬計算!BA39</f>
        <v>0</v>
      </c>
      <c r="P666" s="196" t="s">
        <v>68</v>
      </c>
      <c r="Q666" s="197">
        <f>報酬計算!AP39</f>
        <v>0</v>
      </c>
      <c r="R666" s="197"/>
      <c r="S666" s="198"/>
    </row>
    <row r="667" spans="1:19" ht="14.25" thickBot="1">
      <c r="A667" s="201"/>
      <c r="B667" s="201"/>
      <c r="C667" s="75" t="s">
        <v>81</v>
      </c>
      <c r="D667" s="86">
        <f>報酬計算!AX39</f>
        <v>0</v>
      </c>
      <c r="E667" s="94" t="s">
        <v>33</v>
      </c>
      <c r="F667" s="86">
        <f>SUM(D665,D666,D667,F665,F666)</f>
        <v>0</v>
      </c>
      <c r="P667" s="187"/>
      <c r="Q667" s="199"/>
      <c r="R667" s="199"/>
      <c r="S667" s="200"/>
    </row>
    <row r="668" spans="1:19" ht="19.149999999999999" customHeight="1"/>
    <row r="669" spans="1:19" ht="14.25" thickBot="1">
      <c r="A669" s="40" t="s">
        <v>123</v>
      </c>
      <c r="C669" s="77"/>
      <c r="D669" s="77"/>
      <c r="E669" s="77"/>
      <c r="F669" s="78"/>
      <c r="G669" s="1" t="str">
        <f>報酬計算!B1</f>
        <v>平成　　年　　月度</v>
      </c>
      <c r="J669" t="s">
        <v>41</v>
      </c>
    </row>
    <row r="670" spans="1:19" ht="13.5" customHeight="1">
      <c r="A670" s="186" t="s">
        <v>42</v>
      </c>
      <c r="B670" s="193" t="s">
        <v>6</v>
      </c>
      <c r="C670" s="193"/>
      <c r="D670" s="193" t="s">
        <v>42</v>
      </c>
      <c r="E670" s="193"/>
      <c r="F670" s="194"/>
    </row>
    <row r="671" spans="1:19" ht="18.75" customHeight="1" thickBot="1">
      <c r="A671" s="187"/>
      <c r="B671" s="184"/>
      <c r="C671" s="184"/>
      <c r="D671" s="184" t="str">
        <f>報酬計算!C40</f>
        <v>派遣</v>
      </c>
      <c r="E671" s="184"/>
      <c r="F671" s="185"/>
      <c r="H671" t="str">
        <f>報酬計算!M1</f>
        <v>対象期間　　　　/　　/　　～　　/</v>
      </c>
      <c r="N671" t="str">
        <f>報酬計算!U1</f>
        <v>営業日数 　　日</v>
      </c>
      <c r="R671" s="68"/>
    </row>
    <row r="672" spans="1:19" ht="5.25" customHeight="1" thickBot="1">
      <c r="A672" s="72"/>
      <c r="B672" s="72"/>
      <c r="C672" s="72"/>
      <c r="D672" s="95"/>
      <c r="E672" s="95"/>
      <c r="F672" s="95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</row>
    <row r="673" spans="1:19" ht="14.25" customHeight="1">
      <c r="A673" s="186" t="s">
        <v>43</v>
      </c>
      <c r="B673" s="193" t="s">
        <v>48</v>
      </c>
      <c r="C673" s="193"/>
      <c r="D673" s="193" t="s">
        <v>78</v>
      </c>
      <c r="E673" s="193"/>
      <c r="F673" s="193"/>
      <c r="G673" s="220"/>
      <c r="H673" s="99" t="s">
        <v>51</v>
      </c>
      <c r="I673" s="98" t="s">
        <v>37</v>
      </c>
      <c r="J673" s="99" t="s">
        <v>52</v>
      </c>
      <c r="K673" s="97" t="s">
        <v>53</v>
      </c>
      <c r="M673" s="221" t="s">
        <v>87</v>
      </c>
      <c r="N673" s="222"/>
      <c r="O673" s="225" t="s">
        <v>54</v>
      </c>
      <c r="P673" s="226"/>
      <c r="Q673" s="227"/>
      <c r="R673" s="228" t="s">
        <v>55</v>
      </c>
      <c r="S673" s="229"/>
    </row>
    <row r="674" spans="1:19" ht="14.25" thickBot="1">
      <c r="A674" s="187"/>
      <c r="B674" s="212">
        <f>報酬計算!F40</f>
        <v>0</v>
      </c>
      <c r="C674" s="184"/>
      <c r="D674" s="262">
        <f>報酬計算!J40</f>
        <v>0</v>
      </c>
      <c r="E674" s="262"/>
      <c r="F674" s="212"/>
      <c r="G674" s="213"/>
      <c r="H674" s="69">
        <f>報酬計算!K40</f>
        <v>0</v>
      </c>
      <c r="I674" s="71">
        <f>報酬計算!M40</f>
        <v>0</v>
      </c>
      <c r="J674" s="69">
        <f>報酬計算!N40</f>
        <v>0</v>
      </c>
      <c r="K674" s="70">
        <f>報酬計算!O40</f>
        <v>0</v>
      </c>
      <c r="M674" s="214">
        <f>報酬計算!H40</f>
        <v>0</v>
      </c>
      <c r="N674" s="215"/>
      <c r="O674" s="216">
        <f>報酬計算!AQ40</f>
        <v>0</v>
      </c>
      <c r="P674" s="217"/>
      <c r="Q674" s="218"/>
      <c r="R674" s="216">
        <f>報酬計算!AR40</f>
        <v>0</v>
      </c>
      <c r="S674" s="219"/>
    </row>
    <row r="675" spans="1:19" ht="3.75" customHeight="1" thickBot="1">
      <c r="A675" s="72"/>
      <c r="B675" s="72"/>
      <c r="C675" s="72"/>
      <c r="D675" s="95"/>
      <c r="E675" s="95"/>
      <c r="F675" s="95"/>
      <c r="G675" s="95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</row>
    <row r="676" spans="1:19" ht="14.25" customHeight="1">
      <c r="A676" s="186" t="s">
        <v>44</v>
      </c>
      <c r="B676" s="188" t="s">
        <v>56</v>
      </c>
      <c r="C676" s="188"/>
      <c r="D676" s="188" t="s">
        <v>83</v>
      </c>
      <c r="E676" s="188"/>
      <c r="F676" s="188" t="s">
        <v>84</v>
      </c>
      <c r="G676" s="188"/>
      <c r="H676" s="189" t="s">
        <v>12</v>
      </c>
      <c r="I676" s="190"/>
      <c r="J676" s="189" t="s">
        <v>57</v>
      </c>
      <c r="K676" s="190"/>
      <c r="L676" s="189"/>
      <c r="M676" s="190"/>
      <c r="N676" s="189"/>
      <c r="O676" s="191"/>
      <c r="Q676" s="192" t="s">
        <v>66</v>
      </c>
      <c r="R676" s="193"/>
      <c r="S676" s="194"/>
    </row>
    <row r="677" spans="1:19" ht="14.25" thickBot="1">
      <c r="A677" s="187"/>
      <c r="B677" s="195">
        <f>B674*D674</f>
        <v>0</v>
      </c>
      <c r="C677" s="178"/>
      <c r="D677" s="195">
        <f>報酬計算!R40</f>
        <v>0</v>
      </c>
      <c r="E677" s="178"/>
      <c r="F677" s="195">
        <f>報酬計算!Q40</f>
        <v>0</v>
      </c>
      <c r="G677" s="178"/>
      <c r="H677" s="179">
        <f>報酬計算!P40</f>
        <v>0</v>
      </c>
      <c r="I677" s="180"/>
      <c r="J677" s="179">
        <f>報酬計算!Z40</f>
        <v>0</v>
      </c>
      <c r="K677" s="180"/>
      <c r="L677" s="179"/>
      <c r="M677" s="180"/>
      <c r="N677" s="181"/>
      <c r="O677" s="182"/>
      <c r="Q677" s="183">
        <f>報酬計算!AC40</f>
        <v>0</v>
      </c>
      <c r="R677" s="184"/>
      <c r="S677" s="185"/>
    </row>
    <row r="678" spans="1:19" ht="15" customHeight="1" thickBot="1">
      <c r="A678" s="209" t="s">
        <v>45</v>
      </c>
      <c r="B678" s="210" t="s">
        <v>27</v>
      </c>
      <c r="C678" s="210"/>
      <c r="D678" s="210" t="s">
        <v>62</v>
      </c>
      <c r="E678" s="210"/>
      <c r="F678" s="210" t="s">
        <v>59</v>
      </c>
      <c r="G678" s="210"/>
      <c r="H678" s="189" t="s">
        <v>60</v>
      </c>
      <c r="I678" s="190"/>
      <c r="J678" s="189" t="s">
        <v>25</v>
      </c>
      <c r="K678" s="190"/>
      <c r="L678" s="189" t="s">
        <v>61</v>
      </c>
      <c r="M678" s="190"/>
      <c r="N678" s="189" t="s">
        <v>89</v>
      </c>
      <c r="O678" s="191"/>
    </row>
    <row r="679" spans="1:19" ht="14.25" customHeight="1">
      <c r="A679" s="196"/>
      <c r="B679" s="206">
        <f>報酬計算!AD40</f>
        <v>0</v>
      </c>
      <c r="C679" s="202"/>
      <c r="D679" s="207">
        <f>報酬計算!AE40</f>
        <v>0</v>
      </c>
      <c r="E679" s="207"/>
      <c r="F679" s="202"/>
      <c r="G679" s="202"/>
      <c r="H679" s="208">
        <f>報酬計算!AK40</f>
        <v>0</v>
      </c>
      <c r="I679" s="204"/>
      <c r="J679" s="208">
        <f>報酬計算!AJ40</f>
        <v>0</v>
      </c>
      <c r="K679" s="204"/>
      <c r="L679" s="208">
        <f>報酬計算!AN40</f>
        <v>0</v>
      </c>
      <c r="M679" s="204"/>
      <c r="N679" s="208">
        <f>報酬計算!AI40</f>
        <v>0</v>
      </c>
      <c r="O679" s="205"/>
      <c r="Q679" s="192" t="s">
        <v>67</v>
      </c>
      <c r="R679" s="193"/>
      <c r="S679" s="194"/>
    </row>
    <row r="680" spans="1:19" ht="14.25" customHeight="1" thickBot="1">
      <c r="A680" s="196"/>
      <c r="B680" s="202" t="s">
        <v>58</v>
      </c>
      <c r="C680" s="202"/>
      <c r="D680" s="202" t="s">
        <v>8</v>
      </c>
      <c r="E680" s="202"/>
      <c r="F680" s="202" t="s">
        <v>47</v>
      </c>
      <c r="G680" s="202"/>
      <c r="H680" s="203" t="s">
        <v>14</v>
      </c>
      <c r="I680" s="204"/>
      <c r="J680" s="203"/>
      <c r="K680" s="204"/>
      <c r="L680" s="203"/>
      <c r="M680" s="204"/>
      <c r="N680" s="203"/>
      <c r="O680" s="205"/>
      <c r="Q680" s="183">
        <f>報酬計算!AO40</f>
        <v>0</v>
      </c>
      <c r="R680" s="184"/>
      <c r="S680" s="185"/>
    </row>
    <row r="681" spans="1:19" ht="14.25" thickBot="1">
      <c r="A681" s="187"/>
      <c r="B681" s="211">
        <f>報酬計算!AH40</f>
        <v>0</v>
      </c>
      <c r="C681" s="211"/>
      <c r="D681" s="195">
        <f>報酬計算!AF40</f>
        <v>0</v>
      </c>
      <c r="E681" s="178"/>
      <c r="F681" s="177">
        <f>報酬計算!S40</f>
        <v>0</v>
      </c>
      <c r="G681" s="178"/>
      <c r="H681" s="179">
        <f>報酬計算!AM40</f>
        <v>0</v>
      </c>
      <c r="I681" s="180"/>
      <c r="J681" s="181"/>
      <c r="K681" s="180"/>
      <c r="L681" s="181"/>
      <c r="M681" s="180"/>
      <c r="N681" s="181"/>
      <c r="O681" s="182"/>
    </row>
    <row r="682" spans="1:19" ht="3.75" customHeight="1" thickBot="1">
      <c r="A682" s="72"/>
      <c r="B682" s="72"/>
      <c r="C682" s="72"/>
      <c r="D682" s="95"/>
      <c r="E682" s="95"/>
      <c r="F682" s="95"/>
      <c r="G682" s="95"/>
      <c r="H682" s="13"/>
      <c r="I682" s="13"/>
      <c r="J682" s="13"/>
      <c r="K682" s="13"/>
      <c r="L682" s="13"/>
      <c r="M682" s="13"/>
      <c r="N682" s="13"/>
      <c r="O682" s="13"/>
    </row>
    <row r="683" spans="1:19" ht="14.25" customHeight="1">
      <c r="A683" s="201" t="s">
        <v>46</v>
      </c>
      <c r="B683" s="201" t="s">
        <v>47</v>
      </c>
      <c r="C683" s="96" t="s">
        <v>37</v>
      </c>
      <c r="D683" s="86">
        <f>報酬計算!AV40</f>
        <v>0</v>
      </c>
      <c r="E683" s="96" t="s">
        <v>64</v>
      </c>
      <c r="F683" s="86">
        <f>報酬計算!AZ40</f>
        <v>0</v>
      </c>
      <c r="P683" s="192" t="s">
        <v>69</v>
      </c>
      <c r="Q683" s="193"/>
      <c r="R683" s="193"/>
      <c r="S683" s="194"/>
    </row>
    <row r="684" spans="1:19" ht="14.25" customHeight="1">
      <c r="A684" s="201"/>
      <c r="B684" s="201"/>
      <c r="C684" s="96" t="s">
        <v>63</v>
      </c>
      <c r="D684" s="86">
        <f>報酬計算!AW40</f>
        <v>0</v>
      </c>
      <c r="E684" s="96" t="s">
        <v>65</v>
      </c>
      <c r="F684" s="86">
        <f>報酬計算!BA40</f>
        <v>0</v>
      </c>
      <c r="P684" s="196" t="s">
        <v>68</v>
      </c>
      <c r="Q684" s="197">
        <f>報酬計算!AP40</f>
        <v>0</v>
      </c>
      <c r="R684" s="197"/>
      <c r="S684" s="198"/>
    </row>
    <row r="685" spans="1:19" ht="14.25" thickBot="1">
      <c r="A685" s="201"/>
      <c r="B685" s="201"/>
      <c r="C685" s="75" t="s">
        <v>81</v>
      </c>
      <c r="D685" s="86">
        <f>報酬計算!AX40</f>
        <v>0</v>
      </c>
      <c r="E685" s="94" t="s">
        <v>33</v>
      </c>
      <c r="F685" s="86">
        <f>SUM(D683,D684,D685,F683,F684)</f>
        <v>0</v>
      </c>
      <c r="P685" s="187"/>
      <c r="Q685" s="199"/>
      <c r="R685" s="199"/>
      <c r="S685" s="200"/>
    </row>
    <row r="686" spans="1:19" ht="33.75" customHeight="1">
      <c r="A686" s="72"/>
      <c r="B686" s="72"/>
      <c r="C686" s="79"/>
      <c r="D686" s="13"/>
      <c r="E686" s="95"/>
      <c r="F686" s="13"/>
      <c r="P686" s="72"/>
      <c r="Q686" s="95"/>
      <c r="R686" s="95"/>
      <c r="S686" s="95"/>
    </row>
    <row r="687" spans="1:19" ht="33.75" customHeight="1"/>
  </sheetData>
  <mergeCells count="2698">
    <mergeCell ref="A683:A685"/>
    <mergeCell ref="B683:B685"/>
    <mergeCell ref="P683:S683"/>
    <mergeCell ref="P684:P685"/>
    <mergeCell ref="Q684:S685"/>
    <mergeCell ref="A678:A681"/>
    <mergeCell ref="B678:C678"/>
    <mergeCell ref="D678:E678"/>
    <mergeCell ref="F678:G678"/>
    <mergeCell ref="H678:I678"/>
    <mergeCell ref="J678:K678"/>
    <mergeCell ref="L678:M678"/>
    <mergeCell ref="N678:O678"/>
    <mergeCell ref="B679:C679"/>
    <mergeCell ref="D679:E679"/>
    <mergeCell ref="F679:G679"/>
    <mergeCell ref="H679:I679"/>
    <mergeCell ref="J679:K679"/>
    <mergeCell ref="L679:M679"/>
    <mergeCell ref="N679:O679"/>
    <mergeCell ref="Q679:S679"/>
    <mergeCell ref="B680:C680"/>
    <mergeCell ref="D680:E680"/>
    <mergeCell ref="F680:G680"/>
    <mergeCell ref="H680:I680"/>
    <mergeCell ref="J680:K680"/>
    <mergeCell ref="L680:M680"/>
    <mergeCell ref="N680:O680"/>
    <mergeCell ref="Q680:S680"/>
    <mergeCell ref="B681:C681"/>
    <mergeCell ref="D681:E681"/>
    <mergeCell ref="F681:G681"/>
    <mergeCell ref="H681:I681"/>
    <mergeCell ref="J681:K681"/>
    <mergeCell ref="L681:M681"/>
    <mergeCell ref="N681:O681"/>
    <mergeCell ref="A676:A677"/>
    <mergeCell ref="B676:C676"/>
    <mergeCell ref="D676:E676"/>
    <mergeCell ref="F676:G676"/>
    <mergeCell ref="H676:I676"/>
    <mergeCell ref="J676:K676"/>
    <mergeCell ref="L676:M676"/>
    <mergeCell ref="N676:O676"/>
    <mergeCell ref="Q676:S676"/>
    <mergeCell ref="B677:C677"/>
    <mergeCell ref="D677:E677"/>
    <mergeCell ref="F677:G677"/>
    <mergeCell ref="H677:I677"/>
    <mergeCell ref="J677:K677"/>
    <mergeCell ref="L677:M677"/>
    <mergeCell ref="N677:O677"/>
    <mergeCell ref="Q677:S677"/>
    <mergeCell ref="A665:A667"/>
    <mergeCell ref="B665:B667"/>
    <mergeCell ref="P665:S665"/>
    <mergeCell ref="P666:P667"/>
    <mergeCell ref="Q666:S667"/>
    <mergeCell ref="A670:A671"/>
    <mergeCell ref="B670:C670"/>
    <mergeCell ref="D670:F670"/>
    <mergeCell ref="B671:C671"/>
    <mergeCell ref="D671:F671"/>
    <mergeCell ref="A673:A674"/>
    <mergeCell ref="B673:C673"/>
    <mergeCell ref="D673:E673"/>
    <mergeCell ref="F673:G673"/>
    <mergeCell ref="M673:N673"/>
    <mergeCell ref="O673:Q673"/>
    <mergeCell ref="R673:S673"/>
    <mergeCell ref="B674:C674"/>
    <mergeCell ref="D674:E674"/>
    <mergeCell ref="F674:G674"/>
    <mergeCell ref="M674:N674"/>
    <mergeCell ref="O674:Q674"/>
    <mergeCell ref="R674:S674"/>
    <mergeCell ref="A660:A663"/>
    <mergeCell ref="B660:C660"/>
    <mergeCell ref="D660:E660"/>
    <mergeCell ref="F660:G660"/>
    <mergeCell ref="H660:I660"/>
    <mergeCell ref="J660:K660"/>
    <mergeCell ref="L660:M660"/>
    <mergeCell ref="N660:O660"/>
    <mergeCell ref="B661:C661"/>
    <mergeCell ref="D661:E661"/>
    <mergeCell ref="F661:G661"/>
    <mergeCell ref="H661:I661"/>
    <mergeCell ref="J661:K661"/>
    <mergeCell ref="L661:M661"/>
    <mergeCell ref="N661:O661"/>
    <mergeCell ref="Q661:S661"/>
    <mergeCell ref="B662:C662"/>
    <mergeCell ref="D662:E662"/>
    <mergeCell ref="F662:G662"/>
    <mergeCell ref="H662:I662"/>
    <mergeCell ref="J662:K662"/>
    <mergeCell ref="L662:M662"/>
    <mergeCell ref="N662:O662"/>
    <mergeCell ref="Q662:S662"/>
    <mergeCell ref="B663:C663"/>
    <mergeCell ref="D663:E663"/>
    <mergeCell ref="F663:G663"/>
    <mergeCell ref="H663:I663"/>
    <mergeCell ref="J663:K663"/>
    <mergeCell ref="L663:M663"/>
    <mergeCell ref="N663:O663"/>
    <mergeCell ref="A658:A659"/>
    <mergeCell ref="B658:C658"/>
    <mergeCell ref="D658:E658"/>
    <mergeCell ref="F658:G658"/>
    <mergeCell ref="H658:I658"/>
    <mergeCell ref="J658:K658"/>
    <mergeCell ref="L658:M658"/>
    <mergeCell ref="N658:O658"/>
    <mergeCell ref="Q658:S658"/>
    <mergeCell ref="B659:C659"/>
    <mergeCell ref="D659:E659"/>
    <mergeCell ref="F659:G659"/>
    <mergeCell ref="H659:I659"/>
    <mergeCell ref="J659:K659"/>
    <mergeCell ref="L659:M659"/>
    <mergeCell ref="N659:O659"/>
    <mergeCell ref="Q659:S659"/>
    <mergeCell ref="A647:A649"/>
    <mergeCell ref="B647:B649"/>
    <mergeCell ref="P647:S647"/>
    <mergeCell ref="P648:P649"/>
    <mergeCell ref="Q648:S649"/>
    <mergeCell ref="A652:A653"/>
    <mergeCell ref="B652:C652"/>
    <mergeCell ref="D652:F652"/>
    <mergeCell ref="B653:C653"/>
    <mergeCell ref="D653:F653"/>
    <mergeCell ref="A655:A656"/>
    <mergeCell ref="B655:C655"/>
    <mergeCell ref="D655:E655"/>
    <mergeCell ref="F655:G655"/>
    <mergeCell ref="M655:N655"/>
    <mergeCell ref="O655:Q655"/>
    <mergeCell ref="R655:S655"/>
    <mergeCell ref="B656:C656"/>
    <mergeCell ref="D656:E656"/>
    <mergeCell ref="F656:G656"/>
    <mergeCell ref="M656:N656"/>
    <mergeCell ref="O656:Q656"/>
    <mergeCell ref="R656:S656"/>
    <mergeCell ref="A642:A645"/>
    <mergeCell ref="B642:C642"/>
    <mergeCell ref="D642:E642"/>
    <mergeCell ref="F642:G642"/>
    <mergeCell ref="H642:I642"/>
    <mergeCell ref="J642:K642"/>
    <mergeCell ref="L642:M642"/>
    <mergeCell ref="N642:O642"/>
    <mergeCell ref="B643:C643"/>
    <mergeCell ref="D643:E643"/>
    <mergeCell ref="F643:G643"/>
    <mergeCell ref="H643:I643"/>
    <mergeCell ref="J643:K643"/>
    <mergeCell ref="L643:M643"/>
    <mergeCell ref="N643:O643"/>
    <mergeCell ref="Q643:S643"/>
    <mergeCell ref="B644:C644"/>
    <mergeCell ref="D644:E644"/>
    <mergeCell ref="F644:G644"/>
    <mergeCell ref="H644:I644"/>
    <mergeCell ref="J644:K644"/>
    <mergeCell ref="L644:M644"/>
    <mergeCell ref="N644:O644"/>
    <mergeCell ref="Q644:S644"/>
    <mergeCell ref="B645:C645"/>
    <mergeCell ref="D645:E645"/>
    <mergeCell ref="F645:G645"/>
    <mergeCell ref="H645:I645"/>
    <mergeCell ref="J645:K645"/>
    <mergeCell ref="L645:M645"/>
    <mergeCell ref="N645:O645"/>
    <mergeCell ref="A640:A641"/>
    <mergeCell ref="B640:C640"/>
    <mergeCell ref="D640:E640"/>
    <mergeCell ref="F640:G640"/>
    <mergeCell ref="H640:I640"/>
    <mergeCell ref="J640:K640"/>
    <mergeCell ref="L640:M640"/>
    <mergeCell ref="N640:O640"/>
    <mergeCell ref="Q640:S640"/>
    <mergeCell ref="B641:C641"/>
    <mergeCell ref="D641:E641"/>
    <mergeCell ref="F641:G641"/>
    <mergeCell ref="H641:I641"/>
    <mergeCell ref="J641:K641"/>
    <mergeCell ref="L641:M641"/>
    <mergeCell ref="N641:O641"/>
    <mergeCell ref="Q641:S641"/>
    <mergeCell ref="A629:A631"/>
    <mergeCell ref="B629:B631"/>
    <mergeCell ref="P629:S629"/>
    <mergeCell ref="P630:P631"/>
    <mergeCell ref="Q630:S631"/>
    <mergeCell ref="A634:A635"/>
    <mergeCell ref="B634:C634"/>
    <mergeCell ref="D634:F634"/>
    <mergeCell ref="B635:C635"/>
    <mergeCell ref="D635:F635"/>
    <mergeCell ref="A637:A638"/>
    <mergeCell ref="B637:C637"/>
    <mergeCell ref="D637:E637"/>
    <mergeCell ref="F637:G637"/>
    <mergeCell ref="M637:N637"/>
    <mergeCell ref="O637:Q637"/>
    <mergeCell ref="R637:S637"/>
    <mergeCell ref="B638:C638"/>
    <mergeCell ref="D638:E638"/>
    <mergeCell ref="F638:G638"/>
    <mergeCell ref="M638:N638"/>
    <mergeCell ref="O638:Q638"/>
    <mergeCell ref="R638:S638"/>
    <mergeCell ref="A624:A627"/>
    <mergeCell ref="B624:C624"/>
    <mergeCell ref="D624:E624"/>
    <mergeCell ref="F624:G624"/>
    <mergeCell ref="H624:I624"/>
    <mergeCell ref="J624:K624"/>
    <mergeCell ref="L624:M624"/>
    <mergeCell ref="N624:O624"/>
    <mergeCell ref="B625:C625"/>
    <mergeCell ref="D625:E625"/>
    <mergeCell ref="F625:G625"/>
    <mergeCell ref="H625:I625"/>
    <mergeCell ref="J625:K625"/>
    <mergeCell ref="L625:M625"/>
    <mergeCell ref="N625:O625"/>
    <mergeCell ref="Q625:S625"/>
    <mergeCell ref="B626:C626"/>
    <mergeCell ref="D626:E626"/>
    <mergeCell ref="F626:G626"/>
    <mergeCell ref="H626:I626"/>
    <mergeCell ref="J626:K626"/>
    <mergeCell ref="L626:M626"/>
    <mergeCell ref="N626:O626"/>
    <mergeCell ref="Q626:S626"/>
    <mergeCell ref="B627:C627"/>
    <mergeCell ref="D627:E627"/>
    <mergeCell ref="F627:G627"/>
    <mergeCell ref="H627:I627"/>
    <mergeCell ref="J627:K627"/>
    <mergeCell ref="L627:M627"/>
    <mergeCell ref="N627:O627"/>
    <mergeCell ref="A622:A623"/>
    <mergeCell ref="B622:C622"/>
    <mergeCell ref="D622:E622"/>
    <mergeCell ref="F622:G622"/>
    <mergeCell ref="H622:I622"/>
    <mergeCell ref="J622:K622"/>
    <mergeCell ref="L622:M622"/>
    <mergeCell ref="N622:O622"/>
    <mergeCell ref="Q622:S622"/>
    <mergeCell ref="B623:C623"/>
    <mergeCell ref="D623:E623"/>
    <mergeCell ref="F623:G623"/>
    <mergeCell ref="H623:I623"/>
    <mergeCell ref="J623:K623"/>
    <mergeCell ref="L623:M623"/>
    <mergeCell ref="N623:O623"/>
    <mergeCell ref="Q623:S623"/>
    <mergeCell ref="A611:A613"/>
    <mergeCell ref="B611:B613"/>
    <mergeCell ref="P611:S611"/>
    <mergeCell ref="P612:P613"/>
    <mergeCell ref="Q612:S613"/>
    <mergeCell ref="A616:A617"/>
    <mergeCell ref="B616:C616"/>
    <mergeCell ref="D616:F616"/>
    <mergeCell ref="B617:C617"/>
    <mergeCell ref="D617:F617"/>
    <mergeCell ref="A619:A620"/>
    <mergeCell ref="B619:C619"/>
    <mergeCell ref="D619:E619"/>
    <mergeCell ref="F619:G619"/>
    <mergeCell ref="M619:N619"/>
    <mergeCell ref="O619:Q619"/>
    <mergeCell ref="R619:S619"/>
    <mergeCell ref="B620:C620"/>
    <mergeCell ref="D620:E620"/>
    <mergeCell ref="F620:G620"/>
    <mergeCell ref="M620:N620"/>
    <mergeCell ref="O620:Q620"/>
    <mergeCell ref="R620:S620"/>
    <mergeCell ref="A606:A609"/>
    <mergeCell ref="B606:C606"/>
    <mergeCell ref="D606:E606"/>
    <mergeCell ref="F606:G606"/>
    <mergeCell ref="H606:I606"/>
    <mergeCell ref="J606:K606"/>
    <mergeCell ref="L606:M606"/>
    <mergeCell ref="N606:O606"/>
    <mergeCell ref="B607:C607"/>
    <mergeCell ref="D607:E607"/>
    <mergeCell ref="F607:G607"/>
    <mergeCell ref="H607:I607"/>
    <mergeCell ref="J607:K607"/>
    <mergeCell ref="L607:M607"/>
    <mergeCell ref="N607:O607"/>
    <mergeCell ref="Q607:S607"/>
    <mergeCell ref="B608:C608"/>
    <mergeCell ref="D608:E608"/>
    <mergeCell ref="F608:G608"/>
    <mergeCell ref="H608:I608"/>
    <mergeCell ref="J608:K608"/>
    <mergeCell ref="L608:M608"/>
    <mergeCell ref="N608:O608"/>
    <mergeCell ref="Q608:S608"/>
    <mergeCell ref="B609:C609"/>
    <mergeCell ref="D609:E609"/>
    <mergeCell ref="F609:G609"/>
    <mergeCell ref="H609:I609"/>
    <mergeCell ref="J609:K609"/>
    <mergeCell ref="L609:M609"/>
    <mergeCell ref="N609:O609"/>
    <mergeCell ref="A604:A605"/>
    <mergeCell ref="B604:C604"/>
    <mergeCell ref="D604:E604"/>
    <mergeCell ref="F604:G604"/>
    <mergeCell ref="H604:I604"/>
    <mergeCell ref="J604:K604"/>
    <mergeCell ref="L604:M604"/>
    <mergeCell ref="N604:O604"/>
    <mergeCell ref="Q604:S604"/>
    <mergeCell ref="B605:C605"/>
    <mergeCell ref="D605:E605"/>
    <mergeCell ref="F605:G605"/>
    <mergeCell ref="H605:I605"/>
    <mergeCell ref="J605:K605"/>
    <mergeCell ref="L605:M605"/>
    <mergeCell ref="N605:O605"/>
    <mergeCell ref="Q605:S605"/>
    <mergeCell ref="A593:A595"/>
    <mergeCell ref="B593:B595"/>
    <mergeCell ref="P593:S593"/>
    <mergeCell ref="P594:P595"/>
    <mergeCell ref="Q594:S595"/>
    <mergeCell ref="A598:A599"/>
    <mergeCell ref="B598:C598"/>
    <mergeCell ref="D598:F598"/>
    <mergeCell ref="B599:C599"/>
    <mergeCell ref="D599:F599"/>
    <mergeCell ref="A601:A602"/>
    <mergeCell ref="B601:C601"/>
    <mergeCell ref="D601:E601"/>
    <mergeCell ref="F601:G601"/>
    <mergeCell ref="M601:N601"/>
    <mergeCell ref="O601:Q601"/>
    <mergeCell ref="R601:S601"/>
    <mergeCell ref="B602:C602"/>
    <mergeCell ref="D602:E602"/>
    <mergeCell ref="F602:G602"/>
    <mergeCell ref="M602:N602"/>
    <mergeCell ref="O602:Q602"/>
    <mergeCell ref="R602:S602"/>
    <mergeCell ref="A588:A591"/>
    <mergeCell ref="B588:C588"/>
    <mergeCell ref="D588:E588"/>
    <mergeCell ref="F588:G588"/>
    <mergeCell ref="H588:I588"/>
    <mergeCell ref="J588:K588"/>
    <mergeCell ref="L588:M588"/>
    <mergeCell ref="N588:O588"/>
    <mergeCell ref="B589:C589"/>
    <mergeCell ref="D589:E589"/>
    <mergeCell ref="F589:G589"/>
    <mergeCell ref="H589:I589"/>
    <mergeCell ref="J589:K589"/>
    <mergeCell ref="L589:M589"/>
    <mergeCell ref="N589:O589"/>
    <mergeCell ref="Q589:S589"/>
    <mergeCell ref="B590:C590"/>
    <mergeCell ref="D590:E590"/>
    <mergeCell ref="F590:G590"/>
    <mergeCell ref="H590:I590"/>
    <mergeCell ref="J590:K590"/>
    <mergeCell ref="L590:M590"/>
    <mergeCell ref="N590:O590"/>
    <mergeCell ref="Q590:S590"/>
    <mergeCell ref="B591:C591"/>
    <mergeCell ref="D591:E591"/>
    <mergeCell ref="F591:G591"/>
    <mergeCell ref="H591:I591"/>
    <mergeCell ref="J591:K591"/>
    <mergeCell ref="L591:M591"/>
    <mergeCell ref="N591:O591"/>
    <mergeCell ref="A586:A587"/>
    <mergeCell ref="B586:C586"/>
    <mergeCell ref="D586:E586"/>
    <mergeCell ref="F586:G586"/>
    <mergeCell ref="H586:I586"/>
    <mergeCell ref="J586:K586"/>
    <mergeCell ref="L586:M586"/>
    <mergeCell ref="N586:O586"/>
    <mergeCell ref="Q586:S586"/>
    <mergeCell ref="B587:C587"/>
    <mergeCell ref="D587:E587"/>
    <mergeCell ref="F587:G587"/>
    <mergeCell ref="H587:I587"/>
    <mergeCell ref="J587:K587"/>
    <mergeCell ref="L587:M587"/>
    <mergeCell ref="N587:O587"/>
    <mergeCell ref="Q587:S587"/>
    <mergeCell ref="A575:A577"/>
    <mergeCell ref="B575:B577"/>
    <mergeCell ref="P575:S575"/>
    <mergeCell ref="P576:P577"/>
    <mergeCell ref="Q576:S577"/>
    <mergeCell ref="A580:A581"/>
    <mergeCell ref="B580:C580"/>
    <mergeCell ref="D580:F580"/>
    <mergeCell ref="B581:C581"/>
    <mergeCell ref="D581:F581"/>
    <mergeCell ref="A583:A584"/>
    <mergeCell ref="B583:C583"/>
    <mergeCell ref="D583:E583"/>
    <mergeCell ref="F583:G583"/>
    <mergeCell ref="M583:N583"/>
    <mergeCell ref="O583:Q583"/>
    <mergeCell ref="R583:S583"/>
    <mergeCell ref="B584:C584"/>
    <mergeCell ref="D584:E584"/>
    <mergeCell ref="F584:G584"/>
    <mergeCell ref="M584:N584"/>
    <mergeCell ref="O584:Q584"/>
    <mergeCell ref="R584:S584"/>
    <mergeCell ref="A570:A573"/>
    <mergeCell ref="B570:C570"/>
    <mergeCell ref="D570:E570"/>
    <mergeCell ref="F570:G570"/>
    <mergeCell ref="H570:I570"/>
    <mergeCell ref="J570:K570"/>
    <mergeCell ref="L570:M570"/>
    <mergeCell ref="N570:O570"/>
    <mergeCell ref="B571:C571"/>
    <mergeCell ref="D571:E571"/>
    <mergeCell ref="F571:G571"/>
    <mergeCell ref="H571:I571"/>
    <mergeCell ref="J571:K571"/>
    <mergeCell ref="L571:M571"/>
    <mergeCell ref="N571:O571"/>
    <mergeCell ref="Q571:S571"/>
    <mergeCell ref="B572:C572"/>
    <mergeCell ref="D572:E572"/>
    <mergeCell ref="F572:G572"/>
    <mergeCell ref="H572:I572"/>
    <mergeCell ref="J572:K572"/>
    <mergeCell ref="L572:M572"/>
    <mergeCell ref="N572:O572"/>
    <mergeCell ref="Q572:S572"/>
    <mergeCell ref="B573:C573"/>
    <mergeCell ref="D573:E573"/>
    <mergeCell ref="F573:G573"/>
    <mergeCell ref="H573:I573"/>
    <mergeCell ref="J573:K573"/>
    <mergeCell ref="L573:M573"/>
    <mergeCell ref="N573:O573"/>
    <mergeCell ref="A568:A569"/>
    <mergeCell ref="B568:C568"/>
    <mergeCell ref="D568:E568"/>
    <mergeCell ref="F568:G568"/>
    <mergeCell ref="H568:I568"/>
    <mergeCell ref="J568:K568"/>
    <mergeCell ref="L568:M568"/>
    <mergeCell ref="N568:O568"/>
    <mergeCell ref="Q568:S568"/>
    <mergeCell ref="B569:C569"/>
    <mergeCell ref="D569:E569"/>
    <mergeCell ref="F569:G569"/>
    <mergeCell ref="H569:I569"/>
    <mergeCell ref="J569:K569"/>
    <mergeCell ref="L569:M569"/>
    <mergeCell ref="N569:O569"/>
    <mergeCell ref="Q569:S569"/>
    <mergeCell ref="A557:A559"/>
    <mergeCell ref="B557:B559"/>
    <mergeCell ref="P557:S557"/>
    <mergeCell ref="P558:P559"/>
    <mergeCell ref="Q558:S559"/>
    <mergeCell ref="A562:A563"/>
    <mergeCell ref="B562:C562"/>
    <mergeCell ref="D562:F562"/>
    <mergeCell ref="B563:C563"/>
    <mergeCell ref="D563:F563"/>
    <mergeCell ref="A565:A566"/>
    <mergeCell ref="B565:C565"/>
    <mergeCell ref="D565:E565"/>
    <mergeCell ref="F565:G565"/>
    <mergeCell ref="M565:N565"/>
    <mergeCell ref="O565:Q565"/>
    <mergeCell ref="R565:S565"/>
    <mergeCell ref="B566:C566"/>
    <mergeCell ref="D566:E566"/>
    <mergeCell ref="F566:G566"/>
    <mergeCell ref="M566:N566"/>
    <mergeCell ref="O566:Q566"/>
    <mergeCell ref="R566:S566"/>
    <mergeCell ref="A552:A555"/>
    <mergeCell ref="B552:C552"/>
    <mergeCell ref="D552:E552"/>
    <mergeCell ref="F552:G552"/>
    <mergeCell ref="H552:I552"/>
    <mergeCell ref="J552:K552"/>
    <mergeCell ref="L552:M552"/>
    <mergeCell ref="N552:O552"/>
    <mergeCell ref="B553:C553"/>
    <mergeCell ref="D553:E553"/>
    <mergeCell ref="F553:G553"/>
    <mergeCell ref="H553:I553"/>
    <mergeCell ref="J553:K553"/>
    <mergeCell ref="L553:M553"/>
    <mergeCell ref="N553:O553"/>
    <mergeCell ref="Q553:S553"/>
    <mergeCell ref="B554:C554"/>
    <mergeCell ref="D554:E554"/>
    <mergeCell ref="F554:G554"/>
    <mergeCell ref="H554:I554"/>
    <mergeCell ref="J554:K554"/>
    <mergeCell ref="L554:M554"/>
    <mergeCell ref="N554:O554"/>
    <mergeCell ref="Q554:S554"/>
    <mergeCell ref="B555:C555"/>
    <mergeCell ref="D555:E555"/>
    <mergeCell ref="F555:G555"/>
    <mergeCell ref="H555:I555"/>
    <mergeCell ref="J555:K555"/>
    <mergeCell ref="L555:M555"/>
    <mergeCell ref="N555:O555"/>
    <mergeCell ref="A550:A551"/>
    <mergeCell ref="B550:C550"/>
    <mergeCell ref="D550:E550"/>
    <mergeCell ref="F550:G550"/>
    <mergeCell ref="H550:I550"/>
    <mergeCell ref="J550:K550"/>
    <mergeCell ref="L550:M550"/>
    <mergeCell ref="N550:O550"/>
    <mergeCell ref="Q550:S550"/>
    <mergeCell ref="B551:C551"/>
    <mergeCell ref="D551:E551"/>
    <mergeCell ref="F551:G551"/>
    <mergeCell ref="H551:I551"/>
    <mergeCell ref="J551:K551"/>
    <mergeCell ref="L551:M551"/>
    <mergeCell ref="N551:O551"/>
    <mergeCell ref="Q551:S551"/>
    <mergeCell ref="A539:A541"/>
    <mergeCell ref="B539:B541"/>
    <mergeCell ref="P539:S539"/>
    <mergeCell ref="P540:P541"/>
    <mergeCell ref="Q540:S541"/>
    <mergeCell ref="A544:A545"/>
    <mergeCell ref="B544:C544"/>
    <mergeCell ref="D544:F544"/>
    <mergeCell ref="B545:C545"/>
    <mergeCell ref="D545:F545"/>
    <mergeCell ref="A547:A548"/>
    <mergeCell ref="B547:C547"/>
    <mergeCell ref="D547:E547"/>
    <mergeCell ref="F547:G547"/>
    <mergeCell ref="M547:N547"/>
    <mergeCell ref="O547:Q547"/>
    <mergeCell ref="R547:S547"/>
    <mergeCell ref="B548:C548"/>
    <mergeCell ref="D548:E548"/>
    <mergeCell ref="F548:G548"/>
    <mergeCell ref="M548:N548"/>
    <mergeCell ref="O548:Q548"/>
    <mergeCell ref="R548:S548"/>
    <mergeCell ref="A534:A537"/>
    <mergeCell ref="B534:C534"/>
    <mergeCell ref="D534:E534"/>
    <mergeCell ref="F534:G534"/>
    <mergeCell ref="H534:I534"/>
    <mergeCell ref="J534:K534"/>
    <mergeCell ref="L534:M534"/>
    <mergeCell ref="N534:O534"/>
    <mergeCell ref="B535:C535"/>
    <mergeCell ref="D535:E535"/>
    <mergeCell ref="F535:G535"/>
    <mergeCell ref="H535:I535"/>
    <mergeCell ref="J535:K535"/>
    <mergeCell ref="L535:M535"/>
    <mergeCell ref="N535:O535"/>
    <mergeCell ref="Q535:S535"/>
    <mergeCell ref="B536:C536"/>
    <mergeCell ref="D536:E536"/>
    <mergeCell ref="F536:G536"/>
    <mergeCell ref="H536:I536"/>
    <mergeCell ref="J536:K536"/>
    <mergeCell ref="L536:M536"/>
    <mergeCell ref="N536:O536"/>
    <mergeCell ref="Q536:S536"/>
    <mergeCell ref="B537:C537"/>
    <mergeCell ref="D537:E537"/>
    <mergeCell ref="F537:G537"/>
    <mergeCell ref="H537:I537"/>
    <mergeCell ref="J537:K537"/>
    <mergeCell ref="L537:M537"/>
    <mergeCell ref="N537:O537"/>
    <mergeCell ref="A532:A533"/>
    <mergeCell ref="B532:C532"/>
    <mergeCell ref="D532:E532"/>
    <mergeCell ref="F532:G532"/>
    <mergeCell ref="H532:I532"/>
    <mergeCell ref="J532:K532"/>
    <mergeCell ref="L532:M532"/>
    <mergeCell ref="N532:O532"/>
    <mergeCell ref="Q532:S532"/>
    <mergeCell ref="B533:C533"/>
    <mergeCell ref="D533:E533"/>
    <mergeCell ref="F533:G533"/>
    <mergeCell ref="H533:I533"/>
    <mergeCell ref="J533:K533"/>
    <mergeCell ref="L533:M533"/>
    <mergeCell ref="N533:O533"/>
    <mergeCell ref="Q533:S533"/>
    <mergeCell ref="A521:A523"/>
    <mergeCell ref="B521:B523"/>
    <mergeCell ref="P521:S521"/>
    <mergeCell ref="P522:P523"/>
    <mergeCell ref="Q522:S523"/>
    <mergeCell ref="A526:A527"/>
    <mergeCell ref="B526:C526"/>
    <mergeCell ref="D526:F526"/>
    <mergeCell ref="B527:C527"/>
    <mergeCell ref="D527:F527"/>
    <mergeCell ref="A529:A530"/>
    <mergeCell ref="B529:C529"/>
    <mergeCell ref="D529:E529"/>
    <mergeCell ref="F529:G529"/>
    <mergeCell ref="M529:N529"/>
    <mergeCell ref="O529:Q529"/>
    <mergeCell ref="R529:S529"/>
    <mergeCell ref="B530:C530"/>
    <mergeCell ref="D530:E530"/>
    <mergeCell ref="F530:G530"/>
    <mergeCell ref="M530:N530"/>
    <mergeCell ref="O530:Q530"/>
    <mergeCell ref="R530:S530"/>
    <mergeCell ref="A516:A519"/>
    <mergeCell ref="B516:C516"/>
    <mergeCell ref="D516:E516"/>
    <mergeCell ref="F516:G516"/>
    <mergeCell ref="H516:I516"/>
    <mergeCell ref="J516:K516"/>
    <mergeCell ref="L516:M516"/>
    <mergeCell ref="N516:O516"/>
    <mergeCell ref="B517:C517"/>
    <mergeCell ref="D517:E517"/>
    <mergeCell ref="F517:G517"/>
    <mergeCell ref="H517:I517"/>
    <mergeCell ref="J517:K517"/>
    <mergeCell ref="L517:M517"/>
    <mergeCell ref="N517:O517"/>
    <mergeCell ref="Q517:S517"/>
    <mergeCell ref="B518:C518"/>
    <mergeCell ref="D518:E518"/>
    <mergeCell ref="F518:G518"/>
    <mergeCell ref="H518:I518"/>
    <mergeCell ref="J518:K518"/>
    <mergeCell ref="L518:M518"/>
    <mergeCell ref="N518:O518"/>
    <mergeCell ref="Q518:S518"/>
    <mergeCell ref="B519:C519"/>
    <mergeCell ref="D519:E519"/>
    <mergeCell ref="F519:G519"/>
    <mergeCell ref="H519:I519"/>
    <mergeCell ref="J519:K519"/>
    <mergeCell ref="L519:M519"/>
    <mergeCell ref="N519:O519"/>
    <mergeCell ref="A514:A515"/>
    <mergeCell ref="B514:C514"/>
    <mergeCell ref="D514:E514"/>
    <mergeCell ref="F514:G514"/>
    <mergeCell ref="H514:I514"/>
    <mergeCell ref="J514:K514"/>
    <mergeCell ref="L514:M514"/>
    <mergeCell ref="N514:O514"/>
    <mergeCell ref="Q514:S514"/>
    <mergeCell ref="B515:C515"/>
    <mergeCell ref="D515:E515"/>
    <mergeCell ref="F515:G515"/>
    <mergeCell ref="H515:I515"/>
    <mergeCell ref="J515:K515"/>
    <mergeCell ref="L515:M515"/>
    <mergeCell ref="N515:O515"/>
    <mergeCell ref="Q515:S515"/>
    <mergeCell ref="A503:A505"/>
    <mergeCell ref="B503:B505"/>
    <mergeCell ref="P503:S503"/>
    <mergeCell ref="P504:P505"/>
    <mergeCell ref="Q504:S505"/>
    <mergeCell ref="A508:A509"/>
    <mergeCell ref="B508:C508"/>
    <mergeCell ref="D508:F508"/>
    <mergeCell ref="B509:C509"/>
    <mergeCell ref="D509:F509"/>
    <mergeCell ref="A511:A512"/>
    <mergeCell ref="B511:C511"/>
    <mergeCell ref="D511:E511"/>
    <mergeCell ref="F511:G511"/>
    <mergeCell ref="M511:N511"/>
    <mergeCell ref="O511:Q511"/>
    <mergeCell ref="R511:S511"/>
    <mergeCell ref="B512:C512"/>
    <mergeCell ref="D512:E512"/>
    <mergeCell ref="F512:G512"/>
    <mergeCell ref="M512:N512"/>
    <mergeCell ref="O512:Q512"/>
    <mergeCell ref="R512:S512"/>
    <mergeCell ref="A498:A501"/>
    <mergeCell ref="B498:C498"/>
    <mergeCell ref="D498:E498"/>
    <mergeCell ref="F498:G498"/>
    <mergeCell ref="H498:I498"/>
    <mergeCell ref="J498:K498"/>
    <mergeCell ref="L498:M498"/>
    <mergeCell ref="N498:O498"/>
    <mergeCell ref="B499:C499"/>
    <mergeCell ref="D499:E499"/>
    <mergeCell ref="F499:G499"/>
    <mergeCell ref="H499:I499"/>
    <mergeCell ref="J499:K499"/>
    <mergeCell ref="L499:M499"/>
    <mergeCell ref="N499:O499"/>
    <mergeCell ref="Q499:S499"/>
    <mergeCell ref="B500:C500"/>
    <mergeCell ref="D500:E500"/>
    <mergeCell ref="F500:G500"/>
    <mergeCell ref="H500:I500"/>
    <mergeCell ref="J500:K500"/>
    <mergeCell ref="L500:M500"/>
    <mergeCell ref="N500:O500"/>
    <mergeCell ref="Q500:S500"/>
    <mergeCell ref="B501:C501"/>
    <mergeCell ref="D501:E501"/>
    <mergeCell ref="F501:G501"/>
    <mergeCell ref="H501:I501"/>
    <mergeCell ref="J501:K501"/>
    <mergeCell ref="L501:M501"/>
    <mergeCell ref="N501:O501"/>
    <mergeCell ref="A496:A497"/>
    <mergeCell ref="B496:C496"/>
    <mergeCell ref="D496:E496"/>
    <mergeCell ref="F496:G496"/>
    <mergeCell ref="H496:I496"/>
    <mergeCell ref="J496:K496"/>
    <mergeCell ref="L496:M496"/>
    <mergeCell ref="N496:O496"/>
    <mergeCell ref="Q496:S496"/>
    <mergeCell ref="B497:C497"/>
    <mergeCell ref="D497:E497"/>
    <mergeCell ref="F497:G497"/>
    <mergeCell ref="H497:I497"/>
    <mergeCell ref="J497:K497"/>
    <mergeCell ref="L497:M497"/>
    <mergeCell ref="N497:O497"/>
    <mergeCell ref="Q497:S497"/>
    <mergeCell ref="A485:A487"/>
    <mergeCell ref="B485:B487"/>
    <mergeCell ref="P485:S485"/>
    <mergeCell ref="P486:P487"/>
    <mergeCell ref="Q486:S487"/>
    <mergeCell ref="A490:A491"/>
    <mergeCell ref="B490:C490"/>
    <mergeCell ref="D490:F490"/>
    <mergeCell ref="B491:C491"/>
    <mergeCell ref="D491:F491"/>
    <mergeCell ref="A493:A494"/>
    <mergeCell ref="B493:C493"/>
    <mergeCell ref="D493:E493"/>
    <mergeCell ref="F493:G493"/>
    <mergeCell ref="M493:N493"/>
    <mergeCell ref="O493:Q493"/>
    <mergeCell ref="R493:S493"/>
    <mergeCell ref="B494:C494"/>
    <mergeCell ref="D494:E494"/>
    <mergeCell ref="F494:G494"/>
    <mergeCell ref="M494:N494"/>
    <mergeCell ref="O494:Q494"/>
    <mergeCell ref="R494:S494"/>
    <mergeCell ref="A480:A483"/>
    <mergeCell ref="B480:C480"/>
    <mergeCell ref="D480:E480"/>
    <mergeCell ref="F480:G480"/>
    <mergeCell ref="H480:I480"/>
    <mergeCell ref="J480:K480"/>
    <mergeCell ref="L480:M480"/>
    <mergeCell ref="N480:O480"/>
    <mergeCell ref="B481:C481"/>
    <mergeCell ref="D481:E481"/>
    <mergeCell ref="F481:G481"/>
    <mergeCell ref="H481:I481"/>
    <mergeCell ref="J481:K481"/>
    <mergeCell ref="L481:M481"/>
    <mergeCell ref="N481:O481"/>
    <mergeCell ref="Q481:S481"/>
    <mergeCell ref="B482:C482"/>
    <mergeCell ref="D482:E482"/>
    <mergeCell ref="F482:G482"/>
    <mergeCell ref="H482:I482"/>
    <mergeCell ref="J482:K482"/>
    <mergeCell ref="L482:M482"/>
    <mergeCell ref="N482:O482"/>
    <mergeCell ref="Q482:S482"/>
    <mergeCell ref="B483:C483"/>
    <mergeCell ref="D483:E483"/>
    <mergeCell ref="F483:G483"/>
    <mergeCell ref="H483:I483"/>
    <mergeCell ref="J483:K483"/>
    <mergeCell ref="L483:M483"/>
    <mergeCell ref="N483:O483"/>
    <mergeCell ref="A478:A479"/>
    <mergeCell ref="B478:C478"/>
    <mergeCell ref="D478:E478"/>
    <mergeCell ref="F478:G478"/>
    <mergeCell ref="H478:I478"/>
    <mergeCell ref="J478:K478"/>
    <mergeCell ref="L478:M478"/>
    <mergeCell ref="N478:O478"/>
    <mergeCell ref="Q478:S478"/>
    <mergeCell ref="B479:C479"/>
    <mergeCell ref="D479:E479"/>
    <mergeCell ref="F479:G479"/>
    <mergeCell ref="H479:I479"/>
    <mergeCell ref="J479:K479"/>
    <mergeCell ref="L479:M479"/>
    <mergeCell ref="N479:O479"/>
    <mergeCell ref="Q479:S479"/>
    <mergeCell ref="A467:A469"/>
    <mergeCell ref="B467:B469"/>
    <mergeCell ref="P467:S467"/>
    <mergeCell ref="P468:P469"/>
    <mergeCell ref="Q468:S469"/>
    <mergeCell ref="A472:A473"/>
    <mergeCell ref="B472:C472"/>
    <mergeCell ref="D472:F472"/>
    <mergeCell ref="B473:C473"/>
    <mergeCell ref="D473:F473"/>
    <mergeCell ref="A475:A476"/>
    <mergeCell ref="B475:C475"/>
    <mergeCell ref="D475:E475"/>
    <mergeCell ref="F475:G475"/>
    <mergeCell ref="M475:N475"/>
    <mergeCell ref="O475:Q475"/>
    <mergeCell ref="R475:S475"/>
    <mergeCell ref="B476:C476"/>
    <mergeCell ref="D476:E476"/>
    <mergeCell ref="F476:G476"/>
    <mergeCell ref="M476:N476"/>
    <mergeCell ref="O476:Q476"/>
    <mergeCell ref="R476:S476"/>
    <mergeCell ref="A462:A465"/>
    <mergeCell ref="B462:C462"/>
    <mergeCell ref="D462:E462"/>
    <mergeCell ref="F462:G462"/>
    <mergeCell ref="H462:I462"/>
    <mergeCell ref="J462:K462"/>
    <mergeCell ref="L462:M462"/>
    <mergeCell ref="N462:O462"/>
    <mergeCell ref="B463:C463"/>
    <mergeCell ref="D463:E463"/>
    <mergeCell ref="F463:G463"/>
    <mergeCell ref="H463:I463"/>
    <mergeCell ref="J463:K463"/>
    <mergeCell ref="L463:M463"/>
    <mergeCell ref="N463:O463"/>
    <mergeCell ref="Q463:S463"/>
    <mergeCell ref="B464:C464"/>
    <mergeCell ref="D464:E464"/>
    <mergeCell ref="F464:G464"/>
    <mergeCell ref="H464:I464"/>
    <mergeCell ref="J464:K464"/>
    <mergeCell ref="L464:M464"/>
    <mergeCell ref="N464:O464"/>
    <mergeCell ref="Q464:S464"/>
    <mergeCell ref="B465:C465"/>
    <mergeCell ref="D465:E465"/>
    <mergeCell ref="F465:G465"/>
    <mergeCell ref="H465:I465"/>
    <mergeCell ref="J465:K465"/>
    <mergeCell ref="L465:M465"/>
    <mergeCell ref="N465:O465"/>
    <mergeCell ref="A460:A461"/>
    <mergeCell ref="B460:C460"/>
    <mergeCell ref="D460:E460"/>
    <mergeCell ref="F460:G460"/>
    <mergeCell ref="H460:I460"/>
    <mergeCell ref="J460:K460"/>
    <mergeCell ref="L460:M460"/>
    <mergeCell ref="N460:O460"/>
    <mergeCell ref="Q460:S460"/>
    <mergeCell ref="B461:C461"/>
    <mergeCell ref="D461:E461"/>
    <mergeCell ref="F461:G461"/>
    <mergeCell ref="H461:I461"/>
    <mergeCell ref="J461:K461"/>
    <mergeCell ref="L461:M461"/>
    <mergeCell ref="N461:O461"/>
    <mergeCell ref="Q461:S461"/>
    <mergeCell ref="A449:A451"/>
    <mergeCell ref="B449:B451"/>
    <mergeCell ref="P449:S449"/>
    <mergeCell ref="P450:P451"/>
    <mergeCell ref="Q450:S451"/>
    <mergeCell ref="A454:A455"/>
    <mergeCell ref="B454:C454"/>
    <mergeCell ref="D454:F454"/>
    <mergeCell ref="B455:C455"/>
    <mergeCell ref="D455:F455"/>
    <mergeCell ref="A457:A458"/>
    <mergeCell ref="B457:C457"/>
    <mergeCell ref="D457:E457"/>
    <mergeCell ref="F457:G457"/>
    <mergeCell ref="M457:N457"/>
    <mergeCell ref="O457:Q457"/>
    <mergeCell ref="R457:S457"/>
    <mergeCell ref="B458:C458"/>
    <mergeCell ref="D458:E458"/>
    <mergeCell ref="F458:G458"/>
    <mergeCell ref="M458:N458"/>
    <mergeCell ref="O458:Q458"/>
    <mergeCell ref="R458:S458"/>
    <mergeCell ref="A444:A447"/>
    <mergeCell ref="B444:C444"/>
    <mergeCell ref="D444:E444"/>
    <mergeCell ref="F444:G444"/>
    <mergeCell ref="H444:I444"/>
    <mergeCell ref="J444:K444"/>
    <mergeCell ref="L444:M444"/>
    <mergeCell ref="N444:O444"/>
    <mergeCell ref="B445:C445"/>
    <mergeCell ref="D445:E445"/>
    <mergeCell ref="F445:G445"/>
    <mergeCell ref="H445:I445"/>
    <mergeCell ref="J445:K445"/>
    <mergeCell ref="L445:M445"/>
    <mergeCell ref="N445:O445"/>
    <mergeCell ref="Q445:S445"/>
    <mergeCell ref="B446:C446"/>
    <mergeCell ref="D446:E446"/>
    <mergeCell ref="F446:G446"/>
    <mergeCell ref="H446:I446"/>
    <mergeCell ref="J446:K446"/>
    <mergeCell ref="L446:M446"/>
    <mergeCell ref="N446:O446"/>
    <mergeCell ref="Q446:S446"/>
    <mergeCell ref="B447:C447"/>
    <mergeCell ref="D447:E447"/>
    <mergeCell ref="F447:G447"/>
    <mergeCell ref="H447:I447"/>
    <mergeCell ref="J447:K447"/>
    <mergeCell ref="L447:M447"/>
    <mergeCell ref="N447:O447"/>
    <mergeCell ref="A442:A443"/>
    <mergeCell ref="B442:C442"/>
    <mergeCell ref="D442:E442"/>
    <mergeCell ref="F442:G442"/>
    <mergeCell ref="H442:I442"/>
    <mergeCell ref="J442:K442"/>
    <mergeCell ref="L442:M442"/>
    <mergeCell ref="N442:O442"/>
    <mergeCell ref="Q442:S442"/>
    <mergeCell ref="B443:C443"/>
    <mergeCell ref="D443:E443"/>
    <mergeCell ref="F443:G443"/>
    <mergeCell ref="H443:I443"/>
    <mergeCell ref="J443:K443"/>
    <mergeCell ref="L443:M443"/>
    <mergeCell ref="N443:O443"/>
    <mergeCell ref="Q443:S443"/>
    <mergeCell ref="A431:A433"/>
    <mergeCell ref="B431:B433"/>
    <mergeCell ref="P431:S431"/>
    <mergeCell ref="P432:P433"/>
    <mergeCell ref="Q432:S433"/>
    <mergeCell ref="A436:A437"/>
    <mergeCell ref="B436:C436"/>
    <mergeCell ref="D436:F436"/>
    <mergeCell ref="B437:C437"/>
    <mergeCell ref="D437:F437"/>
    <mergeCell ref="A439:A440"/>
    <mergeCell ref="B439:C439"/>
    <mergeCell ref="D439:E439"/>
    <mergeCell ref="F439:G439"/>
    <mergeCell ref="M439:N439"/>
    <mergeCell ref="O439:Q439"/>
    <mergeCell ref="R439:S439"/>
    <mergeCell ref="B440:C440"/>
    <mergeCell ref="D440:E440"/>
    <mergeCell ref="F440:G440"/>
    <mergeCell ref="M440:N440"/>
    <mergeCell ref="O440:Q440"/>
    <mergeCell ref="R440:S440"/>
    <mergeCell ref="A426:A429"/>
    <mergeCell ref="B426:C426"/>
    <mergeCell ref="D426:E426"/>
    <mergeCell ref="F426:G426"/>
    <mergeCell ref="H426:I426"/>
    <mergeCell ref="J426:K426"/>
    <mergeCell ref="L426:M426"/>
    <mergeCell ref="N426:O426"/>
    <mergeCell ref="B427:C427"/>
    <mergeCell ref="D427:E427"/>
    <mergeCell ref="F427:G427"/>
    <mergeCell ref="H427:I427"/>
    <mergeCell ref="J427:K427"/>
    <mergeCell ref="L427:M427"/>
    <mergeCell ref="N427:O427"/>
    <mergeCell ref="Q427:S427"/>
    <mergeCell ref="B428:C428"/>
    <mergeCell ref="D428:E428"/>
    <mergeCell ref="F428:G428"/>
    <mergeCell ref="H428:I428"/>
    <mergeCell ref="J428:K428"/>
    <mergeCell ref="L428:M428"/>
    <mergeCell ref="N428:O428"/>
    <mergeCell ref="Q428:S428"/>
    <mergeCell ref="B429:C429"/>
    <mergeCell ref="D429:E429"/>
    <mergeCell ref="F429:G429"/>
    <mergeCell ref="H429:I429"/>
    <mergeCell ref="J429:K429"/>
    <mergeCell ref="L429:M429"/>
    <mergeCell ref="N429:O429"/>
    <mergeCell ref="A424:A425"/>
    <mergeCell ref="B424:C424"/>
    <mergeCell ref="D424:E424"/>
    <mergeCell ref="F424:G424"/>
    <mergeCell ref="H424:I424"/>
    <mergeCell ref="J424:K424"/>
    <mergeCell ref="L424:M424"/>
    <mergeCell ref="N424:O424"/>
    <mergeCell ref="Q424:S424"/>
    <mergeCell ref="B425:C425"/>
    <mergeCell ref="D425:E425"/>
    <mergeCell ref="F425:G425"/>
    <mergeCell ref="H425:I425"/>
    <mergeCell ref="J425:K425"/>
    <mergeCell ref="L425:M425"/>
    <mergeCell ref="N425:O425"/>
    <mergeCell ref="Q425:S425"/>
    <mergeCell ref="A413:A415"/>
    <mergeCell ref="B413:B415"/>
    <mergeCell ref="P413:S413"/>
    <mergeCell ref="P414:P415"/>
    <mergeCell ref="Q414:S415"/>
    <mergeCell ref="A418:A419"/>
    <mergeCell ref="B418:C418"/>
    <mergeCell ref="D418:F418"/>
    <mergeCell ref="B419:C419"/>
    <mergeCell ref="D419:F419"/>
    <mergeCell ref="A421:A422"/>
    <mergeCell ref="B421:C421"/>
    <mergeCell ref="D421:E421"/>
    <mergeCell ref="F421:G421"/>
    <mergeCell ref="M421:N421"/>
    <mergeCell ref="O421:Q421"/>
    <mergeCell ref="R421:S421"/>
    <mergeCell ref="B422:C422"/>
    <mergeCell ref="D422:E422"/>
    <mergeCell ref="F422:G422"/>
    <mergeCell ref="M422:N422"/>
    <mergeCell ref="O422:Q422"/>
    <mergeCell ref="R422:S422"/>
    <mergeCell ref="A408:A411"/>
    <mergeCell ref="B408:C408"/>
    <mergeCell ref="D408:E408"/>
    <mergeCell ref="F408:G408"/>
    <mergeCell ref="H408:I408"/>
    <mergeCell ref="J408:K408"/>
    <mergeCell ref="L408:M408"/>
    <mergeCell ref="N408:O408"/>
    <mergeCell ref="B409:C409"/>
    <mergeCell ref="D409:E409"/>
    <mergeCell ref="F409:G409"/>
    <mergeCell ref="H409:I409"/>
    <mergeCell ref="J409:K409"/>
    <mergeCell ref="L409:M409"/>
    <mergeCell ref="N409:O409"/>
    <mergeCell ref="Q409:S409"/>
    <mergeCell ref="B410:C410"/>
    <mergeCell ref="D410:E410"/>
    <mergeCell ref="F410:G410"/>
    <mergeCell ref="H410:I410"/>
    <mergeCell ref="J410:K410"/>
    <mergeCell ref="L410:M410"/>
    <mergeCell ref="N410:O410"/>
    <mergeCell ref="Q410:S410"/>
    <mergeCell ref="B411:C411"/>
    <mergeCell ref="D411:E411"/>
    <mergeCell ref="F411:G411"/>
    <mergeCell ref="H411:I411"/>
    <mergeCell ref="J411:K411"/>
    <mergeCell ref="L411:M411"/>
    <mergeCell ref="N411:O411"/>
    <mergeCell ref="A406:A407"/>
    <mergeCell ref="B406:C406"/>
    <mergeCell ref="D406:E406"/>
    <mergeCell ref="F406:G406"/>
    <mergeCell ref="H406:I406"/>
    <mergeCell ref="J406:K406"/>
    <mergeCell ref="L406:M406"/>
    <mergeCell ref="N406:O406"/>
    <mergeCell ref="Q406:S406"/>
    <mergeCell ref="B407:C407"/>
    <mergeCell ref="D407:E407"/>
    <mergeCell ref="F407:G407"/>
    <mergeCell ref="H407:I407"/>
    <mergeCell ref="J407:K407"/>
    <mergeCell ref="L407:M407"/>
    <mergeCell ref="N407:O407"/>
    <mergeCell ref="Q407:S407"/>
    <mergeCell ref="A395:A397"/>
    <mergeCell ref="B395:B397"/>
    <mergeCell ref="P395:S395"/>
    <mergeCell ref="P396:P397"/>
    <mergeCell ref="Q396:S397"/>
    <mergeCell ref="A400:A401"/>
    <mergeCell ref="B400:C400"/>
    <mergeCell ref="D400:F400"/>
    <mergeCell ref="B401:C401"/>
    <mergeCell ref="D401:F401"/>
    <mergeCell ref="A403:A404"/>
    <mergeCell ref="B403:C403"/>
    <mergeCell ref="D403:E403"/>
    <mergeCell ref="F403:G403"/>
    <mergeCell ref="M403:N403"/>
    <mergeCell ref="O403:Q403"/>
    <mergeCell ref="R403:S403"/>
    <mergeCell ref="B404:C404"/>
    <mergeCell ref="D404:E404"/>
    <mergeCell ref="F404:G404"/>
    <mergeCell ref="M404:N404"/>
    <mergeCell ref="O404:Q404"/>
    <mergeCell ref="R404:S404"/>
    <mergeCell ref="A390:A393"/>
    <mergeCell ref="B390:C390"/>
    <mergeCell ref="D390:E390"/>
    <mergeCell ref="F390:G390"/>
    <mergeCell ref="H390:I390"/>
    <mergeCell ref="J390:K390"/>
    <mergeCell ref="L390:M390"/>
    <mergeCell ref="N390:O390"/>
    <mergeCell ref="B391:C391"/>
    <mergeCell ref="D391:E391"/>
    <mergeCell ref="F391:G391"/>
    <mergeCell ref="H391:I391"/>
    <mergeCell ref="J391:K391"/>
    <mergeCell ref="L391:M391"/>
    <mergeCell ref="N391:O391"/>
    <mergeCell ref="Q391:S391"/>
    <mergeCell ref="B392:C392"/>
    <mergeCell ref="D392:E392"/>
    <mergeCell ref="F392:G392"/>
    <mergeCell ref="H392:I392"/>
    <mergeCell ref="J392:K392"/>
    <mergeCell ref="L392:M392"/>
    <mergeCell ref="N392:O392"/>
    <mergeCell ref="Q392:S392"/>
    <mergeCell ref="B393:C393"/>
    <mergeCell ref="D393:E393"/>
    <mergeCell ref="F393:G393"/>
    <mergeCell ref="H393:I393"/>
    <mergeCell ref="J393:K393"/>
    <mergeCell ref="L393:M393"/>
    <mergeCell ref="N393:O393"/>
    <mergeCell ref="A388:A389"/>
    <mergeCell ref="B388:C388"/>
    <mergeCell ref="D388:E388"/>
    <mergeCell ref="F388:G388"/>
    <mergeCell ref="H388:I388"/>
    <mergeCell ref="J388:K388"/>
    <mergeCell ref="L388:M388"/>
    <mergeCell ref="N388:O388"/>
    <mergeCell ref="Q388:S388"/>
    <mergeCell ref="B389:C389"/>
    <mergeCell ref="D389:E389"/>
    <mergeCell ref="F389:G389"/>
    <mergeCell ref="H389:I389"/>
    <mergeCell ref="J389:K389"/>
    <mergeCell ref="L389:M389"/>
    <mergeCell ref="N389:O389"/>
    <mergeCell ref="Q389:S389"/>
    <mergeCell ref="A377:A379"/>
    <mergeCell ref="B377:B379"/>
    <mergeCell ref="P377:S377"/>
    <mergeCell ref="P378:P379"/>
    <mergeCell ref="Q378:S379"/>
    <mergeCell ref="A382:A383"/>
    <mergeCell ref="B382:C382"/>
    <mergeCell ref="D382:F382"/>
    <mergeCell ref="B383:C383"/>
    <mergeCell ref="D383:F383"/>
    <mergeCell ref="A385:A386"/>
    <mergeCell ref="B385:C385"/>
    <mergeCell ref="D385:E385"/>
    <mergeCell ref="F385:G385"/>
    <mergeCell ref="M385:N385"/>
    <mergeCell ref="O385:Q385"/>
    <mergeCell ref="R385:S385"/>
    <mergeCell ref="B386:C386"/>
    <mergeCell ref="D386:E386"/>
    <mergeCell ref="F386:G386"/>
    <mergeCell ref="M386:N386"/>
    <mergeCell ref="O386:Q386"/>
    <mergeCell ref="R386:S386"/>
    <mergeCell ref="A372:A375"/>
    <mergeCell ref="B372:C372"/>
    <mergeCell ref="D372:E372"/>
    <mergeCell ref="F372:G372"/>
    <mergeCell ref="H372:I372"/>
    <mergeCell ref="J372:K372"/>
    <mergeCell ref="L372:M372"/>
    <mergeCell ref="N372:O372"/>
    <mergeCell ref="B373:C373"/>
    <mergeCell ref="D373:E373"/>
    <mergeCell ref="F373:G373"/>
    <mergeCell ref="H373:I373"/>
    <mergeCell ref="J373:K373"/>
    <mergeCell ref="L373:M373"/>
    <mergeCell ref="N373:O373"/>
    <mergeCell ref="Q373:S373"/>
    <mergeCell ref="B374:C374"/>
    <mergeCell ref="D374:E374"/>
    <mergeCell ref="F374:G374"/>
    <mergeCell ref="H374:I374"/>
    <mergeCell ref="J374:K374"/>
    <mergeCell ref="L374:M374"/>
    <mergeCell ref="N374:O374"/>
    <mergeCell ref="Q374:S374"/>
    <mergeCell ref="B375:C375"/>
    <mergeCell ref="D375:E375"/>
    <mergeCell ref="F375:G375"/>
    <mergeCell ref="H375:I375"/>
    <mergeCell ref="J375:K375"/>
    <mergeCell ref="L375:M375"/>
    <mergeCell ref="N375:O375"/>
    <mergeCell ref="A370:A371"/>
    <mergeCell ref="B370:C370"/>
    <mergeCell ref="D370:E370"/>
    <mergeCell ref="F370:G370"/>
    <mergeCell ref="H370:I370"/>
    <mergeCell ref="J370:K370"/>
    <mergeCell ref="L370:M370"/>
    <mergeCell ref="N370:O370"/>
    <mergeCell ref="Q370:S370"/>
    <mergeCell ref="B371:C371"/>
    <mergeCell ref="D371:E371"/>
    <mergeCell ref="F371:G371"/>
    <mergeCell ref="H371:I371"/>
    <mergeCell ref="J371:K371"/>
    <mergeCell ref="L371:M371"/>
    <mergeCell ref="N371:O371"/>
    <mergeCell ref="Q371:S371"/>
    <mergeCell ref="A359:A361"/>
    <mergeCell ref="B359:B361"/>
    <mergeCell ref="P359:S359"/>
    <mergeCell ref="P360:P361"/>
    <mergeCell ref="Q360:S361"/>
    <mergeCell ref="A364:A365"/>
    <mergeCell ref="B364:C364"/>
    <mergeCell ref="D364:F364"/>
    <mergeCell ref="B365:C365"/>
    <mergeCell ref="D365:F365"/>
    <mergeCell ref="A367:A368"/>
    <mergeCell ref="B367:C367"/>
    <mergeCell ref="D367:E367"/>
    <mergeCell ref="F367:G367"/>
    <mergeCell ref="M367:N367"/>
    <mergeCell ref="O367:Q367"/>
    <mergeCell ref="R367:S367"/>
    <mergeCell ref="B368:C368"/>
    <mergeCell ref="D368:E368"/>
    <mergeCell ref="F368:G368"/>
    <mergeCell ref="M368:N368"/>
    <mergeCell ref="O368:Q368"/>
    <mergeCell ref="R368:S368"/>
    <mergeCell ref="A354:A357"/>
    <mergeCell ref="B354:C354"/>
    <mergeCell ref="D354:E354"/>
    <mergeCell ref="F354:G354"/>
    <mergeCell ref="H354:I354"/>
    <mergeCell ref="J354:K354"/>
    <mergeCell ref="L354:M354"/>
    <mergeCell ref="N354:O354"/>
    <mergeCell ref="B355:C355"/>
    <mergeCell ref="D355:E355"/>
    <mergeCell ref="F355:G355"/>
    <mergeCell ref="H355:I355"/>
    <mergeCell ref="J355:K355"/>
    <mergeCell ref="L355:M355"/>
    <mergeCell ref="N355:O355"/>
    <mergeCell ref="Q355:S355"/>
    <mergeCell ref="B356:C356"/>
    <mergeCell ref="D356:E356"/>
    <mergeCell ref="F356:G356"/>
    <mergeCell ref="H356:I356"/>
    <mergeCell ref="J356:K356"/>
    <mergeCell ref="L356:M356"/>
    <mergeCell ref="N356:O356"/>
    <mergeCell ref="Q356:S356"/>
    <mergeCell ref="B357:C357"/>
    <mergeCell ref="D357:E357"/>
    <mergeCell ref="F357:G357"/>
    <mergeCell ref="H357:I357"/>
    <mergeCell ref="J357:K357"/>
    <mergeCell ref="L357:M357"/>
    <mergeCell ref="N357:O357"/>
    <mergeCell ref="A352:A353"/>
    <mergeCell ref="B352:C352"/>
    <mergeCell ref="D352:E352"/>
    <mergeCell ref="F352:G352"/>
    <mergeCell ref="H352:I352"/>
    <mergeCell ref="J352:K352"/>
    <mergeCell ref="L352:M352"/>
    <mergeCell ref="N352:O352"/>
    <mergeCell ref="Q352:S352"/>
    <mergeCell ref="B353:C353"/>
    <mergeCell ref="D353:E353"/>
    <mergeCell ref="F353:G353"/>
    <mergeCell ref="H353:I353"/>
    <mergeCell ref="J353:K353"/>
    <mergeCell ref="L353:M353"/>
    <mergeCell ref="N353:O353"/>
    <mergeCell ref="Q353:S353"/>
    <mergeCell ref="A341:A343"/>
    <mergeCell ref="B341:B343"/>
    <mergeCell ref="P341:S341"/>
    <mergeCell ref="P342:P343"/>
    <mergeCell ref="Q342:S343"/>
    <mergeCell ref="A346:A347"/>
    <mergeCell ref="B346:C346"/>
    <mergeCell ref="D346:F346"/>
    <mergeCell ref="B347:C347"/>
    <mergeCell ref="D347:F347"/>
    <mergeCell ref="A349:A350"/>
    <mergeCell ref="B349:C349"/>
    <mergeCell ref="D349:E349"/>
    <mergeCell ref="F349:G349"/>
    <mergeCell ref="M349:N349"/>
    <mergeCell ref="O349:Q349"/>
    <mergeCell ref="R349:S349"/>
    <mergeCell ref="B350:C350"/>
    <mergeCell ref="D350:E350"/>
    <mergeCell ref="F350:G350"/>
    <mergeCell ref="M350:N350"/>
    <mergeCell ref="O350:Q350"/>
    <mergeCell ref="R350:S350"/>
    <mergeCell ref="A336:A339"/>
    <mergeCell ref="B336:C336"/>
    <mergeCell ref="D336:E336"/>
    <mergeCell ref="F336:G336"/>
    <mergeCell ref="H336:I336"/>
    <mergeCell ref="J336:K336"/>
    <mergeCell ref="L336:M336"/>
    <mergeCell ref="N336:O336"/>
    <mergeCell ref="B337:C337"/>
    <mergeCell ref="D337:E337"/>
    <mergeCell ref="F337:G337"/>
    <mergeCell ref="H337:I337"/>
    <mergeCell ref="J337:K337"/>
    <mergeCell ref="L337:M337"/>
    <mergeCell ref="N337:O337"/>
    <mergeCell ref="Q337:S337"/>
    <mergeCell ref="B338:C338"/>
    <mergeCell ref="D338:E338"/>
    <mergeCell ref="F338:G338"/>
    <mergeCell ref="H338:I338"/>
    <mergeCell ref="J338:K338"/>
    <mergeCell ref="L338:M338"/>
    <mergeCell ref="N338:O338"/>
    <mergeCell ref="Q338:S338"/>
    <mergeCell ref="B339:C339"/>
    <mergeCell ref="D339:E339"/>
    <mergeCell ref="F339:G339"/>
    <mergeCell ref="H339:I339"/>
    <mergeCell ref="J339:K339"/>
    <mergeCell ref="L339:M339"/>
    <mergeCell ref="N339:O339"/>
    <mergeCell ref="A334:A335"/>
    <mergeCell ref="B334:C334"/>
    <mergeCell ref="D334:E334"/>
    <mergeCell ref="F334:G334"/>
    <mergeCell ref="H334:I334"/>
    <mergeCell ref="J334:K334"/>
    <mergeCell ref="L334:M334"/>
    <mergeCell ref="N334:O334"/>
    <mergeCell ref="Q334:S334"/>
    <mergeCell ref="B335:C335"/>
    <mergeCell ref="D335:E335"/>
    <mergeCell ref="F335:G335"/>
    <mergeCell ref="H335:I335"/>
    <mergeCell ref="J335:K335"/>
    <mergeCell ref="L335:M335"/>
    <mergeCell ref="N335:O335"/>
    <mergeCell ref="Q335:S335"/>
    <mergeCell ref="A323:A325"/>
    <mergeCell ref="B323:B325"/>
    <mergeCell ref="P323:S323"/>
    <mergeCell ref="P324:P325"/>
    <mergeCell ref="Q324:S325"/>
    <mergeCell ref="A328:A329"/>
    <mergeCell ref="B328:C328"/>
    <mergeCell ref="D328:F328"/>
    <mergeCell ref="B329:C329"/>
    <mergeCell ref="D329:F329"/>
    <mergeCell ref="A331:A332"/>
    <mergeCell ref="B331:C331"/>
    <mergeCell ref="D331:E331"/>
    <mergeCell ref="F331:G331"/>
    <mergeCell ref="M331:N331"/>
    <mergeCell ref="O331:Q331"/>
    <mergeCell ref="R331:S331"/>
    <mergeCell ref="B332:C332"/>
    <mergeCell ref="D332:E332"/>
    <mergeCell ref="F332:G332"/>
    <mergeCell ref="M332:N332"/>
    <mergeCell ref="O332:Q332"/>
    <mergeCell ref="R332:S332"/>
    <mergeCell ref="A318:A321"/>
    <mergeCell ref="B318:C318"/>
    <mergeCell ref="D318:E318"/>
    <mergeCell ref="F318:G318"/>
    <mergeCell ref="H318:I318"/>
    <mergeCell ref="J318:K318"/>
    <mergeCell ref="L318:M318"/>
    <mergeCell ref="N318:O318"/>
    <mergeCell ref="B319:C319"/>
    <mergeCell ref="D319:E319"/>
    <mergeCell ref="F319:G319"/>
    <mergeCell ref="H319:I319"/>
    <mergeCell ref="J319:K319"/>
    <mergeCell ref="L319:M319"/>
    <mergeCell ref="N319:O319"/>
    <mergeCell ref="Q319:S319"/>
    <mergeCell ref="B320:C320"/>
    <mergeCell ref="D320:E320"/>
    <mergeCell ref="F320:G320"/>
    <mergeCell ref="H320:I320"/>
    <mergeCell ref="J320:K320"/>
    <mergeCell ref="L320:M320"/>
    <mergeCell ref="N320:O320"/>
    <mergeCell ref="Q320:S320"/>
    <mergeCell ref="B321:C321"/>
    <mergeCell ref="D321:E321"/>
    <mergeCell ref="F321:G321"/>
    <mergeCell ref="H321:I321"/>
    <mergeCell ref="J321:K321"/>
    <mergeCell ref="L321:M321"/>
    <mergeCell ref="N321:O321"/>
    <mergeCell ref="A316:A317"/>
    <mergeCell ref="B316:C316"/>
    <mergeCell ref="D316:E316"/>
    <mergeCell ref="F316:G316"/>
    <mergeCell ref="H316:I316"/>
    <mergeCell ref="J316:K316"/>
    <mergeCell ref="L316:M316"/>
    <mergeCell ref="N316:O316"/>
    <mergeCell ref="Q316:S316"/>
    <mergeCell ref="B317:C317"/>
    <mergeCell ref="D317:E317"/>
    <mergeCell ref="F317:G317"/>
    <mergeCell ref="H317:I317"/>
    <mergeCell ref="J317:K317"/>
    <mergeCell ref="L317:M317"/>
    <mergeCell ref="N317:O317"/>
    <mergeCell ref="Q317:S317"/>
    <mergeCell ref="A305:A307"/>
    <mergeCell ref="B305:B307"/>
    <mergeCell ref="P305:S305"/>
    <mergeCell ref="P306:P307"/>
    <mergeCell ref="Q306:S307"/>
    <mergeCell ref="A310:A311"/>
    <mergeCell ref="B310:C310"/>
    <mergeCell ref="D310:F310"/>
    <mergeCell ref="B311:C311"/>
    <mergeCell ref="D311:F311"/>
    <mergeCell ref="A313:A314"/>
    <mergeCell ref="B313:C313"/>
    <mergeCell ref="D313:E313"/>
    <mergeCell ref="F313:G313"/>
    <mergeCell ref="M313:N313"/>
    <mergeCell ref="O313:Q313"/>
    <mergeCell ref="R313:S313"/>
    <mergeCell ref="B314:C314"/>
    <mergeCell ref="D314:E314"/>
    <mergeCell ref="F314:G314"/>
    <mergeCell ref="M314:N314"/>
    <mergeCell ref="O314:Q314"/>
    <mergeCell ref="R314:S314"/>
    <mergeCell ref="A300:A303"/>
    <mergeCell ref="B300:C300"/>
    <mergeCell ref="D300:E300"/>
    <mergeCell ref="F300:G300"/>
    <mergeCell ref="H300:I300"/>
    <mergeCell ref="J300:K300"/>
    <mergeCell ref="L300:M300"/>
    <mergeCell ref="N300:O300"/>
    <mergeCell ref="B301:C301"/>
    <mergeCell ref="D301:E301"/>
    <mergeCell ref="F301:G301"/>
    <mergeCell ref="H301:I301"/>
    <mergeCell ref="J301:K301"/>
    <mergeCell ref="L301:M301"/>
    <mergeCell ref="N301:O301"/>
    <mergeCell ref="Q301:S301"/>
    <mergeCell ref="B302:C302"/>
    <mergeCell ref="D302:E302"/>
    <mergeCell ref="F302:G302"/>
    <mergeCell ref="H302:I302"/>
    <mergeCell ref="J302:K302"/>
    <mergeCell ref="L302:M302"/>
    <mergeCell ref="N302:O302"/>
    <mergeCell ref="Q302:S302"/>
    <mergeCell ref="B303:C303"/>
    <mergeCell ref="D303:E303"/>
    <mergeCell ref="F303:G303"/>
    <mergeCell ref="H303:I303"/>
    <mergeCell ref="J303:K303"/>
    <mergeCell ref="L303:M303"/>
    <mergeCell ref="N303:O303"/>
    <mergeCell ref="A298:A299"/>
    <mergeCell ref="B298:C298"/>
    <mergeCell ref="D298:E298"/>
    <mergeCell ref="F298:G298"/>
    <mergeCell ref="H298:I298"/>
    <mergeCell ref="J298:K298"/>
    <mergeCell ref="L298:M298"/>
    <mergeCell ref="N298:O298"/>
    <mergeCell ref="Q298:S298"/>
    <mergeCell ref="B299:C299"/>
    <mergeCell ref="D299:E299"/>
    <mergeCell ref="F299:G299"/>
    <mergeCell ref="H299:I299"/>
    <mergeCell ref="J299:K299"/>
    <mergeCell ref="L299:M299"/>
    <mergeCell ref="N299:O299"/>
    <mergeCell ref="Q299:S299"/>
    <mergeCell ref="A287:A289"/>
    <mergeCell ref="B287:B289"/>
    <mergeCell ref="P287:S287"/>
    <mergeCell ref="P288:P289"/>
    <mergeCell ref="Q288:S289"/>
    <mergeCell ref="A292:A293"/>
    <mergeCell ref="B292:C292"/>
    <mergeCell ref="D292:F292"/>
    <mergeCell ref="B293:C293"/>
    <mergeCell ref="D293:F293"/>
    <mergeCell ref="A295:A296"/>
    <mergeCell ref="B295:C295"/>
    <mergeCell ref="D295:E295"/>
    <mergeCell ref="F295:G295"/>
    <mergeCell ref="M295:N295"/>
    <mergeCell ref="O295:Q295"/>
    <mergeCell ref="R295:S295"/>
    <mergeCell ref="B296:C296"/>
    <mergeCell ref="D296:E296"/>
    <mergeCell ref="F296:G296"/>
    <mergeCell ref="M296:N296"/>
    <mergeCell ref="O296:Q296"/>
    <mergeCell ref="R296:S296"/>
    <mergeCell ref="A282:A285"/>
    <mergeCell ref="B282:C282"/>
    <mergeCell ref="D282:E282"/>
    <mergeCell ref="F282:G282"/>
    <mergeCell ref="H282:I282"/>
    <mergeCell ref="J282:K282"/>
    <mergeCell ref="L282:M282"/>
    <mergeCell ref="N282:O282"/>
    <mergeCell ref="B283:C283"/>
    <mergeCell ref="D283:E283"/>
    <mergeCell ref="F283:G283"/>
    <mergeCell ref="H283:I283"/>
    <mergeCell ref="J283:K283"/>
    <mergeCell ref="L283:M283"/>
    <mergeCell ref="N283:O283"/>
    <mergeCell ref="Q283:S283"/>
    <mergeCell ref="B284:C284"/>
    <mergeCell ref="D284:E284"/>
    <mergeCell ref="F284:G284"/>
    <mergeCell ref="H284:I284"/>
    <mergeCell ref="J284:K284"/>
    <mergeCell ref="L284:M284"/>
    <mergeCell ref="N284:O284"/>
    <mergeCell ref="Q284:S284"/>
    <mergeCell ref="B285:C285"/>
    <mergeCell ref="D285:E285"/>
    <mergeCell ref="F285:G285"/>
    <mergeCell ref="H285:I285"/>
    <mergeCell ref="J285:K285"/>
    <mergeCell ref="L285:M285"/>
    <mergeCell ref="N285:O285"/>
    <mergeCell ref="A280:A281"/>
    <mergeCell ref="B280:C280"/>
    <mergeCell ref="D280:E280"/>
    <mergeCell ref="F280:G280"/>
    <mergeCell ref="H280:I280"/>
    <mergeCell ref="J280:K280"/>
    <mergeCell ref="L280:M280"/>
    <mergeCell ref="N280:O280"/>
    <mergeCell ref="Q280:S280"/>
    <mergeCell ref="B281:C281"/>
    <mergeCell ref="D281:E281"/>
    <mergeCell ref="F281:G281"/>
    <mergeCell ref="H281:I281"/>
    <mergeCell ref="J281:K281"/>
    <mergeCell ref="L281:M281"/>
    <mergeCell ref="N281:O281"/>
    <mergeCell ref="Q281:S281"/>
    <mergeCell ref="A269:A271"/>
    <mergeCell ref="B269:B271"/>
    <mergeCell ref="P269:S269"/>
    <mergeCell ref="P270:P271"/>
    <mergeCell ref="Q270:S271"/>
    <mergeCell ref="A274:A275"/>
    <mergeCell ref="B274:C274"/>
    <mergeCell ref="D274:F274"/>
    <mergeCell ref="B275:C275"/>
    <mergeCell ref="D275:F275"/>
    <mergeCell ref="A277:A278"/>
    <mergeCell ref="B277:C277"/>
    <mergeCell ref="D277:E277"/>
    <mergeCell ref="F277:G277"/>
    <mergeCell ref="M277:N277"/>
    <mergeCell ref="O277:Q277"/>
    <mergeCell ref="R277:S277"/>
    <mergeCell ref="B278:C278"/>
    <mergeCell ref="D278:E278"/>
    <mergeCell ref="F278:G278"/>
    <mergeCell ref="M278:N278"/>
    <mergeCell ref="O278:Q278"/>
    <mergeCell ref="R278:S278"/>
    <mergeCell ref="Q263:S263"/>
    <mergeCell ref="A264:A267"/>
    <mergeCell ref="B264:C264"/>
    <mergeCell ref="D264:E264"/>
    <mergeCell ref="F264:G264"/>
    <mergeCell ref="H264:I264"/>
    <mergeCell ref="J264:K264"/>
    <mergeCell ref="L264:M264"/>
    <mergeCell ref="N264:O264"/>
    <mergeCell ref="B265:C265"/>
    <mergeCell ref="D265:E265"/>
    <mergeCell ref="F265:G265"/>
    <mergeCell ref="H265:I265"/>
    <mergeCell ref="J265:K265"/>
    <mergeCell ref="L265:M265"/>
    <mergeCell ref="N265:O265"/>
    <mergeCell ref="Q265:S265"/>
    <mergeCell ref="B266:C266"/>
    <mergeCell ref="D266:E266"/>
    <mergeCell ref="F266:G266"/>
    <mergeCell ref="H266:I266"/>
    <mergeCell ref="J266:K266"/>
    <mergeCell ref="L266:M266"/>
    <mergeCell ref="N266:O266"/>
    <mergeCell ref="Q266:S266"/>
    <mergeCell ref="B267:C267"/>
    <mergeCell ref="D267:E267"/>
    <mergeCell ref="F267:G267"/>
    <mergeCell ref="H267:I267"/>
    <mergeCell ref="J267:K267"/>
    <mergeCell ref="L267:M267"/>
    <mergeCell ref="N267:O267"/>
    <mergeCell ref="D256:F256"/>
    <mergeCell ref="B257:C257"/>
    <mergeCell ref="D257:F257"/>
    <mergeCell ref="A259:A260"/>
    <mergeCell ref="B259:C259"/>
    <mergeCell ref="D259:E259"/>
    <mergeCell ref="F259:G259"/>
    <mergeCell ref="M259:N259"/>
    <mergeCell ref="O259:Q259"/>
    <mergeCell ref="R259:S259"/>
    <mergeCell ref="B260:C260"/>
    <mergeCell ref="D260:E260"/>
    <mergeCell ref="F260:G260"/>
    <mergeCell ref="M260:N260"/>
    <mergeCell ref="O260:Q260"/>
    <mergeCell ref="R260:S260"/>
    <mergeCell ref="A262:A263"/>
    <mergeCell ref="B262:C262"/>
    <mergeCell ref="D262:E262"/>
    <mergeCell ref="F262:G262"/>
    <mergeCell ref="H262:I262"/>
    <mergeCell ref="J262:K262"/>
    <mergeCell ref="L262:M262"/>
    <mergeCell ref="N262:O262"/>
    <mergeCell ref="Q262:S262"/>
    <mergeCell ref="B263:C263"/>
    <mergeCell ref="D263:E263"/>
    <mergeCell ref="F263:G263"/>
    <mergeCell ref="H263:I263"/>
    <mergeCell ref="J263:K263"/>
    <mergeCell ref="L263:M263"/>
    <mergeCell ref="N263:O263"/>
    <mergeCell ref="A2:A3"/>
    <mergeCell ref="A10:A13"/>
    <mergeCell ref="A15:A17"/>
    <mergeCell ref="A5:A6"/>
    <mergeCell ref="A8:A9"/>
    <mergeCell ref="B15:B17"/>
    <mergeCell ref="B2:C2"/>
    <mergeCell ref="B3:C3"/>
    <mergeCell ref="B5:C5"/>
    <mergeCell ref="B6:C6"/>
    <mergeCell ref="B8:C8"/>
    <mergeCell ref="B9:C9"/>
    <mergeCell ref="B10:C10"/>
    <mergeCell ref="B11:C11"/>
    <mergeCell ref="B12:C12"/>
    <mergeCell ref="A256:A257"/>
    <mergeCell ref="B256:C256"/>
    <mergeCell ref="A33:A35"/>
    <mergeCell ref="B33:B35"/>
    <mergeCell ref="A51:A53"/>
    <mergeCell ref="B51:B53"/>
    <mergeCell ref="A70:A72"/>
    <mergeCell ref="B70:B72"/>
    <mergeCell ref="A88:A90"/>
    <mergeCell ref="B88:B90"/>
    <mergeCell ref="A106:A108"/>
    <mergeCell ref="B106:B108"/>
    <mergeCell ref="A124:A126"/>
    <mergeCell ref="B124:B126"/>
    <mergeCell ref="A142:A144"/>
    <mergeCell ref="B142:B144"/>
    <mergeCell ref="A160:A162"/>
    <mergeCell ref="N13:O13"/>
    <mergeCell ref="L8:M8"/>
    <mergeCell ref="L9:M9"/>
    <mergeCell ref="L10:M10"/>
    <mergeCell ref="L11:M11"/>
    <mergeCell ref="J10:K10"/>
    <mergeCell ref="D11:E11"/>
    <mergeCell ref="H8:I8"/>
    <mergeCell ref="H9:I9"/>
    <mergeCell ref="J8:K8"/>
    <mergeCell ref="J9:K9"/>
    <mergeCell ref="H10:I10"/>
    <mergeCell ref="B13:C13"/>
    <mergeCell ref="F13:G13"/>
    <mergeCell ref="D2:F2"/>
    <mergeCell ref="D3:F3"/>
    <mergeCell ref="D13:E13"/>
    <mergeCell ref="F5:G5"/>
    <mergeCell ref="F6:G6"/>
    <mergeCell ref="F8:G8"/>
    <mergeCell ref="F9:G9"/>
    <mergeCell ref="F10:G10"/>
    <mergeCell ref="F11:G11"/>
    <mergeCell ref="D5:E5"/>
    <mergeCell ref="D6:E6"/>
    <mergeCell ref="D8:E8"/>
    <mergeCell ref="D9:E9"/>
    <mergeCell ref="D10:E10"/>
    <mergeCell ref="D12:E12"/>
    <mergeCell ref="A20:A21"/>
    <mergeCell ref="B20:C20"/>
    <mergeCell ref="D20:F20"/>
    <mergeCell ref="B21:C21"/>
    <mergeCell ref="D21:F21"/>
    <mergeCell ref="Q9:S9"/>
    <mergeCell ref="Q8:S8"/>
    <mergeCell ref="Q11:S11"/>
    <mergeCell ref="Q12:S12"/>
    <mergeCell ref="N8:O8"/>
    <mergeCell ref="N9:O9"/>
    <mergeCell ref="N10:O10"/>
    <mergeCell ref="N11:O11"/>
    <mergeCell ref="N12:O12"/>
    <mergeCell ref="M5:N5"/>
    <mergeCell ref="M6:N6"/>
    <mergeCell ref="O5:Q5"/>
    <mergeCell ref="O6:Q6"/>
    <mergeCell ref="R5:S5"/>
    <mergeCell ref="R6:S6"/>
    <mergeCell ref="F12:G12"/>
    <mergeCell ref="P16:P17"/>
    <mergeCell ref="H11:I11"/>
    <mergeCell ref="H13:I13"/>
    <mergeCell ref="H12:I12"/>
    <mergeCell ref="J11:K11"/>
    <mergeCell ref="J12:K12"/>
    <mergeCell ref="J13:K13"/>
    <mergeCell ref="P15:S15"/>
    <mergeCell ref="Q16:S17"/>
    <mergeCell ref="L12:M12"/>
    <mergeCell ref="L13:M13"/>
    <mergeCell ref="A26:A27"/>
    <mergeCell ref="B26:C26"/>
    <mergeCell ref="D26:E26"/>
    <mergeCell ref="F26:G26"/>
    <mergeCell ref="H26:I26"/>
    <mergeCell ref="O23:Q23"/>
    <mergeCell ref="R23:S23"/>
    <mergeCell ref="B24:C24"/>
    <mergeCell ref="D24:E24"/>
    <mergeCell ref="F24:G24"/>
    <mergeCell ref="M24:N24"/>
    <mergeCell ref="O24:Q24"/>
    <mergeCell ref="R24:S24"/>
    <mergeCell ref="A23:A24"/>
    <mergeCell ref="B23:C23"/>
    <mergeCell ref="D23:E23"/>
    <mergeCell ref="F23:G23"/>
    <mergeCell ref="M23:N23"/>
    <mergeCell ref="H30:I30"/>
    <mergeCell ref="J30:K30"/>
    <mergeCell ref="L30:M30"/>
    <mergeCell ref="N30:O30"/>
    <mergeCell ref="Q30:S30"/>
    <mergeCell ref="J28:K28"/>
    <mergeCell ref="L28:M28"/>
    <mergeCell ref="J26:K26"/>
    <mergeCell ref="L26:M26"/>
    <mergeCell ref="N26:O26"/>
    <mergeCell ref="Q26:S26"/>
    <mergeCell ref="B27:C27"/>
    <mergeCell ref="D27:E27"/>
    <mergeCell ref="F27:G27"/>
    <mergeCell ref="H27:I27"/>
    <mergeCell ref="J27:K27"/>
    <mergeCell ref="L27:M27"/>
    <mergeCell ref="N27:O27"/>
    <mergeCell ref="Q27:S27"/>
    <mergeCell ref="P33:S33"/>
    <mergeCell ref="P34:P35"/>
    <mergeCell ref="Q34:S35"/>
    <mergeCell ref="A38:A39"/>
    <mergeCell ref="B38:C38"/>
    <mergeCell ref="D38:F38"/>
    <mergeCell ref="B39:C39"/>
    <mergeCell ref="D39:F39"/>
    <mergeCell ref="N28:O28"/>
    <mergeCell ref="B29:C29"/>
    <mergeCell ref="D29:E29"/>
    <mergeCell ref="F29:G29"/>
    <mergeCell ref="H29:I29"/>
    <mergeCell ref="J29:K29"/>
    <mergeCell ref="L29:M29"/>
    <mergeCell ref="N29:O29"/>
    <mergeCell ref="A28:A31"/>
    <mergeCell ref="B28:C28"/>
    <mergeCell ref="D28:E28"/>
    <mergeCell ref="F28:G28"/>
    <mergeCell ref="H28:I28"/>
    <mergeCell ref="B31:C31"/>
    <mergeCell ref="D31:E31"/>
    <mergeCell ref="F31:G31"/>
    <mergeCell ref="H31:I31"/>
    <mergeCell ref="J31:K31"/>
    <mergeCell ref="L31:M31"/>
    <mergeCell ref="N31:O31"/>
    <mergeCell ref="Q29:S29"/>
    <mergeCell ref="B30:C30"/>
    <mergeCell ref="D30:E30"/>
    <mergeCell ref="F30:G30"/>
    <mergeCell ref="A44:A45"/>
    <mergeCell ref="B44:C44"/>
    <mergeCell ref="D44:E44"/>
    <mergeCell ref="F44:G44"/>
    <mergeCell ref="H44:I44"/>
    <mergeCell ref="R41:S41"/>
    <mergeCell ref="B42:C42"/>
    <mergeCell ref="D42:E42"/>
    <mergeCell ref="F42:G42"/>
    <mergeCell ref="M42:N42"/>
    <mergeCell ref="O42:Q42"/>
    <mergeCell ref="R42:S42"/>
    <mergeCell ref="A41:A42"/>
    <mergeCell ref="B41:C41"/>
    <mergeCell ref="D41:E41"/>
    <mergeCell ref="F41:G41"/>
    <mergeCell ref="M41:N41"/>
    <mergeCell ref="O41:Q41"/>
    <mergeCell ref="H48:I48"/>
    <mergeCell ref="J48:K48"/>
    <mergeCell ref="L48:M48"/>
    <mergeCell ref="N48:O48"/>
    <mergeCell ref="Q48:S48"/>
    <mergeCell ref="J46:K46"/>
    <mergeCell ref="L46:M46"/>
    <mergeCell ref="J44:K44"/>
    <mergeCell ref="L44:M44"/>
    <mergeCell ref="N44:O44"/>
    <mergeCell ref="Q44:S44"/>
    <mergeCell ref="B45:C45"/>
    <mergeCell ref="D45:E45"/>
    <mergeCell ref="F45:G45"/>
    <mergeCell ref="H45:I45"/>
    <mergeCell ref="J45:K45"/>
    <mergeCell ref="L45:M45"/>
    <mergeCell ref="N45:O45"/>
    <mergeCell ref="Q45:S45"/>
    <mergeCell ref="A57:A58"/>
    <mergeCell ref="B57:C57"/>
    <mergeCell ref="D57:F57"/>
    <mergeCell ref="B58:C58"/>
    <mergeCell ref="D58:F58"/>
    <mergeCell ref="P51:S51"/>
    <mergeCell ref="P52:P53"/>
    <mergeCell ref="Q52:S53"/>
    <mergeCell ref="N46:O46"/>
    <mergeCell ref="B47:C47"/>
    <mergeCell ref="D47:E47"/>
    <mergeCell ref="F47:G47"/>
    <mergeCell ref="H47:I47"/>
    <mergeCell ref="J47:K47"/>
    <mergeCell ref="L47:M47"/>
    <mergeCell ref="N47:O47"/>
    <mergeCell ref="A46:A49"/>
    <mergeCell ref="B46:C46"/>
    <mergeCell ref="D46:E46"/>
    <mergeCell ref="F46:G46"/>
    <mergeCell ref="H46:I46"/>
    <mergeCell ref="B49:C49"/>
    <mergeCell ref="D49:E49"/>
    <mergeCell ref="F49:G49"/>
    <mergeCell ref="H49:I49"/>
    <mergeCell ref="J49:K49"/>
    <mergeCell ref="L49:M49"/>
    <mergeCell ref="N49:O49"/>
    <mergeCell ref="Q47:S47"/>
    <mergeCell ref="B48:C48"/>
    <mergeCell ref="D48:E48"/>
    <mergeCell ref="F48:G48"/>
    <mergeCell ref="A63:A64"/>
    <mergeCell ref="B63:C63"/>
    <mergeCell ref="D63:E63"/>
    <mergeCell ref="F63:G63"/>
    <mergeCell ref="H63:I63"/>
    <mergeCell ref="O60:Q60"/>
    <mergeCell ref="R60:S60"/>
    <mergeCell ref="B61:C61"/>
    <mergeCell ref="D61:E61"/>
    <mergeCell ref="F61:G61"/>
    <mergeCell ref="M61:N61"/>
    <mergeCell ref="O61:Q61"/>
    <mergeCell ref="R61:S61"/>
    <mergeCell ref="A60:A61"/>
    <mergeCell ref="B60:C60"/>
    <mergeCell ref="D60:E60"/>
    <mergeCell ref="F60:G60"/>
    <mergeCell ref="M60:N60"/>
    <mergeCell ref="H67:I67"/>
    <mergeCell ref="J67:K67"/>
    <mergeCell ref="L67:M67"/>
    <mergeCell ref="N67:O67"/>
    <mergeCell ref="Q67:S67"/>
    <mergeCell ref="J65:K65"/>
    <mergeCell ref="L65:M65"/>
    <mergeCell ref="J63:K63"/>
    <mergeCell ref="L63:M63"/>
    <mergeCell ref="N63:O63"/>
    <mergeCell ref="Q63:S63"/>
    <mergeCell ref="B64:C64"/>
    <mergeCell ref="D64:E64"/>
    <mergeCell ref="F64:G64"/>
    <mergeCell ref="H64:I64"/>
    <mergeCell ref="J64:K64"/>
    <mergeCell ref="L64:M64"/>
    <mergeCell ref="N64:O64"/>
    <mergeCell ref="Q64:S64"/>
    <mergeCell ref="P70:S70"/>
    <mergeCell ref="P71:P72"/>
    <mergeCell ref="Q71:S72"/>
    <mergeCell ref="A75:A76"/>
    <mergeCell ref="B75:C75"/>
    <mergeCell ref="D75:F75"/>
    <mergeCell ref="B76:C76"/>
    <mergeCell ref="D76:F76"/>
    <mergeCell ref="N65:O65"/>
    <mergeCell ref="B66:C66"/>
    <mergeCell ref="D66:E66"/>
    <mergeCell ref="F66:G66"/>
    <mergeCell ref="H66:I66"/>
    <mergeCell ref="J66:K66"/>
    <mergeCell ref="L66:M66"/>
    <mergeCell ref="N66:O66"/>
    <mergeCell ref="A65:A68"/>
    <mergeCell ref="B65:C65"/>
    <mergeCell ref="D65:E65"/>
    <mergeCell ref="F65:G65"/>
    <mergeCell ref="H65:I65"/>
    <mergeCell ref="B68:C68"/>
    <mergeCell ref="D68:E68"/>
    <mergeCell ref="F68:G68"/>
    <mergeCell ref="H68:I68"/>
    <mergeCell ref="J68:K68"/>
    <mergeCell ref="L68:M68"/>
    <mergeCell ref="N68:O68"/>
    <mergeCell ref="Q66:S66"/>
    <mergeCell ref="B67:C67"/>
    <mergeCell ref="D67:E67"/>
    <mergeCell ref="F67:G67"/>
    <mergeCell ref="A81:A82"/>
    <mergeCell ref="B81:C81"/>
    <mergeCell ref="D81:E81"/>
    <mergeCell ref="F81:G81"/>
    <mergeCell ref="H81:I81"/>
    <mergeCell ref="R78:S78"/>
    <mergeCell ref="B79:C79"/>
    <mergeCell ref="D79:E79"/>
    <mergeCell ref="F79:G79"/>
    <mergeCell ref="M79:N79"/>
    <mergeCell ref="O79:Q79"/>
    <mergeCell ref="R79:S79"/>
    <mergeCell ref="A78:A79"/>
    <mergeCell ref="B78:C78"/>
    <mergeCell ref="D78:E78"/>
    <mergeCell ref="F78:G78"/>
    <mergeCell ref="M78:N78"/>
    <mergeCell ref="O78:Q78"/>
    <mergeCell ref="H85:I85"/>
    <mergeCell ref="J85:K85"/>
    <mergeCell ref="L85:M85"/>
    <mergeCell ref="N85:O85"/>
    <mergeCell ref="Q85:S85"/>
    <mergeCell ref="J83:K83"/>
    <mergeCell ref="L83:M83"/>
    <mergeCell ref="J81:K81"/>
    <mergeCell ref="L81:M81"/>
    <mergeCell ref="N81:O81"/>
    <mergeCell ref="Q81:S81"/>
    <mergeCell ref="B82:C82"/>
    <mergeCell ref="D82:E82"/>
    <mergeCell ref="F82:G82"/>
    <mergeCell ref="H82:I82"/>
    <mergeCell ref="J82:K82"/>
    <mergeCell ref="L82:M82"/>
    <mergeCell ref="N82:O82"/>
    <mergeCell ref="Q82:S82"/>
    <mergeCell ref="P88:S88"/>
    <mergeCell ref="P89:P90"/>
    <mergeCell ref="Q89:S90"/>
    <mergeCell ref="A93:A94"/>
    <mergeCell ref="B93:C93"/>
    <mergeCell ref="D93:F93"/>
    <mergeCell ref="B94:C94"/>
    <mergeCell ref="D94:F94"/>
    <mergeCell ref="N83:O83"/>
    <mergeCell ref="B84:C84"/>
    <mergeCell ref="D84:E84"/>
    <mergeCell ref="F84:G84"/>
    <mergeCell ref="H84:I84"/>
    <mergeCell ref="J84:K84"/>
    <mergeCell ref="L84:M84"/>
    <mergeCell ref="N84:O84"/>
    <mergeCell ref="A83:A86"/>
    <mergeCell ref="B83:C83"/>
    <mergeCell ref="D83:E83"/>
    <mergeCell ref="F83:G83"/>
    <mergeCell ref="H83:I83"/>
    <mergeCell ref="B86:C86"/>
    <mergeCell ref="D86:E86"/>
    <mergeCell ref="F86:G86"/>
    <mergeCell ref="H86:I86"/>
    <mergeCell ref="J86:K86"/>
    <mergeCell ref="L86:M86"/>
    <mergeCell ref="N86:O86"/>
    <mergeCell ref="Q84:S84"/>
    <mergeCell ref="B85:C85"/>
    <mergeCell ref="D85:E85"/>
    <mergeCell ref="F85:G85"/>
    <mergeCell ref="A99:A100"/>
    <mergeCell ref="B99:C99"/>
    <mergeCell ref="D99:E99"/>
    <mergeCell ref="F99:G99"/>
    <mergeCell ref="H99:I99"/>
    <mergeCell ref="R96:S96"/>
    <mergeCell ref="B97:C97"/>
    <mergeCell ref="D97:E97"/>
    <mergeCell ref="F97:G97"/>
    <mergeCell ref="M97:N97"/>
    <mergeCell ref="O97:Q97"/>
    <mergeCell ref="R97:S97"/>
    <mergeCell ref="A96:A97"/>
    <mergeCell ref="B96:C96"/>
    <mergeCell ref="D96:E96"/>
    <mergeCell ref="F96:G96"/>
    <mergeCell ref="M96:N96"/>
    <mergeCell ref="O96:Q96"/>
    <mergeCell ref="H103:I103"/>
    <mergeCell ref="J103:K103"/>
    <mergeCell ref="L103:M103"/>
    <mergeCell ref="N103:O103"/>
    <mergeCell ref="Q103:S103"/>
    <mergeCell ref="J101:K101"/>
    <mergeCell ref="L101:M101"/>
    <mergeCell ref="J99:K99"/>
    <mergeCell ref="L99:M99"/>
    <mergeCell ref="N99:O99"/>
    <mergeCell ref="Q99:S99"/>
    <mergeCell ref="B100:C100"/>
    <mergeCell ref="D100:E100"/>
    <mergeCell ref="F100:G100"/>
    <mergeCell ref="H100:I100"/>
    <mergeCell ref="J100:K100"/>
    <mergeCell ref="L100:M100"/>
    <mergeCell ref="N100:O100"/>
    <mergeCell ref="Q100:S100"/>
    <mergeCell ref="P106:S106"/>
    <mergeCell ref="P107:P108"/>
    <mergeCell ref="Q107:S108"/>
    <mergeCell ref="A111:A112"/>
    <mergeCell ref="B111:C111"/>
    <mergeCell ref="D111:F111"/>
    <mergeCell ref="B112:C112"/>
    <mergeCell ref="D112:F112"/>
    <mergeCell ref="N101:O101"/>
    <mergeCell ref="B102:C102"/>
    <mergeCell ref="D102:E102"/>
    <mergeCell ref="F102:G102"/>
    <mergeCell ref="H102:I102"/>
    <mergeCell ref="J102:K102"/>
    <mergeCell ref="L102:M102"/>
    <mergeCell ref="N102:O102"/>
    <mergeCell ref="A101:A104"/>
    <mergeCell ref="B101:C101"/>
    <mergeCell ref="D101:E101"/>
    <mergeCell ref="F101:G101"/>
    <mergeCell ref="H101:I101"/>
    <mergeCell ref="B104:C104"/>
    <mergeCell ref="D104:E104"/>
    <mergeCell ref="F104:G104"/>
    <mergeCell ref="H104:I104"/>
    <mergeCell ref="J104:K104"/>
    <mergeCell ref="L104:M104"/>
    <mergeCell ref="N104:O104"/>
    <mergeCell ref="Q102:S102"/>
    <mergeCell ref="B103:C103"/>
    <mergeCell ref="D103:E103"/>
    <mergeCell ref="F103:G103"/>
    <mergeCell ref="A117:A118"/>
    <mergeCell ref="B117:C117"/>
    <mergeCell ref="D117:E117"/>
    <mergeCell ref="F117:G117"/>
    <mergeCell ref="H117:I117"/>
    <mergeCell ref="R114:S114"/>
    <mergeCell ref="B115:C115"/>
    <mergeCell ref="D115:E115"/>
    <mergeCell ref="F115:G115"/>
    <mergeCell ref="M115:N115"/>
    <mergeCell ref="O115:Q115"/>
    <mergeCell ref="R115:S115"/>
    <mergeCell ref="A114:A115"/>
    <mergeCell ref="B114:C114"/>
    <mergeCell ref="D114:E114"/>
    <mergeCell ref="F114:G114"/>
    <mergeCell ref="M114:N114"/>
    <mergeCell ref="O114:Q114"/>
    <mergeCell ref="H121:I121"/>
    <mergeCell ref="J121:K121"/>
    <mergeCell ref="L121:M121"/>
    <mergeCell ref="N121:O121"/>
    <mergeCell ref="Q121:S121"/>
    <mergeCell ref="J119:K119"/>
    <mergeCell ref="L119:M119"/>
    <mergeCell ref="J117:K117"/>
    <mergeCell ref="L117:M117"/>
    <mergeCell ref="N117:O117"/>
    <mergeCell ref="Q117:S117"/>
    <mergeCell ref="B118:C118"/>
    <mergeCell ref="D118:E118"/>
    <mergeCell ref="F118:G118"/>
    <mergeCell ref="H118:I118"/>
    <mergeCell ref="J118:K118"/>
    <mergeCell ref="L118:M118"/>
    <mergeCell ref="N118:O118"/>
    <mergeCell ref="Q118:S118"/>
    <mergeCell ref="P124:S124"/>
    <mergeCell ref="P125:P126"/>
    <mergeCell ref="Q125:S126"/>
    <mergeCell ref="A129:A130"/>
    <mergeCell ref="B129:C129"/>
    <mergeCell ref="D129:F129"/>
    <mergeCell ref="B130:C130"/>
    <mergeCell ref="D130:F130"/>
    <mergeCell ref="N119:O119"/>
    <mergeCell ref="B120:C120"/>
    <mergeCell ref="D120:E120"/>
    <mergeCell ref="F120:G120"/>
    <mergeCell ref="H120:I120"/>
    <mergeCell ref="J120:K120"/>
    <mergeCell ref="L120:M120"/>
    <mergeCell ref="N120:O120"/>
    <mergeCell ref="A119:A122"/>
    <mergeCell ref="B119:C119"/>
    <mergeCell ref="D119:E119"/>
    <mergeCell ref="F119:G119"/>
    <mergeCell ref="H119:I119"/>
    <mergeCell ref="B122:C122"/>
    <mergeCell ref="D122:E122"/>
    <mergeCell ref="F122:G122"/>
    <mergeCell ref="H122:I122"/>
    <mergeCell ref="J122:K122"/>
    <mergeCell ref="L122:M122"/>
    <mergeCell ref="N122:O122"/>
    <mergeCell ref="Q120:S120"/>
    <mergeCell ref="B121:C121"/>
    <mergeCell ref="D121:E121"/>
    <mergeCell ref="F121:G121"/>
    <mergeCell ref="A135:A136"/>
    <mergeCell ref="B135:C135"/>
    <mergeCell ref="D135:E135"/>
    <mergeCell ref="F135:G135"/>
    <mergeCell ref="H135:I135"/>
    <mergeCell ref="R132:S132"/>
    <mergeCell ref="B133:C133"/>
    <mergeCell ref="D133:E133"/>
    <mergeCell ref="F133:G133"/>
    <mergeCell ref="M133:N133"/>
    <mergeCell ref="O133:Q133"/>
    <mergeCell ref="R133:S133"/>
    <mergeCell ref="A132:A133"/>
    <mergeCell ref="B132:C132"/>
    <mergeCell ref="D132:E132"/>
    <mergeCell ref="F132:G132"/>
    <mergeCell ref="M132:N132"/>
    <mergeCell ref="O132:Q132"/>
    <mergeCell ref="N140:O140"/>
    <mergeCell ref="Q138:S138"/>
    <mergeCell ref="B139:C139"/>
    <mergeCell ref="D139:E139"/>
    <mergeCell ref="F139:G139"/>
    <mergeCell ref="H139:I139"/>
    <mergeCell ref="J139:K139"/>
    <mergeCell ref="L139:M139"/>
    <mergeCell ref="N139:O139"/>
    <mergeCell ref="Q139:S139"/>
    <mergeCell ref="J137:K137"/>
    <mergeCell ref="L137:M137"/>
    <mergeCell ref="J135:K135"/>
    <mergeCell ref="L135:M135"/>
    <mergeCell ref="N135:O135"/>
    <mergeCell ref="Q135:S135"/>
    <mergeCell ref="B136:C136"/>
    <mergeCell ref="D136:E136"/>
    <mergeCell ref="F136:G136"/>
    <mergeCell ref="H136:I136"/>
    <mergeCell ref="J136:K136"/>
    <mergeCell ref="L136:M136"/>
    <mergeCell ref="N136:O136"/>
    <mergeCell ref="Q136:S136"/>
    <mergeCell ref="F154:G154"/>
    <mergeCell ref="H154:I154"/>
    <mergeCell ref="J154:K154"/>
    <mergeCell ref="L154:M154"/>
    <mergeCell ref="N154:O154"/>
    <mergeCell ref="P142:S142"/>
    <mergeCell ref="P143:P144"/>
    <mergeCell ref="Q143:S144"/>
    <mergeCell ref="A147:A148"/>
    <mergeCell ref="B147:C147"/>
    <mergeCell ref="D147:F147"/>
    <mergeCell ref="B148:C148"/>
    <mergeCell ref="D148:F148"/>
    <mergeCell ref="N137:O137"/>
    <mergeCell ref="B138:C138"/>
    <mergeCell ref="D138:E138"/>
    <mergeCell ref="F138:G138"/>
    <mergeCell ref="H138:I138"/>
    <mergeCell ref="J138:K138"/>
    <mergeCell ref="L138:M138"/>
    <mergeCell ref="N138:O138"/>
    <mergeCell ref="A137:A140"/>
    <mergeCell ref="B137:C137"/>
    <mergeCell ref="D137:E137"/>
    <mergeCell ref="F137:G137"/>
    <mergeCell ref="H137:I137"/>
    <mergeCell ref="B140:C140"/>
    <mergeCell ref="D140:E140"/>
    <mergeCell ref="F140:G140"/>
    <mergeCell ref="H140:I140"/>
    <mergeCell ref="J140:K140"/>
    <mergeCell ref="L140:M140"/>
    <mergeCell ref="R150:S150"/>
    <mergeCell ref="B151:C151"/>
    <mergeCell ref="D151:E151"/>
    <mergeCell ref="F151:G151"/>
    <mergeCell ref="M151:N151"/>
    <mergeCell ref="O151:Q151"/>
    <mergeCell ref="R151:S151"/>
    <mergeCell ref="A150:A151"/>
    <mergeCell ref="B150:C150"/>
    <mergeCell ref="D150:E150"/>
    <mergeCell ref="F150:G150"/>
    <mergeCell ref="M150:N150"/>
    <mergeCell ref="O150:Q150"/>
    <mergeCell ref="J153:K153"/>
    <mergeCell ref="L153:M153"/>
    <mergeCell ref="N153:O153"/>
    <mergeCell ref="Q153:S153"/>
    <mergeCell ref="Q154:S154"/>
    <mergeCell ref="A153:A154"/>
    <mergeCell ref="B153:C153"/>
    <mergeCell ref="D153:E153"/>
    <mergeCell ref="F153:G153"/>
    <mergeCell ref="H153:I153"/>
    <mergeCell ref="N157:O157"/>
    <mergeCell ref="Q157:S157"/>
    <mergeCell ref="J155:K155"/>
    <mergeCell ref="L155:M155"/>
    <mergeCell ref="N155:O155"/>
    <mergeCell ref="B156:C156"/>
    <mergeCell ref="D156:E156"/>
    <mergeCell ref="F156:G156"/>
    <mergeCell ref="H156:I156"/>
    <mergeCell ref="J156:K156"/>
    <mergeCell ref="L156:M156"/>
    <mergeCell ref="N156:O156"/>
    <mergeCell ref="B155:C155"/>
    <mergeCell ref="D155:E155"/>
    <mergeCell ref="F155:G155"/>
    <mergeCell ref="H155:I155"/>
    <mergeCell ref="A155:A158"/>
    <mergeCell ref="Q156:S156"/>
    <mergeCell ref="B157:C157"/>
    <mergeCell ref="D157:E157"/>
    <mergeCell ref="F157:G157"/>
    <mergeCell ref="H157:I157"/>
    <mergeCell ref="J157:K157"/>
    <mergeCell ref="L157:M157"/>
    <mergeCell ref="B154:C154"/>
    <mergeCell ref="D154:E154"/>
    <mergeCell ref="O168:Q168"/>
    <mergeCell ref="R168:S168"/>
    <mergeCell ref="B158:C158"/>
    <mergeCell ref="D158:E158"/>
    <mergeCell ref="F158:G158"/>
    <mergeCell ref="H158:I158"/>
    <mergeCell ref="J158:K158"/>
    <mergeCell ref="L158:M158"/>
    <mergeCell ref="N158:O158"/>
    <mergeCell ref="B169:C169"/>
    <mergeCell ref="D169:E169"/>
    <mergeCell ref="F169:G169"/>
    <mergeCell ref="M169:N169"/>
    <mergeCell ref="O169:Q169"/>
    <mergeCell ref="R169:S169"/>
    <mergeCell ref="A168:A169"/>
    <mergeCell ref="B168:C168"/>
    <mergeCell ref="D168:E168"/>
    <mergeCell ref="F168:G168"/>
    <mergeCell ref="M168:N168"/>
    <mergeCell ref="P160:S160"/>
    <mergeCell ref="P161:P162"/>
    <mergeCell ref="Q161:S162"/>
    <mergeCell ref="A165:A166"/>
    <mergeCell ref="B165:C165"/>
    <mergeCell ref="D165:F165"/>
    <mergeCell ref="B166:C166"/>
    <mergeCell ref="D166:F166"/>
    <mergeCell ref="B160:B162"/>
    <mergeCell ref="A173:A176"/>
    <mergeCell ref="B173:C173"/>
    <mergeCell ref="D173:E173"/>
    <mergeCell ref="F173:G173"/>
    <mergeCell ref="H173:I173"/>
    <mergeCell ref="B176:C176"/>
    <mergeCell ref="D176:E176"/>
    <mergeCell ref="F176:G176"/>
    <mergeCell ref="H176:I176"/>
    <mergeCell ref="J171:K171"/>
    <mergeCell ref="L171:M171"/>
    <mergeCell ref="N171:O171"/>
    <mergeCell ref="Q171:S171"/>
    <mergeCell ref="B172:C172"/>
    <mergeCell ref="D172:E172"/>
    <mergeCell ref="F172:G172"/>
    <mergeCell ref="H172:I172"/>
    <mergeCell ref="J172:K172"/>
    <mergeCell ref="L172:M172"/>
    <mergeCell ref="N172:O172"/>
    <mergeCell ref="Q172:S172"/>
    <mergeCell ref="A171:A172"/>
    <mergeCell ref="B171:C171"/>
    <mergeCell ref="D171:E171"/>
    <mergeCell ref="F171:G171"/>
    <mergeCell ref="H171:I171"/>
    <mergeCell ref="J176:K176"/>
    <mergeCell ref="L176:M176"/>
    <mergeCell ref="N176:O176"/>
    <mergeCell ref="Q174:S174"/>
    <mergeCell ref="B175:C175"/>
    <mergeCell ref="D175:E175"/>
    <mergeCell ref="F175:G175"/>
    <mergeCell ref="H175:I175"/>
    <mergeCell ref="J175:K175"/>
    <mergeCell ref="L175:M175"/>
    <mergeCell ref="N175:O175"/>
    <mergeCell ref="Q175:S175"/>
    <mergeCell ref="J173:K173"/>
    <mergeCell ref="L173:M173"/>
    <mergeCell ref="N173:O173"/>
    <mergeCell ref="B174:C174"/>
    <mergeCell ref="D174:E174"/>
    <mergeCell ref="F174:G174"/>
    <mergeCell ref="H174:I174"/>
    <mergeCell ref="J174:K174"/>
    <mergeCell ref="L174:M174"/>
    <mergeCell ref="N174:O174"/>
    <mergeCell ref="O186:Q186"/>
    <mergeCell ref="R186:S186"/>
    <mergeCell ref="B187:C187"/>
    <mergeCell ref="D187:E187"/>
    <mergeCell ref="F187:G187"/>
    <mergeCell ref="M187:N187"/>
    <mergeCell ref="O187:Q187"/>
    <mergeCell ref="R187:S187"/>
    <mergeCell ref="A186:A187"/>
    <mergeCell ref="B186:C186"/>
    <mergeCell ref="D186:E186"/>
    <mergeCell ref="F186:G186"/>
    <mergeCell ref="M186:N186"/>
    <mergeCell ref="P178:S178"/>
    <mergeCell ref="P179:P180"/>
    <mergeCell ref="Q179:S180"/>
    <mergeCell ref="A183:A184"/>
    <mergeCell ref="B183:C183"/>
    <mergeCell ref="D183:F183"/>
    <mergeCell ref="B184:C184"/>
    <mergeCell ref="D184:F184"/>
    <mergeCell ref="A178:A180"/>
    <mergeCell ref="B178:B180"/>
    <mergeCell ref="A191:A194"/>
    <mergeCell ref="B191:C191"/>
    <mergeCell ref="D191:E191"/>
    <mergeCell ref="F191:G191"/>
    <mergeCell ref="H191:I191"/>
    <mergeCell ref="B194:C194"/>
    <mergeCell ref="D194:E194"/>
    <mergeCell ref="F194:G194"/>
    <mergeCell ref="H194:I194"/>
    <mergeCell ref="J189:K189"/>
    <mergeCell ref="L189:M189"/>
    <mergeCell ref="N189:O189"/>
    <mergeCell ref="Q189:S189"/>
    <mergeCell ref="B190:C190"/>
    <mergeCell ref="D190:E190"/>
    <mergeCell ref="F190:G190"/>
    <mergeCell ref="H190:I190"/>
    <mergeCell ref="J190:K190"/>
    <mergeCell ref="L190:M190"/>
    <mergeCell ref="N190:O190"/>
    <mergeCell ref="Q190:S190"/>
    <mergeCell ref="A189:A190"/>
    <mergeCell ref="B189:C189"/>
    <mergeCell ref="D189:E189"/>
    <mergeCell ref="F189:G189"/>
    <mergeCell ref="H189:I189"/>
    <mergeCell ref="J194:K194"/>
    <mergeCell ref="L194:M194"/>
    <mergeCell ref="N194:O194"/>
    <mergeCell ref="Q192:S192"/>
    <mergeCell ref="B193:C193"/>
    <mergeCell ref="D193:E193"/>
    <mergeCell ref="F193:G193"/>
    <mergeCell ref="H193:I193"/>
    <mergeCell ref="J193:K193"/>
    <mergeCell ref="L193:M193"/>
    <mergeCell ref="N193:O193"/>
    <mergeCell ref="Q193:S193"/>
    <mergeCell ref="J191:K191"/>
    <mergeCell ref="L191:M191"/>
    <mergeCell ref="N191:O191"/>
    <mergeCell ref="B192:C192"/>
    <mergeCell ref="D192:E192"/>
    <mergeCell ref="F192:G192"/>
    <mergeCell ref="H192:I192"/>
    <mergeCell ref="J192:K192"/>
    <mergeCell ref="L192:M192"/>
    <mergeCell ref="N192:O192"/>
    <mergeCell ref="O204:Q204"/>
    <mergeCell ref="R204:S204"/>
    <mergeCell ref="B205:C205"/>
    <mergeCell ref="D205:E205"/>
    <mergeCell ref="F205:G205"/>
    <mergeCell ref="M205:N205"/>
    <mergeCell ref="O205:Q205"/>
    <mergeCell ref="R205:S205"/>
    <mergeCell ref="A204:A205"/>
    <mergeCell ref="B204:C204"/>
    <mergeCell ref="D204:E204"/>
    <mergeCell ref="F204:G204"/>
    <mergeCell ref="M204:N204"/>
    <mergeCell ref="P196:S196"/>
    <mergeCell ref="P197:P198"/>
    <mergeCell ref="Q197:S198"/>
    <mergeCell ref="A201:A202"/>
    <mergeCell ref="B201:C201"/>
    <mergeCell ref="D201:F201"/>
    <mergeCell ref="B202:C202"/>
    <mergeCell ref="D202:F202"/>
    <mergeCell ref="A196:A198"/>
    <mergeCell ref="B196:B198"/>
    <mergeCell ref="A209:A212"/>
    <mergeCell ref="B209:C209"/>
    <mergeCell ref="D209:E209"/>
    <mergeCell ref="F209:G209"/>
    <mergeCell ref="H209:I209"/>
    <mergeCell ref="B212:C212"/>
    <mergeCell ref="D212:E212"/>
    <mergeCell ref="F212:G212"/>
    <mergeCell ref="H212:I212"/>
    <mergeCell ref="J207:K207"/>
    <mergeCell ref="L207:M207"/>
    <mergeCell ref="N207:O207"/>
    <mergeCell ref="Q207:S207"/>
    <mergeCell ref="B208:C208"/>
    <mergeCell ref="D208:E208"/>
    <mergeCell ref="F208:G208"/>
    <mergeCell ref="H208:I208"/>
    <mergeCell ref="J208:K208"/>
    <mergeCell ref="L208:M208"/>
    <mergeCell ref="N208:O208"/>
    <mergeCell ref="Q208:S208"/>
    <mergeCell ref="A207:A208"/>
    <mergeCell ref="B207:C207"/>
    <mergeCell ref="D207:E207"/>
    <mergeCell ref="F207:G207"/>
    <mergeCell ref="H207:I207"/>
    <mergeCell ref="J212:K212"/>
    <mergeCell ref="L212:M212"/>
    <mergeCell ref="N212:O212"/>
    <mergeCell ref="Q210:S210"/>
    <mergeCell ref="B211:C211"/>
    <mergeCell ref="D211:E211"/>
    <mergeCell ref="F211:G211"/>
    <mergeCell ref="H211:I211"/>
    <mergeCell ref="J211:K211"/>
    <mergeCell ref="L211:M211"/>
    <mergeCell ref="N211:O211"/>
    <mergeCell ref="Q211:S211"/>
    <mergeCell ref="J209:K209"/>
    <mergeCell ref="L209:M209"/>
    <mergeCell ref="N209:O209"/>
    <mergeCell ref="B210:C210"/>
    <mergeCell ref="D210:E210"/>
    <mergeCell ref="F210:G210"/>
    <mergeCell ref="H210:I210"/>
    <mergeCell ref="J210:K210"/>
    <mergeCell ref="L210:M210"/>
    <mergeCell ref="N210:O210"/>
    <mergeCell ref="O222:Q222"/>
    <mergeCell ref="R222:S222"/>
    <mergeCell ref="B223:C223"/>
    <mergeCell ref="D223:E223"/>
    <mergeCell ref="F223:G223"/>
    <mergeCell ref="M223:N223"/>
    <mergeCell ref="O223:Q223"/>
    <mergeCell ref="R223:S223"/>
    <mergeCell ref="A222:A223"/>
    <mergeCell ref="B222:C222"/>
    <mergeCell ref="D222:E222"/>
    <mergeCell ref="F222:G222"/>
    <mergeCell ref="M222:N222"/>
    <mergeCell ref="P214:S214"/>
    <mergeCell ref="P215:P216"/>
    <mergeCell ref="Q215:S216"/>
    <mergeCell ref="A219:A220"/>
    <mergeCell ref="B219:C219"/>
    <mergeCell ref="D219:F219"/>
    <mergeCell ref="B220:C220"/>
    <mergeCell ref="D220:F220"/>
    <mergeCell ref="A214:A216"/>
    <mergeCell ref="B214:B216"/>
    <mergeCell ref="A227:A230"/>
    <mergeCell ref="B227:C227"/>
    <mergeCell ref="D227:E227"/>
    <mergeCell ref="F227:G227"/>
    <mergeCell ref="H227:I227"/>
    <mergeCell ref="B230:C230"/>
    <mergeCell ref="D230:E230"/>
    <mergeCell ref="F230:G230"/>
    <mergeCell ref="H230:I230"/>
    <mergeCell ref="J225:K225"/>
    <mergeCell ref="L225:M225"/>
    <mergeCell ref="N225:O225"/>
    <mergeCell ref="Q225:S225"/>
    <mergeCell ref="B226:C226"/>
    <mergeCell ref="D226:E226"/>
    <mergeCell ref="F226:G226"/>
    <mergeCell ref="H226:I226"/>
    <mergeCell ref="J226:K226"/>
    <mergeCell ref="L226:M226"/>
    <mergeCell ref="N226:O226"/>
    <mergeCell ref="Q226:S226"/>
    <mergeCell ref="A225:A226"/>
    <mergeCell ref="B225:C225"/>
    <mergeCell ref="D225:E225"/>
    <mergeCell ref="F225:G225"/>
    <mergeCell ref="H225:I225"/>
    <mergeCell ref="J230:K230"/>
    <mergeCell ref="L230:M230"/>
    <mergeCell ref="N230:O230"/>
    <mergeCell ref="Q228:S228"/>
    <mergeCell ref="B229:C229"/>
    <mergeCell ref="D229:E229"/>
    <mergeCell ref="F229:G229"/>
    <mergeCell ref="H229:I229"/>
    <mergeCell ref="J229:K229"/>
    <mergeCell ref="L229:M229"/>
    <mergeCell ref="N229:O229"/>
    <mergeCell ref="Q229:S229"/>
    <mergeCell ref="J227:K227"/>
    <mergeCell ref="L227:M227"/>
    <mergeCell ref="N227:O227"/>
    <mergeCell ref="B228:C228"/>
    <mergeCell ref="D228:E228"/>
    <mergeCell ref="F228:G228"/>
    <mergeCell ref="H228:I228"/>
    <mergeCell ref="J228:K228"/>
    <mergeCell ref="L228:M228"/>
    <mergeCell ref="N228:O228"/>
    <mergeCell ref="O240:Q240"/>
    <mergeCell ref="R240:S240"/>
    <mergeCell ref="B241:C241"/>
    <mergeCell ref="D241:E241"/>
    <mergeCell ref="F241:G241"/>
    <mergeCell ref="M241:N241"/>
    <mergeCell ref="O241:Q241"/>
    <mergeCell ref="R241:S241"/>
    <mergeCell ref="A240:A241"/>
    <mergeCell ref="B240:C240"/>
    <mergeCell ref="D240:E240"/>
    <mergeCell ref="F240:G240"/>
    <mergeCell ref="M240:N240"/>
    <mergeCell ref="P232:S232"/>
    <mergeCell ref="P233:P234"/>
    <mergeCell ref="Q233:S234"/>
    <mergeCell ref="A237:A238"/>
    <mergeCell ref="B237:C237"/>
    <mergeCell ref="D237:F237"/>
    <mergeCell ref="B238:C238"/>
    <mergeCell ref="D238:F238"/>
    <mergeCell ref="A232:A234"/>
    <mergeCell ref="B232:B234"/>
    <mergeCell ref="P250:S250"/>
    <mergeCell ref="P251:P252"/>
    <mergeCell ref="Q251:S252"/>
    <mergeCell ref="A250:A252"/>
    <mergeCell ref="B250:B252"/>
    <mergeCell ref="F247:G247"/>
    <mergeCell ref="H247:I247"/>
    <mergeCell ref="J247:K247"/>
    <mergeCell ref="L247:M247"/>
    <mergeCell ref="N247:O247"/>
    <mergeCell ref="Q247:S247"/>
    <mergeCell ref="J245:K245"/>
    <mergeCell ref="L245:M245"/>
    <mergeCell ref="N245:O245"/>
    <mergeCell ref="B246:C246"/>
    <mergeCell ref="D246:E246"/>
    <mergeCell ref="F246:G246"/>
    <mergeCell ref="H246:I246"/>
    <mergeCell ref="J246:K246"/>
    <mergeCell ref="L246:M246"/>
    <mergeCell ref="N246:O246"/>
    <mergeCell ref="A245:A248"/>
    <mergeCell ref="N248:O248"/>
    <mergeCell ref="Q246:S246"/>
    <mergeCell ref="B247:C247"/>
    <mergeCell ref="D247:E247"/>
    <mergeCell ref="B245:C245"/>
    <mergeCell ref="D245:E245"/>
    <mergeCell ref="F245:G245"/>
    <mergeCell ref="H245:I245"/>
    <mergeCell ref="B248:C248"/>
    <mergeCell ref="D248:E248"/>
    <mergeCell ref="F248:G248"/>
    <mergeCell ref="H248:I248"/>
    <mergeCell ref="J248:K248"/>
    <mergeCell ref="L248:M248"/>
    <mergeCell ref="H244:I244"/>
    <mergeCell ref="J244:K244"/>
    <mergeCell ref="L244:M244"/>
    <mergeCell ref="N244:O244"/>
    <mergeCell ref="Q244:S244"/>
    <mergeCell ref="A243:A244"/>
    <mergeCell ref="B243:C243"/>
    <mergeCell ref="D243:E243"/>
    <mergeCell ref="F243:G243"/>
    <mergeCell ref="H243:I243"/>
    <mergeCell ref="J243:K243"/>
    <mergeCell ref="L243:M243"/>
    <mergeCell ref="N243:O243"/>
    <mergeCell ref="Q243:S243"/>
    <mergeCell ref="B244:C244"/>
    <mergeCell ref="D244:E244"/>
    <mergeCell ref="F244:G244"/>
  </mergeCells>
  <phoneticPr fontId="1"/>
  <pageMargins left="0.70866141732283472" right="0.70866141732283472" top="0.31496062992125984" bottom="0.19685039370078741" header="0.31496062992125984" footer="0.31496062992125984"/>
  <pageSetup paperSize="9" scale="89" fitToHeight="0" orientation="portrait" r:id="rId1"/>
  <rowBreaks count="10" manualBreakCount="10">
    <brk id="55" max="16383" man="1"/>
    <brk id="127" max="16383" man="1"/>
    <brk id="199" max="16383" man="1"/>
    <brk id="254" max="16383" man="1"/>
    <brk id="308" max="16383" man="1"/>
    <brk id="380" max="16383" man="1"/>
    <brk id="452" max="16383" man="1"/>
    <brk id="524" max="16383" man="1"/>
    <brk id="596" max="16383" man="1"/>
    <brk id="66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0"/>
  <sheetViews>
    <sheetView workbookViewId="0">
      <pane xSplit="4" ySplit="2" topLeftCell="E3" activePane="bottomRight" state="frozen"/>
      <selection pane="topRight" activeCell="E1" sqref="E1"/>
      <selection pane="bottomLeft" activeCell="A2" sqref="A2"/>
      <selection pane="bottomRight"/>
    </sheetView>
  </sheetViews>
  <sheetFormatPr defaultColWidth="9" defaultRowHeight="13.5"/>
  <cols>
    <col min="1" max="1" width="9" style="9"/>
    <col min="2" max="2" width="12.75" style="9" bestFit="1" customWidth="1"/>
    <col min="3" max="3" width="9" style="9"/>
    <col min="4" max="4" width="9" style="107"/>
    <col min="5" max="5" width="9.25" style="105" bestFit="1" customWidth="1"/>
    <col min="6" max="16384" width="9" style="9"/>
  </cols>
  <sheetData>
    <row r="1" spans="2:5">
      <c r="C1" s="10" t="s">
        <v>91</v>
      </c>
      <c r="D1" s="107">
        <f>SUM(D3:D32)</f>
        <v>0</v>
      </c>
    </row>
    <row r="2" spans="2:5" s="38" customFormat="1">
      <c r="D2" s="108">
        <f>SUM(D3:D40)</f>
        <v>0</v>
      </c>
      <c r="E2" s="62"/>
    </row>
    <row r="3" spans="2:5" s="38" customFormat="1">
      <c r="B3" s="6"/>
      <c r="C3" s="62"/>
      <c r="D3" s="109">
        <f t="shared" ref="D3:D39" si="0">C3*1.08</f>
        <v>0</v>
      </c>
      <c r="E3" s="61"/>
    </row>
    <row r="4" spans="2:5" s="38" customFormat="1">
      <c r="B4" s="6"/>
      <c r="C4" s="62"/>
      <c r="D4" s="109">
        <f t="shared" si="0"/>
        <v>0</v>
      </c>
      <c r="E4" s="61"/>
    </row>
    <row r="5" spans="2:5" s="38" customFormat="1">
      <c r="B5" s="6"/>
      <c r="C5" s="62"/>
      <c r="D5" s="109">
        <f t="shared" si="0"/>
        <v>0</v>
      </c>
      <c r="E5" s="61"/>
    </row>
    <row r="6" spans="2:5" s="38" customFormat="1">
      <c r="B6" s="12"/>
      <c r="C6" s="62"/>
      <c r="D6" s="109">
        <f t="shared" si="0"/>
        <v>0</v>
      </c>
      <c r="E6" s="61"/>
    </row>
    <row r="7" spans="2:5" s="38" customFormat="1">
      <c r="B7" s="7"/>
      <c r="C7" s="62"/>
      <c r="D7" s="109">
        <f t="shared" si="0"/>
        <v>0</v>
      </c>
      <c r="E7" s="62"/>
    </row>
    <row r="8" spans="2:5" s="38" customFormat="1">
      <c r="B8" s="12"/>
      <c r="C8" s="61"/>
      <c r="D8" s="109">
        <f t="shared" si="0"/>
        <v>0</v>
      </c>
      <c r="E8" s="61"/>
    </row>
    <row r="9" spans="2:5" s="38" customFormat="1">
      <c r="B9" s="7"/>
      <c r="C9" s="61"/>
      <c r="D9" s="109">
        <f t="shared" si="0"/>
        <v>0</v>
      </c>
      <c r="E9" s="61"/>
    </row>
    <row r="10" spans="2:5" s="38" customFormat="1">
      <c r="B10" s="12"/>
      <c r="C10" s="61"/>
      <c r="D10" s="109">
        <f t="shared" si="0"/>
        <v>0</v>
      </c>
      <c r="E10" s="61"/>
    </row>
    <row r="11" spans="2:5" s="38" customFormat="1">
      <c r="B11" s="12"/>
      <c r="C11" s="62"/>
      <c r="D11" s="109">
        <f t="shared" si="0"/>
        <v>0</v>
      </c>
      <c r="E11" s="61"/>
    </row>
    <row r="12" spans="2:5" s="38" customFormat="1">
      <c r="B12" s="7"/>
      <c r="C12" s="61"/>
      <c r="D12" s="109">
        <f t="shared" si="0"/>
        <v>0</v>
      </c>
      <c r="E12" s="61"/>
    </row>
    <row r="13" spans="2:5" s="38" customFormat="1">
      <c r="B13" s="11"/>
      <c r="C13" s="61"/>
      <c r="D13" s="109">
        <f t="shared" si="0"/>
        <v>0</v>
      </c>
      <c r="E13" s="61"/>
    </row>
    <row r="14" spans="2:5" s="38" customFormat="1">
      <c r="B14" s="59"/>
      <c r="C14" s="61"/>
      <c r="D14" s="109">
        <f t="shared" si="0"/>
        <v>0</v>
      </c>
      <c r="E14" s="61"/>
    </row>
    <row r="15" spans="2:5" s="38" customFormat="1">
      <c r="B15" s="39"/>
      <c r="C15" s="62"/>
      <c r="D15" s="109">
        <f t="shared" si="0"/>
        <v>0</v>
      </c>
      <c r="E15" s="106"/>
    </row>
    <row r="16" spans="2:5" s="38" customFormat="1">
      <c r="B16" s="39"/>
      <c r="C16" s="61"/>
      <c r="D16" s="109">
        <f t="shared" si="0"/>
        <v>0</v>
      </c>
      <c r="E16" s="61"/>
    </row>
    <row r="17" spans="2:12" s="38" customFormat="1">
      <c r="B17" s="11"/>
      <c r="C17" s="61"/>
      <c r="D17" s="109">
        <f t="shared" si="0"/>
        <v>0</v>
      </c>
      <c r="E17" s="61"/>
    </row>
    <row r="18" spans="2:12" s="38" customFormat="1">
      <c r="B18" s="39"/>
      <c r="C18" s="62"/>
      <c r="D18" s="109">
        <f t="shared" si="0"/>
        <v>0</v>
      </c>
      <c r="E18" s="62"/>
    </row>
    <row r="19" spans="2:12" s="38" customFormat="1">
      <c r="B19" s="11"/>
      <c r="C19" s="62"/>
      <c r="D19" s="109">
        <f t="shared" si="0"/>
        <v>0</v>
      </c>
      <c r="E19" s="62"/>
    </row>
    <row r="20" spans="2:12" s="38" customFormat="1">
      <c r="B20" s="39"/>
      <c r="C20" s="61"/>
      <c r="D20" s="109">
        <f t="shared" si="0"/>
        <v>0</v>
      </c>
      <c r="E20" s="61"/>
    </row>
    <row r="21" spans="2:12" s="38" customFormat="1">
      <c r="B21" s="143"/>
      <c r="C21" s="61"/>
      <c r="D21" s="109">
        <f t="shared" si="0"/>
        <v>0</v>
      </c>
      <c r="E21" s="61"/>
    </row>
    <row r="22" spans="2:12" s="38" customFormat="1">
      <c r="B22" s="39"/>
      <c r="C22" s="61"/>
      <c r="D22" s="109">
        <f t="shared" si="0"/>
        <v>0</v>
      </c>
      <c r="E22" s="61"/>
    </row>
    <row r="23" spans="2:12" s="38" customFormat="1">
      <c r="B23" s="11"/>
      <c r="C23" s="62"/>
      <c r="D23" s="109">
        <f t="shared" si="0"/>
        <v>0</v>
      </c>
      <c r="E23" s="62"/>
    </row>
    <row r="24" spans="2:12" s="38" customFormat="1">
      <c r="B24" s="11"/>
      <c r="C24" s="62"/>
      <c r="D24" s="109">
        <f t="shared" si="0"/>
        <v>0</v>
      </c>
      <c r="E24" s="61"/>
    </row>
    <row r="25" spans="2:12" s="38" customFormat="1">
      <c r="B25" s="59"/>
      <c r="C25" s="62"/>
      <c r="D25" s="109">
        <f t="shared" si="0"/>
        <v>0</v>
      </c>
      <c r="E25" s="62"/>
    </row>
    <row r="26" spans="2:12" s="38" customFormat="1">
      <c r="B26" s="11"/>
      <c r="C26" s="61"/>
      <c r="D26" s="109">
        <f t="shared" si="0"/>
        <v>0</v>
      </c>
      <c r="E26" s="61"/>
    </row>
    <row r="27" spans="2:12" s="38" customFormat="1">
      <c r="B27" s="39"/>
      <c r="C27" s="61"/>
      <c r="D27" s="109">
        <f t="shared" si="0"/>
        <v>0</v>
      </c>
      <c r="E27" s="61"/>
    </row>
    <row r="28" spans="2:12" s="38" customFormat="1">
      <c r="B28" s="11"/>
      <c r="C28" s="61"/>
      <c r="D28" s="109">
        <f t="shared" si="0"/>
        <v>0</v>
      </c>
      <c r="E28" s="61"/>
    </row>
    <row r="29" spans="2:12" s="38" customFormat="1">
      <c r="B29" s="39"/>
      <c r="C29" s="61"/>
      <c r="D29" s="109">
        <f t="shared" si="0"/>
        <v>0</v>
      </c>
      <c r="E29" s="106"/>
    </row>
    <row r="30" spans="2:12" s="38" customFormat="1">
      <c r="B30" s="11"/>
      <c r="C30" s="62"/>
      <c r="D30" s="109">
        <f t="shared" si="0"/>
        <v>0</v>
      </c>
      <c r="E30" s="61"/>
    </row>
    <row r="31" spans="2:12" s="38" customFormat="1">
      <c r="B31" s="39"/>
      <c r="C31" s="10"/>
      <c r="D31" s="109">
        <f t="shared" si="0"/>
        <v>0</v>
      </c>
      <c r="E31" s="61"/>
      <c r="L31" s="10"/>
    </row>
    <row r="32" spans="2:12" s="38" customFormat="1">
      <c r="B32" s="11"/>
      <c r="C32" s="10"/>
      <c r="D32" s="109">
        <f t="shared" si="0"/>
        <v>0</v>
      </c>
      <c r="E32" s="61"/>
      <c r="F32" s="101"/>
      <c r="G32" s="101"/>
      <c r="L32" s="10"/>
    </row>
    <row r="33" spans="2:12" s="38" customFormat="1">
      <c r="B33" s="39"/>
      <c r="C33" s="10"/>
      <c r="D33" s="109">
        <f t="shared" si="0"/>
        <v>0</v>
      </c>
      <c r="E33" s="61"/>
      <c r="L33" s="10"/>
    </row>
    <row r="34" spans="2:12" s="38" customFormat="1">
      <c r="B34" s="11"/>
      <c r="C34" s="10"/>
      <c r="D34" s="109">
        <f t="shared" si="0"/>
        <v>0</v>
      </c>
      <c r="E34" s="61"/>
      <c r="L34" s="10"/>
    </row>
    <row r="35" spans="2:12" s="38" customFormat="1">
      <c r="B35" s="40" t="s">
        <v>35</v>
      </c>
      <c r="C35" s="10"/>
      <c r="D35" s="109">
        <f t="shared" si="0"/>
        <v>0</v>
      </c>
      <c r="E35" s="61"/>
      <c r="K35" s="10"/>
      <c r="L35" s="10"/>
    </row>
    <row r="36" spans="2:12" s="38" customFormat="1">
      <c r="B36" s="5" t="s">
        <v>36</v>
      </c>
      <c r="D36" s="109">
        <f t="shared" si="0"/>
        <v>0</v>
      </c>
      <c r="E36" s="61"/>
      <c r="K36" s="10"/>
      <c r="L36" s="10"/>
    </row>
    <row r="37" spans="2:12" s="38" customFormat="1">
      <c r="B37" s="10" t="s">
        <v>40</v>
      </c>
      <c r="D37" s="109">
        <f t="shared" si="0"/>
        <v>0</v>
      </c>
      <c r="E37" s="62"/>
      <c r="L37" s="10"/>
    </row>
    <row r="38" spans="2:12" s="38" customFormat="1">
      <c r="B38" s="10" t="s">
        <v>70</v>
      </c>
      <c r="D38" s="109">
        <f t="shared" si="0"/>
        <v>0</v>
      </c>
      <c r="E38" s="61"/>
      <c r="L38" s="10"/>
    </row>
    <row r="39" spans="2:12" s="38" customFormat="1">
      <c r="B39" s="10" t="s">
        <v>90</v>
      </c>
      <c r="D39" s="109">
        <f t="shared" si="0"/>
        <v>0</v>
      </c>
      <c r="E39" s="61"/>
      <c r="L39" s="10"/>
    </row>
    <row r="40" spans="2:12" s="38" customFormat="1">
      <c r="D40" s="109"/>
      <c r="E40" s="62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F8" sqref="F8"/>
    </sheetView>
  </sheetViews>
  <sheetFormatPr defaultRowHeight="14.25"/>
  <cols>
    <col min="1" max="4" width="8.875" style="104"/>
    <col min="5" max="5" width="9.25" bestFit="1" customWidth="1"/>
    <col min="6" max="6" width="13.5" bestFit="1" customWidth="1"/>
  </cols>
  <sheetData>
    <row r="1" spans="1:6">
      <c r="F1" t="s">
        <v>93</v>
      </c>
    </row>
    <row r="2" spans="1:6" ht="13.5">
      <c r="A2" s="46"/>
      <c r="B2" s="26"/>
      <c r="C2" s="42"/>
      <c r="D2" s="26"/>
      <c r="F2" s="44">
        <f>D2*3000</f>
        <v>0</v>
      </c>
    </row>
    <row r="3" spans="1:6">
      <c r="B3" s="45"/>
      <c r="C3" s="42"/>
      <c r="D3" s="26"/>
      <c r="F3" s="44">
        <f>C3*D3/10</f>
        <v>0</v>
      </c>
    </row>
    <row r="4" spans="1:6" ht="13.5">
      <c r="A4" s="46"/>
      <c r="B4" s="45"/>
      <c r="C4" s="42"/>
      <c r="D4" s="26"/>
      <c r="F4" s="44">
        <f>D4*5000</f>
        <v>0</v>
      </c>
    </row>
    <row r="5" spans="1:6" ht="13.5">
      <c r="A5" s="46"/>
      <c r="B5" s="45"/>
      <c r="C5" s="42"/>
      <c r="D5" s="26"/>
      <c r="F5" s="44">
        <f>C5*D5/10</f>
        <v>0</v>
      </c>
    </row>
    <row r="6" spans="1:6">
      <c r="E6" t="s">
        <v>33</v>
      </c>
      <c r="F6" s="8">
        <f>SUM(F2:F5)</f>
        <v>0</v>
      </c>
    </row>
  </sheetData>
  <phoneticPr fontId="1"/>
  <conditionalFormatting sqref="F2 A2:D2">
    <cfRule type="expression" dxfId="143" priority="22">
      <formula>MOD(ROW(),2)=0</formula>
    </cfRule>
    <cfRule type="expression" dxfId="142" priority="23">
      <formula>MOD(ROW0,2)=0</formula>
    </cfRule>
    <cfRule type="expression" dxfId="141" priority="24">
      <formula>MOD(ROW0,2)=0</formula>
    </cfRule>
  </conditionalFormatting>
  <conditionalFormatting sqref="B4:D4 B5 F4:F5">
    <cfRule type="expression" dxfId="140" priority="16">
      <formula>MOD(ROW(),2)=0</formula>
    </cfRule>
    <cfRule type="expression" dxfId="139" priority="17">
      <formula>MOD(ROW0,2)=0</formula>
    </cfRule>
    <cfRule type="expression" dxfId="138" priority="18">
      <formula>MOD(ROW0,2)=0</formula>
    </cfRule>
  </conditionalFormatting>
  <conditionalFormatting sqref="A4:A5">
    <cfRule type="expression" dxfId="137" priority="13">
      <formula>MOD(ROW(),2)=0</formula>
    </cfRule>
    <cfRule type="expression" dxfId="136" priority="14">
      <formula>MOD(ROW0,2)=0</formula>
    </cfRule>
    <cfRule type="expression" dxfId="135" priority="15">
      <formula>MOD(ROW0,2)=0</formula>
    </cfRule>
  </conditionalFormatting>
  <conditionalFormatting sqref="C5:D5">
    <cfRule type="expression" dxfId="134" priority="10">
      <formula>MOD(ROW(),2)=0</formula>
    </cfRule>
    <cfRule type="expression" dxfId="133" priority="11">
      <formula>MOD(ROW0,2)=0</formula>
    </cfRule>
    <cfRule type="expression" dxfId="132" priority="12">
      <formula>MOD(ROW0,2)=0</formula>
    </cfRule>
  </conditionalFormatting>
  <conditionalFormatting sqref="B3 F3">
    <cfRule type="expression" dxfId="5" priority="4">
      <formula>MOD(ROW(),2)=0</formula>
    </cfRule>
    <cfRule type="expression" dxfId="4" priority="5">
      <formula>MOD(ROW0,2)=0</formula>
    </cfRule>
    <cfRule type="expression" dxfId="3" priority="6">
      <formula>MOD(ROW0,2)=0</formula>
    </cfRule>
  </conditionalFormatting>
  <conditionalFormatting sqref="C3:D3">
    <cfRule type="expression" dxfId="2" priority="1">
      <formula>MOD(ROW(),2)=0</formula>
    </cfRule>
    <cfRule type="expression" dxfId="1" priority="2">
      <formula>MOD(ROW0,2)=0</formula>
    </cfRule>
    <cfRule type="expression" dxfId="0" priority="3">
      <formula>MOD(ROW0,2)=0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報酬計算</vt:lpstr>
      <vt:lpstr>報酬明細（新）</vt:lpstr>
      <vt:lpstr>名刺</vt:lpstr>
      <vt:lpstr>スカウト一覧</vt:lpstr>
      <vt:lpstr>報酬計算!Print_Area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コーザリティ</dc:creator>
  <cp:lastModifiedBy>大澤朋美</cp:lastModifiedBy>
  <cp:lastPrinted>2019-01-15T08:40:56Z</cp:lastPrinted>
  <dcterms:created xsi:type="dcterms:W3CDTF">2017-03-30T09:43:04Z</dcterms:created>
  <dcterms:modified xsi:type="dcterms:W3CDTF">2019-03-11T07:47:16Z</dcterms:modified>
</cp:coreProperties>
</file>