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40" yWindow="0" windowWidth="25600" windowHeight="15540" tabRatio="500" activeTab="3"/>
  </bookViews>
  <sheets>
    <sheet name="px as pt" sheetId="1" r:id="rId1"/>
    <sheet name="Fractions as %" sheetId="2" r:id="rId2"/>
    <sheet name="scss Fx" sheetId="5" r:id="rId3"/>
    <sheet name="@media (working)" sheetId="4" r:id="rId4"/>
    <sheet name="Gray Values" sheetId="6" r:id="rId5"/>
    <sheet name="@media zzOLD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4" l="1"/>
  <c r="G24" i="4"/>
  <c r="G25" i="4"/>
  <c r="G26" i="4"/>
  <c r="G27" i="4"/>
  <c r="G28" i="4"/>
  <c r="G29" i="4"/>
  <c r="M22" i="4"/>
  <c r="M11" i="4"/>
  <c r="M12" i="4"/>
  <c r="M13" i="4"/>
  <c r="M14" i="4"/>
  <c r="M15" i="4"/>
  <c r="M16" i="4"/>
  <c r="M17" i="4"/>
  <c r="M18" i="4"/>
  <c r="M19" i="4"/>
  <c r="M20" i="4"/>
  <c r="M21" i="4"/>
  <c r="M10" i="4"/>
  <c r="M9" i="4"/>
  <c r="M8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25" i="4"/>
  <c r="H24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U7" i="4"/>
  <c r="U11" i="4"/>
  <c r="T7" i="7"/>
  <c r="T1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K53" i="7"/>
  <c r="I53" i="7"/>
  <c r="J53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K52" i="7"/>
  <c r="I52" i="7"/>
  <c r="J52" i="7"/>
  <c r="K51" i="7"/>
  <c r="I51" i="7"/>
  <c r="J51" i="7"/>
  <c r="K50" i="7"/>
  <c r="I50" i="7"/>
  <c r="J50" i="7"/>
  <c r="K49" i="7"/>
  <c r="I49" i="7"/>
  <c r="J49" i="7"/>
  <c r="K48" i="7"/>
  <c r="I48" i="7"/>
  <c r="J48" i="7"/>
  <c r="K47" i="7"/>
  <c r="I47" i="7"/>
  <c r="J47" i="7"/>
  <c r="K46" i="7"/>
  <c r="I46" i="7"/>
  <c r="J46" i="7"/>
  <c r="K45" i="7"/>
  <c r="I45" i="7"/>
  <c r="J45" i="7"/>
  <c r="K44" i="7"/>
  <c r="I44" i="7"/>
  <c r="J44" i="7"/>
  <c r="K43" i="7"/>
  <c r="I43" i="7"/>
  <c r="J43" i="7"/>
  <c r="K42" i="7"/>
  <c r="I42" i="7"/>
  <c r="J42" i="7"/>
  <c r="K41" i="7"/>
  <c r="I41" i="7"/>
  <c r="J41" i="7"/>
  <c r="K40" i="7"/>
  <c r="I40" i="7"/>
  <c r="J40" i="7"/>
  <c r="K39" i="7"/>
  <c r="I39" i="7"/>
  <c r="J39" i="7"/>
  <c r="K38" i="7"/>
  <c r="I38" i="7"/>
  <c r="J38" i="7"/>
  <c r="K37" i="7"/>
  <c r="I37" i="7"/>
  <c r="J37" i="7"/>
  <c r="K36" i="7"/>
  <c r="I36" i="7"/>
  <c r="J36" i="7"/>
  <c r="K35" i="7"/>
  <c r="I35" i="7"/>
  <c r="J35" i="7"/>
  <c r="K34" i="7"/>
  <c r="I34" i="7"/>
  <c r="J34" i="7"/>
  <c r="K33" i="7"/>
  <c r="I33" i="7"/>
  <c r="J33" i="7"/>
  <c r="K32" i="7"/>
  <c r="I32" i="7"/>
  <c r="J32" i="7"/>
  <c r="K31" i="7"/>
  <c r="I31" i="7"/>
  <c r="J31" i="7"/>
  <c r="K30" i="7"/>
  <c r="I30" i="7"/>
  <c r="J30" i="7"/>
  <c r="K29" i="7"/>
  <c r="I29" i="7"/>
  <c r="J29" i="7"/>
  <c r="K28" i="7"/>
  <c r="I28" i="7"/>
  <c r="J28" i="7"/>
  <c r="K27" i="7"/>
  <c r="I27" i="7"/>
  <c r="J27" i="7"/>
  <c r="K26" i="7"/>
  <c r="I26" i="7"/>
  <c r="J26" i="7"/>
  <c r="K25" i="7"/>
  <c r="I25" i="7"/>
  <c r="J25" i="7"/>
  <c r="K24" i="7"/>
  <c r="I24" i="7"/>
  <c r="J24" i="7"/>
  <c r="K23" i="7"/>
  <c r="I23" i="7"/>
  <c r="J23" i="7"/>
  <c r="K22" i="7"/>
  <c r="I22" i="7"/>
  <c r="J22" i="7"/>
  <c r="K21" i="7"/>
  <c r="J21" i="7"/>
  <c r="I21" i="7"/>
  <c r="T10" i="7"/>
  <c r="H20" i="7"/>
  <c r="K20" i="7"/>
  <c r="J20" i="7"/>
  <c r="I20" i="7"/>
  <c r="G20" i="7"/>
  <c r="H19" i="7"/>
  <c r="K19" i="7"/>
  <c r="J19" i="7"/>
  <c r="I19" i="7"/>
  <c r="G19" i="7"/>
  <c r="H18" i="7"/>
  <c r="K18" i="7"/>
  <c r="J18" i="7"/>
  <c r="I18" i="7"/>
  <c r="G18" i="7"/>
  <c r="H17" i="7"/>
  <c r="K17" i="7"/>
  <c r="J17" i="7"/>
  <c r="I17" i="7"/>
  <c r="H16" i="7"/>
  <c r="K16" i="7"/>
  <c r="J16" i="7"/>
  <c r="I16" i="7"/>
  <c r="G16" i="7"/>
  <c r="H15" i="7"/>
  <c r="K15" i="7"/>
  <c r="J15" i="7"/>
  <c r="I15" i="7"/>
  <c r="G15" i="7"/>
  <c r="H14" i="7"/>
  <c r="K14" i="7"/>
  <c r="J14" i="7"/>
  <c r="I14" i="7"/>
  <c r="G14" i="7"/>
  <c r="H13" i="7"/>
  <c r="K13" i="7"/>
  <c r="J13" i="7"/>
  <c r="I13" i="7"/>
  <c r="G13" i="7"/>
  <c r="H12" i="7"/>
  <c r="K12" i="7"/>
  <c r="J12" i="7"/>
  <c r="I12" i="7"/>
  <c r="G12" i="7"/>
  <c r="V11" i="7"/>
  <c r="U11" i="7"/>
  <c r="H11" i="7"/>
  <c r="K11" i="7"/>
  <c r="J11" i="7"/>
  <c r="I11" i="7"/>
  <c r="G11" i="7"/>
  <c r="V10" i="7"/>
  <c r="U10" i="7"/>
  <c r="H10" i="7"/>
  <c r="K10" i="7"/>
  <c r="J10" i="7"/>
  <c r="I10" i="7"/>
  <c r="G10" i="7"/>
  <c r="H9" i="7"/>
  <c r="K9" i="7"/>
  <c r="J9" i="7"/>
  <c r="I9" i="7"/>
  <c r="G9" i="7"/>
  <c r="T8" i="7"/>
  <c r="V8" i="7"/>
  <c r="U8" i="7"/>
  <c r="H8" i="7"/>
  <c r="K8" i="7"/>
  <c r="J8" i="7"/>
  <c r="I8" i="7"/>
  <c r="G8" i="7"/>
  <c r="V7" i="7"/>
  <c r="U7" i="7"/>
  <c r="H7" i="7"/>
  <c r="K7" i="7"/>
  <c r="J7" i="7"/>
  <c r="I7" i="7"/>
  <c r="G7" i="7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J52" i="4"/>
  <c r="K52" i="4"/>
  <c r="L52" i="4"/>
  <c r="I53" i="4"/>
  <c r="J53" i="4"/>
  <c r="K53" i="4"/>
  <c r="L53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21" i="4"/>
  <c r="U10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L19" i="4"/>
  <c r="K19" i="4"/>
  <c r="J19" i="4"/>
  <c r="K20" i="4"/>
  <c r="L20" i="4"/>
  <c r="J20" i="4"/>
  <c r="K21" i="4"/>
  <c r="J45" i="4"/>
  <c r="K45" i="4"/>
  <c r="J44" i="4"/>
  <c r="K44" i="4"/>
  <c r="J43" i="4"/>
  <c r="K43" i="4"/>
  <c r="J42" i="4"/>
  <c r="K42" i="4"/>
  <c r="J41" i="4"/>
  <c r="K41" i="4"/>
  <c r="J40" i="4"/>
  <c r="K40" i="4"/>
  <c r="J39" i="4"/>
  <c r="K39" i="4"/>
  <c r="J38" i="4"/>
  <c r="K38" i="4"/>
  <c r="J37" i="4"/>
  <c r="K37" i="4"/>
  <c r="J36" i="4"/>
  <c r="K36" i="4"/>
  <c r="J35" i="4"/>
  <c r="K35" i="4"/>
  <c r="J34" i="4"/>
  <c r="K34" i="4"/>
  <c r="J33" i="4"/>
  <c r="K33" i="4"/>
  <c r="J32" i="4"/>
  <c r="K32" i="4"/>
  <c r="J31" i="4"/>
  <c r="K31" i="4"/>
  <c r="J30" i="4"/>
  <c r="K30" i="4"/>
  <c r="J29" i="4"/>
  <c r="K29" i="4"/>
  <c r="J28" i="4"/>
  <c r="K28" i="4"/>
  <c r="J27" i="4"/>
  <c r="K27" i="4"/>
  <c r="J26" i="4"/>
  <c r="K26" i="4"/>
  <c r="J25" i="4"/>
  <c r="K25" i="4"/>
  <c r="J24" i="4"/>
  <c r="K24" i="4"/>
  <c r="J23" i="4"/>
  <c r="K23" i="4"/>
  <c r="J22" i="4"/>
  <c r="K22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28" i="4"/>
  <c r="L29" i="4"/>
  <c r="L30" i="4"/>
  <c r="L22" i="4"/>
  <c r="L23" i="4"/>
  <c r="L24" i="4"/>
  <c r="L25" i="4"/>
  <c r="L26" i="4"/>
  <c r="L27" i="4"/>
  <c r="U8" i="4"/>
  <c r="L21" i="4"/>
  <c r="W11" i="4"/>
  <c r="V11" i="4"/>
  <c r="W10" i="4"/>
  <c r="V10" i="4"/>
  <c r="W8" i="4"/>
  <c r="V8" i="4"/>
  <c r="W7" i="4"/>
  <c r="V7" i="4"/>
  <c r="C6" i="1"/>
  <c r="C7" i="1"/>
  <c r="C8" i="1"/>
  <c r="C10" i="1"/>
  <c r="C13" i="1"/>
  <c r="C11" i="1"/>
  <c r="C14" i="1"/>
  <c r="C16" i="1"/>
  <c r="C17" i="1"/>
  <c r="C18" i="1"/>
  <c r="C2" i="1"/>
  <c r="B2" i="1"/>
  <c r="C74" i="2"/>
  <c r="C73" i="2"/>
  <c r="C75" i="2"/>
  <c r="D74" i="2"/>
  <c r="E74" i="2"/>
  <c r="D75" i="2"/>
  <c r="E75" i="2"/>
  <c r="D73" i="2"/>
  <c r="E73" i="2"/>
  <c r="C72" i="2"/>
  <c r="D72" i="2"/>
  <c r="E72" i="2"/>
  <c r="D70" i="2"/>
  <c r="E70" i="2"/>
  <c r="D71" i="2"/>
  <c r="E71" i="2"/>
  <c r="C71" i="2"/>
  <c r="C7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C40" i="2"/>
  <c r="C39" i="2"/>
  <c r="C38" i="2"/>
  <c r="C37" i="2"/>
  <c r="C36" i="2"/>
  <c r="C35" i="2"/>
  <c r="C34" i="2"/>
  <c r="C33" i="2"/>
  <c r="C32" i="2"/>
  <c r="C31" i="2"/>
  <c r="C29" i="2"/>
  <c r="C30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E5" i="2"/>
  <c r="E4" i="2"/>
  <c r="D4" i="2"/>
  <c r="D5" i="2"/>
  <c r="C11" i="2"/>
  <c r="C10" i="2"/>
  <c r="C9" i="2"/>
  <c r="C8" i="2"/>
  <c r="C7" i="2"/>
  <c r="C6" i="2"/>
  <c r="C5" i="2"/>
  <c r="C4" i="2"/>
  <c r="B9" i="1"/>
  <c r="B12" i="1"/>
  <c r="B1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</calcChain>
</file>

<file path=xl/sharedStrings.xml><?xml version="1.0" encoding="utf-8"?>
<sst xmlns="http://schemas.openxmlformats.org/spreadsheetml/2006/main" count="219" uniqueCount="111">
  <si>
    <t>css-pixels-per-point</t>
  </si>
  <si>
    <t>Reference: http://www.thomasphinney.com/2011/03/point-size/</t>
  </si>
  <si>
    <t>pt</t>
  </si>
  <si>
    <t>px</t>
  </si>
  <si>
    <t>Calculated as decimal fraction</t>
  </si>
  <si>
    <t>Calculated as percentage</t>
  </si>
  <si>
    <t>3/2</t>
  </si>
  <si>
    <t>4/3</t>
  </si>
  <si>
    <t>5/2</t>
  </si>
  <si>
    <t>5/3</t>
  </si>
  <si>
    <t>5/4</t>
  </si>
  <si>
    <t>6/5</t>
  </si>
  <si>
    <t>7/2</t>
  </si>
  <si>
    <t>7/3</t>
  </si>
  <si>
    <t>7/4</t>
  </si>
  <si>
    <t>7/5</t>
  </si>
  <si>
    <t>7/6</t>
  </si>
  <si>
    <t>8/3</t>
  </si>
  <si>
    <t>8/5</t>
  </si>
  <si>
    <t>8/7</t>
  </si>
  <si>
    <t>9/2</t>
  </si>
  <si>
    <t>9/4</t>
  </si>
  <si>
    <t>9/5</t>
  </si>
  <si>
    <t>9/7</t>
  </si>
  <si>
    <t>9/8</t>
  </si>
  <si>
    <t>12/5</t>
  </si>
  <si>
    <t>12/7</t>
  </si>
  <si>
    <t>12/11</t>
  </si>
  <si>
    <t>16/3</t>
  </si>
  <si>
    <t>16/5</t>
  </si>
  <si>
    <t>16/7</t>
  </si>
  <si>
    <t>16/9</t>
  </si>
  <si>
    <t>16/11</t>
  </si>
  <si>
    <t>16/13</t>
  </si>
  <si>
    <t>16/15</t>
  </si>
  <si>
    <t>golden</t>
  </si>
  <si>
    <t>silver</t>
  </si>
  <si>
    <t>lichtenburg</t>
  </si>
  <si>
    <t>golden-inverse</t>
  </si>
  <si>
    <t>lichtenburg-inverse</t>
  </si>
  <si>
    <t>silver-inverse</t>
  </si>
  <si>
    <t>Decimal</t>
  </si>
  <si>
    <t>Fraction</t>
  </si>
  <si>
    <t>Percentage</t>
  </si>
  <si>
    <t>sqrt lichtenburg</t>
  </si>
  <si>
    <t>sqrt sqrt licthenburg</t>
  </si>
  <si>
    <t>fn name</t>
  </si>
  <si>
    <t>fn description</t>
  </si>
  <si>
    <t>fn default unit</t>
  </si>
  <si>
    <t>media min-width ems (rounded one place)</t>
  </si>
  <si>
    <t>font-size in points</t>
  </si>
  <si>
    <t>|&lt;---  font-size adjust +/- (1/2) point  ---&gt;&gt;&gt;</t>
  </si>
  <si>
    <t>font-size adjust in rems</t>
  </si>
  <si>
    <t>media min-width ems (rounded two places)</t>
  </si>
  <si>
    <t>Ratio as approx. fraction</t>
  </si>
  <si>
    <t>&lt;&lt;&lt;---  font-size adjust +/- proportionally ( sqrt of sqrt of lichtenburg ratio ~=1.09 )  ---&gt;|</t>
  </si>
  <si>
    <t>line-height: 1em+(unit/12) as em</t>
  </si>
  <si>
    <t>line-height: (unit/12) as integer</t>
  </si>
  <si>
    <t>text-line-adjust-pt(unit)</t>
  </si>
  <si>
    <t>text-line-abs-pt(unit)</t>
  </si>
  <si>
    <t>font-size: 1em+(unit/12) as em</t>
  </si>
  <si>
    <t>font-size: (unit/12) as rem</t>
  </si>
  <si>
    <t>MID GRAY</t>
  </si>
  <si>
    <t>#</t>
  </si>
  <si>
    <t>AAA</t>
  </si>
  <si>
    <t>BBB</t>
  </si>
  <si>
    <t>CCC</t>
  </si>
  <si>
    <t>DDD</t>
  </si>
  <si>
    <t>EEE</t>
  </si>
  <si>
    <t>HEX Value</t>
  </si>
  <si>
    <t>[ -6 EV ]</t>
  </si>
  <si>
    <t>[ -5 EV ]</t>
  </si>
  <si>
    <t>[ -4 EV ]</t>
  </si>
  <si>
    <t>[ -3 EV ]</t>
  </si>
  <si>
    <t>[ -2 EV ]</t>
  </si>
  <si>
    <t>[ -1 EV ]</t>
  </si>
  <si>
    <t>[ +1 EV ]</t>
  </si>
  <si>
    <t>[ +2 EV ]</t>
  </si>
  <si>
    <t>[ +3 EV ]</t>
  </si>
  <si>
    <t>[ +4 EV ]</t>
  </si>
  <si>
    <t>[ +5 EV ]</t>
  </si>
  <si>
    <t>[ +6 EV ]</t>
  </si>
  <si>
    <t>[ -7 EV ]</t>
  </si>
  <si>
    <t>A1A1A1</t>
  </si>
  <si>
    <t>B2B2B2</t>
  </si>
  <si>
    <t>C3C3C3</t>
  </si>
  <si>
    <t>D4D4D4</t>
  </si>
  <si>
    <t>E5E5E5</t>
  </si>
  <si>
    <t>F6F6F6</t>
  </si>
  <si>
    <t>6F6F6F</t>
  </si>
  <si>
    <t>5E5E5E</t>
  </si>
  <si>
    <t>4D4D4D</t>
  </si>
  <si>
    <t>3C3C3C</t>
  </si>
  <si>
    <t>2B2B2B</t>
  </si>
  <si>
    <t>1A1A1A</t>
  </si>
  <si>
    <t>~ Approx. Fraction</t>
  </si>
  <si>
    <t xml:space="preserve">Lots of Media Queries using relative ratios and absolute sizes (ie. based on theories of the human visual/optical/perceptual system that I have studied – eg. viewing distance, field of view concepts.. ) </t>
  </si>
  <si>
    <t>|&lt;---  ABSOLUTE VALUES at smaller sizes  ---&gt;&gt;&gt;</t>
  </si>
  <si>
    <t>&lt;&lt;&lt;---  RELATIVE VALUES at larger sizes  ---&gt;|</t>
  </si>
  <si>
    <t>1 em</t>
  </si>
  <si>
    <t>1 rem</t>
  </si>
  <si>
    <t>text-size-adjust-pt(unit)</t>
  </si>
  <si>
    <t>Assumes root font-size is 12pt</t>
  </si>
  <si>
    <t>text-size-set-pt(unit)</t>
  </si>
  <si>
    <t>now let‘s work out the leading in points (duh)</t>
  </si>
  <si>
    <t>,,</t>
  </si>
  <si>
    <t>@media min-width ems (rounded whole number)</t>
  </si>
  <si>
    <t>@media min-width ems (approx. fraction)</t>
  </si>
  <si>
    <t>inherit line-height value from @media (min-width: 64em)</t>
  </si>
  <si>
    <t>inherit line-height value from @media (min-width: 76em)</t>
  </si>
  <si>
    <t>font-size adjust in 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</si>
</sst>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??/???"/>
    <numFmt numFmtId="165" formatCode="0.000000"/>
    <numFmt numFmtId="166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venir Book"/>
    </font>
    <font>
      <sz val="13"/>
      <color theme="1"/>
      <name val="Avenir Black"/>
    </font>
    <font>
      <sz val="13"/>
      <color theme="1"/>
      <name val="Avenir Medium"/>
    </font>
    <font>
      <sz val="12"/>
      <color theme="1"/>
      <name val="Avenir Black"/>
    </font>
    <font>
      <sz val="18"/>
      <color theme="1"/>
      <name val="Avenir Black"/>
    </font>
    <font>
      <sz val="18"/>
      <color theme="1"/>
      <name val="Avenir Medium"/>
    </font>
    <font>
      <sz val="13"/>
      <color rgb="FF000000"/>
      <name val="Avenir Medium"/>
    </font>
    <font>
      <sz val="9"/>
      <color theme="1"/>
      <name val="Avenir Book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0" xfId="1"/>
    <xf numFmtId="0" fontId="0" fillId="0" borderId="0" xfId="0" applyFont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3" fontId="0" fillId="3" borderId="4" xfId="0" applyNumberFormat="1" applyFill="1" applyBorder="1" applyAlignment="1">
      <alignment horizontal="center"/>
    </xf>
    <xf numFmtId="13" fontId="0" fillId="3" borderId="6" xfId="0" applyNumberFormat="1" applyFill="1" applyBorder="1" applyAlignment="1">
      <alignment horizontal="center"/>
    </xf>
    <xf numFmtId="165" fontId="0" fillId="0" borderId="0" xfId="0" applyNumberFormat="1"/>
    <xf numFmtId="13" fontId="0" fillId="2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7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3" fontId="0" fillId="3" borderId="2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0" fontId="3" fillId="3" borderId="10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0" fontId="3" fillId="3" borderId="11" xfId="0" applyNumberFormat="1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3" fontId="3" fillId="0" borderId="1" xfId="0" applyNumberFormat="1" applyFon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13" fontId="3" fillId="0" borderId="3" xfId="0" applyNumberFormat="1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13" fontId="3" fillId="0" borderId="3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0" fontId="3" fillId="0" borderId="10" xfId="0" applyNumberFormat="1" applyFont="1" applyBorder="1" applyAlignment="1">
      <alignment horizontal="center" vertical="center" wrapText="1"/>
    </xf>
    <xf numFmtId="13" fontId="3" fillId="0" borderId="5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13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8" fillId="0" borderId="0" xfId="0" quotePrefix="1" applyFont="1" applyFill="1" applyAlignment="1">
      <alignment horizontal="center" textRotation="90" wrapText="1"/>
    </xf>
    <xf numFmtId="0" fontId="8" fillId="0" borderId="0" xfId="0" applyFont="1" applyFill="1" applyAlignment="1">
      <alignment horizontal="center" textRotation="90" wrapText="1"/>
    </xf>
    <xf numFmtId="49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49" fontId="3" fillId="5" borderId="0" xfId="0" applyNumberFormat="1" applyFont="1" applyFill="1" applyAlignment="1">
      <alignment horizontal="center"/>
    </xf>
    <xf numFmtId="49" fontId="3" fillId="5" borderId="0" xfId="0" applyNumberFormat="1" applyFont="1" applyFill="1" applyBorder="1" applyAlignment="1">
      <alignment horizontal="center"/>
    </xf>
    <xf numFmtId="13" fontId="3" fillId="0" borderId="3" xfId="0" applyNumberFormat="1" applyFont="1" applyBorder="1" applyAlignment="1">
      <alignment horizontal="center"/>
    </xf>
    <xf numFmtId="13" fontId="3" fillId="0" borderId="5" xfId="0" applyNumberFormat="1" applyFont="1" applyBorder="1" applyAlignment="1">
      <alignment horizontal="center"/>
    </xf>
    <xf numFmtId="0" fontId="4" fillId="7" borderId="0" xfId="0" applyFont="1" applyFill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12" fontId="3" fillId="0" borderId="2" xfId="0" applyNumberFormat="1" applyFont="1" applyBorder="1" applyAlignment="1">
      <alignment horizontal="center" vertical="center"/>
    </xf>
    <xf numFmtId="12" fontId="3" fillId="0" borderId="3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2" fontId="3" fillId="0" borderId="4" xfId="0" applyNumberFormat="1" applyFont="1" applyBorder="1" applyAlignment="1">
      <alignment horizontal="center" vertical="center"/>
    </xf>
    <xf numFmtId="12" fontId="4" fillId="6" borderId="3" xfId="0" applyNumberFormat="1" applyFont="1" applyFill="1" applyBorder="1" applyAlignment="1">
      <alignment horizontal="center" vertical="center"/>
    </xf>
    <xf numFmtId="2" fontId="4" fillId="6" borderId="10" xfId="0" applyNumberFormat="1" applyFont="1" applyFill="1" applyBorder="1" applyAlignment="1">
      <alignment horizontal="center" vertical="center"/>
    </xf>
    <xf numFmtId="1" fontId="4" fillId="6" borderId="10" xfId="0" applyNumberFormat="1" applyFont="1" applyFill="1" applyBorder="1" applyAlignment="1">
      <alignment horizontal="center" vertical="center"/>
    </xf>
    <xf numFmtId="166" fontId="4" fillId="6" borderId="10" xfId="0" applyNumberFormat="1" applyFont="1" applyFill="1" applyBorder="1" applyAlignment="1">
      <alignment horizontal="center" vertical="center"/>
    </xf>
    <xf numFmtId="12" fontId="4" fillId="6" borderId="4" xfId="0" applyNumberFormat="1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2" fontId="3" fillId="0" borderId="6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quotePrefix="1" applyFont="1" applyFill="1" applyBorder="1" applyAlignment="1">
      <alignment horizontal="center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0" fontId="0" fillId="0" borderId="0" xfId="0" applyBorder="1" applyAlignment="1">
      <alignment horizontal="center"/>
    </xf>
    <xf numFmtId="0" fontId="8" fillId="0" borderId="0" xfId="0" quotePrefix="1" applyFont="1" applyFill="1" applyAlignment="1">
      <alignment horizontal="center" textRotation="90" wrapText="1"/>
    </xf>
    <xf numFmtId="0" fontId="8" fillId="0" borderId="0" xfId="0" applyFont="1" applyFill="1" applyAlignment="1">
      <alignment horizontal="center" textRotation="90" wrapText="1"/>
    </xf>
    <xf numFmtId="0" fontId="8" fillId="0" borderId="17" xfId="0" quotePrefix="1" applyFont="1" applyFill="1" applyBorder="1" applyAlignment="1">
      <alignment horizontal="center" vertical="top" textRotation="90" wrapText="1"/>
    </xf>
    <xf numFmtId="0" fontId="7" fillId="0" borderId="17" xfId="0" applyFont="1" applyFill="1" applyBorder="1" applyAlignment="1">
      <alignment horizontal="center" vertical="top" textRotation="90" wrapText="1"/>
    </xf>
    <xf numFmtId="0" fontId="0" fillId="0" borderId="17" xfId="0" applyBorder="1" applyAlignment="1">
      <alignment horizontal="center"/>
    </xf>
    <xf numFmtId="0" fontId="8" fillId="0" borderId="0" xfId="0" quotePrefix="1" applyFont="1" applyFill="1" applyBorder="1" applyAlignment="1">
      <alignment horizontal="center" vertical="top" textRotation="90" wrapText="1"/>
    </xf>
    <xf numFmtId="0" fontId="7" fillId="0" borderId="0" xfId="0" applyFont="1" applyFill="1" applyBorder="1" applyAlignment="1">
      <alignment horizontal="center" vertical="top" textRotation="90" wrapText="1"/>
    </xf>
    <xf numFmtId="0" fontId="0" fillId="0" borderId="0" xfId="0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2" fontId="3" fillId="0" borderId="0" xfId="0" applyNumberFormat="1" applyFont="1" applyBorder="1" applyAlignment="1">
      <alignment horizontal="center" vertical="center"/>
    </xf>
    <xf numFmtId="12" fontId="10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2" fontId="4" fillId="6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4" fillId="7" borderId="0" xfId="0" quotePrefix="1" applyFont="1" applyFill="1" applyAlignment="1">
      <alignment horizontal="center" vertical="center" wrapText="1"/>
    </xf>
    <xf numFmtId="0" fontId="4" fillId="5" borderId="0" xfId="0" quotePrefix="1" applyFont="1" applyFill="1" applyAlignment="1">
      <alignment horizontal="center" vertical="center" wrapText="1"/>
    </xf>
    <xf numFmtId="2" fontId="3" fillId="6" borderId="10" xfId="0" applyNumberFormat="1" applyFont="1" applyFill="1" applyBorder="1" applyAlignment="1">
      <alignment horizontal="center" vertical="center"/>
    </xf>
    <xf numFmtId="166" fontId="3" fillId="0" borderId="3" xfId="0" applyNumberFormat="1" applyFon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 vertical="center"/>
    </xf>
    <xf numFmtId="166" fontId="3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12" fontId="3" fillId="0" borderId="4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</cellXfs>
  <cellStyles count="6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omasphinney.com/2011/03/point-siz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C44" sqref="C44"/>
    </sheetView>
  </sheetViews>
  <sheetFormatPr baseColWidth="10" defaultRowHeight="16" x14ac:dyDescent="0"/>
  <cols>
    <col min="1" max="1" width="16.25" customWidth="1"/>
    <col min="2" max="2" width="16.75" customWidth="1"/>
    <col min="3" max="3" width="13.625" customWidth="1"/>
  </cols>
  <sheetData>
    <row r="1" spans="1:4" ht="17" thickBot="1">
      <c r="B1" s="12" t="s">
        <v>41</v>
      </c>
      <c r="C1" s="12" t="s">
        <v>42</v>
      </c>
    </row>
    <row r="2" spans="1:4" ht="17" thickBot="1">
      <c r="A2" s="2" t="s">
        <v>0</v>
      </c>
      <c r="B2" s="13">
        <f>C2</f>
        <v>1.3333333333333333</v>
      </c>
      <c r="C2" s="11">
        <f>4/3</f>
        <v>1.3333333333333333</v>
      </c>
      <c r="D2" s="10"/>
    </row>
    <row r="3" spans="1:4">
      <c r="A3" s="1" t="s">
        <v>1</v>
      </c>
    </row>
    <row r="4" spans="1:4" ht="17" thickBot="1"/>
    <row r="5" spans="1:4" ht="17" thickBot="1">
      <c r="B5" s="14" t="s">
        <v>2</v>
      </c>
      <c r="C5" s="15" t="s">
        <v>3</v>
      </c>
    </row>
    <row r="6" spans="1:4">
      <c r="B6" s="17">
        <v>0.125</v>
      </c>
      <c r="C6" s="18">
        <f>B6*$C$2</f>
        <v>0.16666666666666666</v>
      </c>
    </row>
    <row r="7" spans="1:4">
      <c r="B7" s="4">
        <v>0.25</v>
      </c>
      <c r="C7" s="8">
        <f>B7*$C$2</f>
        <v>0.33333333333333331</v>
      </c>
    </row>
    <row r="8" spans="1:4">
      <c r="B8" s="4">
        <v>0.5</v>
      </c>
      <c r="C8" s="8">
        <f>B8*$C$2</f>
        <v>0.66666666666666663</v>
      </c>
    </row>
    <row r="9" spans="1:4">
      <c r="B9" s="7">
        <f>C9/$C$2</f>
        <v>0.75</v>
      </c>
      <c r="C9" s="6">
        <v>1</v>
      </c>
    </row>
    <row r="10" spans="1:4">
      <c r="B10" s="16">
        <v>1</v>
      </c>
      <c r="C10" s="8">
        <f>B10*$C$2</f>
        <v>1.3333333333333333</v>
      </c>
    </row>
    <row r="11" spans="1:4">
      <c r="B11" s="16">
        <v>1.25</v>
      </c>
      <c r="C11" s="8">
        <f>B11*$C$2</f>
        <v>1.6666666666666665</v>
      </c>
    </row>
    <row r="12" spans="1:4">
      <c r="B12" s="7">
        <f>C12/$C$2</f>
        <v>1.5</v>
      </c>
      <c r="C12" s="6">
        <v>2</v>
      </c>
    </row>
    <row r="13" spans="1:4">
      <c r="B13" s="16">
        <v>1.75</v>
      </c>
      <c r="C13" s="8">
        <f>B13*$C$2</f>
        <v>2.333333333333333</v>
      </c>
    </row>
    <row r="14" spans="1:4">
      <c r="B14" s="16">
        <v>2</v>
      </c>
      <c r="C14" s="8">
        <f>B14*$C$2</f>
        <v>2.6666666666666665</v>
      </c>
    </row>
    <row r="15" spans="1:4">
      <c r="B15" s="7">
        <f>C15/$C$2</f>
        <v>2.25</v>
      </c>
      <c r="C15" s="6">
        <v>3</v>
      </c>
    </row>
    <row r="16" spans="1:4">
      <c r="B16" s="16">
        <v>2.5</v>
      </c>
      <c r="C16" s="8">
        <f t="shared" ref="C16" si="0">B16*$C$2</f>
        <v>3.333333333333333</v>
      </c>
    </row>
    <row r="17" spans="2:3">
      <c r="B17" s="16">
        <v>2.75</v>
      </c>
      <c r="C17" s="8">
        <f t="shared" ref="C17:C18" si="1">B17*$C$2</f>
        <v>3.6666666666666665</v>
      </c>
    </row>
    <row r="18" spans="2:3">
      <c r="B18" s="3">
        <v>3</v>
      </c>
      <c r="C18" s="8">
        <f t="shared" si="1"/>
        <v>4</v>
      </c>
    </row>
    <row r="19" spans="2:3">
      <c r="B19" s="3">
        <v>3.5</v>
      </c>
      <c r="C19" s="8">
        <f>B19*$C$2</f>
        <v>4.6666666666666661</v>
      </c>
    </row>
    <row r="20" spans="2:3">
      <c r="B20" s="3">
        <v>4</v>
      </c>
      <c r="C20" s="8">
        <f t="shared" ref="C20:C83" si="2">B20*$C$2</f>
        <v>5.333333333333333</v>
      </c>
    </row>
    <row r="21" spans="2:3">
      <c r="B21" s="3">
        <v>4.5</v>
      </c>
      <c r="C21" s="8">
        <f t="shared" si="2"/>
        <v>6</v>
      </c>
    </row>
    <row r="22" spans="2:3">
      <c r="B22" s="3">
        <v>5</v>
      </c>
      <c r="C22" s="8">
        <f t="shared" si="2"/>
        <v>6.6666666666666661</v>
      </c>
    </row>
    <row r="23" spans="2:3">
      <c r="B23" s="3">
        <v>5.5</v>
      </c>
      <c r="C23" s="8">
        <f t="shared" si="2"/>
        <v>7.333333333333333</v>
      </c>
    </row>
    <row r="24" spans="2:3">
      <c r="B24" s="3">
        <v>6</v>
      </c>
      <c r="C24" s="8">
        <f t="shared" si="2"/>
        <v>8</v>
      </c>
    </row>
    <row r="25" spans="2:3">
      <c r="B25" s="3">
        <v>6.5</v>
      </c>
      <c r="C25" s="8">
        <f t="shared" si="2"/>
        <v>8.6666666666666661</v>
      </c>
    </row>
    <row r="26" spans="2:3">
      <c r="B26" s="3">
        <v>7</v>
      </c>
      <c r="C26" s="8">
        <f t="shared" si="2"/>
        <v>9.3333333333333321</v>
      </c>
    </row>
    <row r="27" spans="2:3">
      <c r="B27" s="3">
        <v>7.5</v>
      </c>
      <c r="C27" s="8">
        <f t="shared" si="2"/>
        <v>10</v>
      </c>
    </row>
    <row r="28" spans="2:3">
      <c r="B28" s="3">
        <v>8</v>
      </c>
      <c r="C28" s="8">
        <f t="shared" si="2"/>
        <v>10.666666666666666</v>
      </c>
    </row>
    <row r="29" spans="2:3">
      <c r="B29" s="3">
        <v>8.5</v>
      </c>
      <c r="C29" s="8">
        <f t="shared" si="2"/>
        <v>11.333333333333332</v>
      </c>
    </row>
    <row r="30" spans="2:3">
      <c r="B30" s="3">
        <v>9</v>
      </c>
      <c r="C30" s="8">
        <f t="shared" si="2"/>
        <v>12</v>
      </c>
    </row>
    <row r="31" spans="2:3">
      <c r="B31" s="3">
        <v>9.5</v>
      </c>
      <c r="C31" s="8">
        <f t="shared" si="2"/>
        <v>12.666666666666666</v>
      </c>
    </row>
    <row r="32" spans="2:3">
      <c r="B32" s="4">
        <v>10</v>
      </c>
      <c r="C32" s="8">
        <f t="shared" si="2"/>
        <v>13.333333333333332</v>
      </c>
    </row>
    <row r="33" spans="2:3">
      <c r="B33" s="4">
        <v>10.5</v>
      </c>
      <c r="C33" s="8">
        <f t="shared" si="2"/>
        <v>14</v>
      </c>
    </row>
    <row r="34" spans="2:3">
      <c r="B34" s="3">
        <v>11</v>
      </c>
      <c r="C34" s="8">
        <f t="shared" si="2"/>
        <v>14.666666666666666</v>
      </c>
    </row>
    <row r="35" spans="2:3">
      <c r="B35" s="3">
        <v>11.5</v>
      </c>
      <c r="C35" s="8">
        <f t="shared" si="2"/>
        <v>15.333333333333332</v>
      </c>
    </row>
    <row r="36" spans="2:3">
      <c r="B36" s="3">
        <v>12</v>
      </c>
      <c r="C36" s="8">
        <f t="shared" si="2"/>
        <v>16</v>
      </c>
    </row>
    <row r="37" spans="2:3">
      <c r="B37" s="3">
        <v>12.5</v>
      </c>
      <c r="C37" s="8">
        <f t="shared" si="2"/>
        <v>16.666666666666664</v>
      </c>
    </row>
    <row r="38" spans="2:3">
      <c r="B38" s="3">
        <v>13</v>
      </c>
      <c r="C38" s="8">
        <f t="shared" si="2"/>
        <v>17.333333333333332</v>
      </c>
    </row>
    <row r="39" spans="2:3">
      <c r="B39" s="3">
        <v>13.5</v>
      </c>
      <c r="C39" s="8">
        <f t="shared" si="2"/>
        <v>18</v>
      </c>
    </row>
    <row r="40" spans="2:3">
      <c r="B40" s="3">
        <v>14</v>
      </c>
      <c r="C40" s="8">
        <f t="shared" si="2"/>
        <v>18.666666666666664</v>
      </c>
    </row>
    <row r="41" spans="2:3">
      <c r="B41" s="3">
        <v>14.5</v>
      </c>
      <c r="C41" s="8">
        <f t="shared" si="2"/>
        <v>19.333333333333332</v>
      </c>
    </row>
    <row r="42" spans="2:3">
      <c r="B42" s="4">
        <v>15</v>
      </c>
      <c r="C42" s="8">
        <f t="shared" si="2"/>
        <v>20</v>
      </c>
    </row>
    <row r="43" spans="2:3">
      <c r="B43" s="4">
        <v>15.5</v>
      </c>
      <c r="C43" s="8">
        <f t="shared" si="2"/>
        <v>20.666666666666664</v>
      </c>
    </row>
    <row r="44" spans="2:3">
      <c r="B44" s="3">
        <v>16</v>
      </c>
      <c r="C44" s="8">
        <f t="shared" si="2"/>
        <v>21.333333333333332</v>
      </c>
    </row>
    <row r="45" spans="2:3">
      <c r="B45" s="4">
        <v>17</v>
      </c>
      <c r="C45" s="8">
        <f t="shared" si="2"/>
        <v>22.666666666666664</v>
      </c>
    </row>
    <row r="46" spans="2:3">
      <c r="B46" s="4">
        <v>18</v>
      </c>
      <c r="C46" s="8">
        <f t="shared" si="2"/>
        <v>24</v>
      </c>
    </row>
    <row r="47" spans="2:3">
      <c r="B47" s="3">
        <v>19</v>
      </c>
      <c r="C47" s="8">
        <f t="shared" si="2"/>
        <v>25.333333333333332</v>
      </c>
    </row>
    <row r="48" spans="2:3">
      <c r="B48" s="4">
        <v>20</v>
      </c>
      <c r="C48" s="8">
        <f t="shared" si="2"/>
        <v>26.666666666666664</v>
      </c>
    </row>
    <row r="49" spans="2:3">
      <c r="B49" s="4">
        <v>22</v>
      </c>
      <c r="C49" s="8">
        <f t="shared" si="2"/>
        <v>29.333333333333332</v>
      </c>
    </row>
    <row r="50" spans="2:3">
      <c r="B50" s="4">
        <v>24</v>
      </c>
      <c r="C50" s="8">
        <f t="shared" si="2"/>
        <v>32</v>
      </c>
    </row>
    <row r="51" spans="2:3">
      <c r="B51" s="4">
        <v>26</v>
      </c>
      <c r="C51" s="8">
        <f t="shared" si="2"/>
        <v>34.666666666666664</v>
      </c>
    </row>
    <row r="52" spans="2:3">
      <c r="B52" s="4">
        <v>28</v>
      </c>
      <c r="C52" s="8">
        <f t="shared" si="2"/>
        <v>37.333333333333329</v>
      </c>
    </row>
    <row r="53" spans="2:3">
      <c r="B53" s="4">
        <v>30</v>
      </c>
      <c r="C53" s="8">
        <f t="shared" si="2"/>
        <v>40</v>
      </c>
    </row>
    <row r="54" spans="2:3">
      <c r="B54" s="4">
        <v>32</v>
      </c>
      <c r="C54" s="8">
        <f t="shared" si="2"/>
        <v>42.666666666666664</v>
      </c>
    </row>
    <row r="55" spans="2:3">
      <c r="B55" s="4">
        <v>34</v>
      </c>
      <c r="C55" s="8">
        <f t="shared" si="2"/>
        <v>45.333333333333329</v>
      </c>
    </row>
    <row r="56" spans="2:3">
      <c r="B56" s="4">
        <v>36</v>
      </c>
      <c r="C56" s="8">
        <f t="shared" si="2"/>
        <v>48</v>
      </c>
    </row>
    <row r="57" spans="2:3">
      <c r="B57" s="4">
        <v>38</v>
      </c>
      <c r="C57" s="8">
        <f t="shared" si="2"/>
        <v>50.666666666666664</v>
      </c>
    </row>
    <row r="58" spans="2:3">
      <c r="B58" s="4">
        <v>40</v>
      </c>
      <c r="C58" s="8">
        <f t="shared" si="2"/>
        <v>53.333333333333329</v>
      </c>
    </row>
    <row r="59" spans="2:3">
      <c r="B59" s="4">
        <v>42</v>
      </c>
      <c r="C59" s="8">
        <f t="shared" si="2"/>
        <v>56</v>
      </c>
    </row>
    <row r="60" spans="2:3">
      <c r="B60" s="4">
        <v>44</v>
      </c>
      <c r="C60" s="8">
        <f t="shared" si="2"/>
        <v>58.666666666666664</v>
      </c>
    </row>
    <row r="61" spans="2:3">
      <c r="B61" s="4">
        <v>46</v>
      </c>
      <c r="C61" s="8">
        <f t="shared" si="2"/>
        <v>61.333333333333329</v>
      </c>
    </row>
    <row r="62" spans="2:3">
      <c r="B62" s="4">
        <v>48</v>
      </c>
      <c r="C62" s="8">
        <f t="shared" si="2"/>
        <v>64</v>
      </c>
    </row>
    <row r="63" spans="2:3">
      <c r="B63" s="4">
        <v>50</v>
      </c>
      <c r="C63" s="8">
        <f t="shared" si="2"/>
        <v>66.666666666666657</v>
      </c>
    </row>
    <row r="64" spans="2:3">
      <c r="B64" s="4">
        <v>52</v>
      </c>
      <c r="C64" s="8">
        <f t="shared" si="2"/>
        <v>69.333333333333329</v>
      </c>
    </row>
    <row r="65" spans="2:3">
      <c r="B65" s="4">
        <v>54</v>
      </c>
      <c r="C65" s="8">
        <f t="shared" si="2"/>
        <v>72</v>
      </c>
    </row>
    <row r="66" spans="2:3">
      <c r="B66" s="4">
        <v>56</v>
      </c>
      <c r="C66" s="8">
        <f t="shared" si="2"/>
        <v>74.666666666666657</v>
      </c>
    </row>
    <row r="67" spans="2:3">
      <c r="B67" s="4">
        <v>58</v>
      </c>
      <c r="C67" s="8">
        <f t="shared" si="2"/>
        <v>77.333333333333329</v>
      </c>
    </row>
    <row r="68" spans="2:3">
      <c r="B68" s="4">
        <v>60</v>
      </c>
      <c r="C68" s="8">
        <f t="shared" si="2"/>
        <v>80</v>
      </c>
    </row>
    <row r="69" spans="2:3">
      <c r="B69" s="4">
        <v>62</v>
      </c>
      <c r="C69" s="8">
        <f t="shared" si="2"/>
        <v>82.666666666666657</v>
      </c>
    </row>
    <row r="70" spans="2:3">
      <c r="B70" s="4">
        <v>64</v>
      </c>
      <c r="C70" s="8">
        <f t="shared" si="2"/>
        <v>85.333333333333329</v>
      </c>
    </row>
    <row r="71" spans="2:3">
      <c r="B71" s="4">
        <v>66</v>
      </c>
      <c r="C71" s="8">
        <f t="shared" si="2"/>
        <v>88</v>
      </c>
    </row>
    <row r="72" spans="2:3">
      <c r="B72" s="4">
        <v>68</v>
      </c>
      <c r="C72" s="8">
        <f t="shared" si="2"/>
        <v>90.666666666666657</v>
      </c>
    </row>
    <row r="73" spans="2:3">
      <c r="B73" s="4">
        <v>70</v>
      </c>
      <c r="C73" s="8">
        <f t="shared" si="2"/>
        <v>93.333333333333329</v>
      </c>
    </row>
    <row r="74" spans="2:3">
      <c r="B74" s="4">
        <v>72</v>
      </c>
      <c r="C74" s="8">
        <f t="shared" si="2"/>
        <v>96</v>
      </c>
    </row>
    <row r="75" spans="2:3">
      <c r="B75" s="4">
        <v>84</v>
      </c>
      <c r="C75" s="8">
        <f t="shared" si="2"/>
        <v>112</v>
      </c>
    </row>
    <row r="76" spans="2:3">
      <c r="B76" s="4">
        <v>96</v>
      </c>
      <c r="C76" s="8">
        <f t="shared" si="2"/>
        <v>128</v>
      </c>
    </row>
    <row r="77" spans="2:3">
      <c r="B77" s="4">
        <v>108</v>
      </c>
      <c r="C77" s="8">
        <f t="shared" si="2"/>
        <v>144</v>
      </c>
    </row>
    <row r="78" spans="2:3">
      <c r="B78" s="4">
        <v>120</v>
      </c>
      <c r="C78" s="8">
        <f t="shared" si="2"/>
        <v>160</v>
      </c>
    </row>
    <row r="79" spans="2:3">
      <c r="B79" s="4">
        <v>132</v>
      </c>
      <c r="C79" s="8">
        <f t="shared" si="2"/>
        <v>176</v>
      </c>
    </row>
    <row r="80" spans="2:3">
      <c r="B80" s="4">
        <v>144</v>
      </c>
      <c r="C80" s="8">
        <f t="shared" si="2"/>
        <v>192</v>
      </c>
    </row>
    <row r="81" spans="2:3">
      <c r="B81" s="4">
        <v>168</v>
      </c>
      <c r="C81" s="8">
        <f t="shared" si="2"/>
        <v>224</v>
      </c>
    </row>
    <row r="82" spans="2:3">
      <c r="B82" s="4">
        <v>192</v>
      </c>
      <c r="C82" s="8">
        <f t="shared" si="2"/>
        <v>256</v>
      </c>
    </row>
    <row r="83" spans="2:3">
      <c r="B83" s="4">
        <v>216</v>
      </c>
      <c r="C83" s="8">
        <f t="shared" si="2"/>
        <v>288</v>
      </c>
    </row>
    <row r="84" spans="2:3">
      <c r="B84" s="4">
        <v>240</v>
      </c>
      <c r="C84" s="8">
        <f t="shared" ref="C84:C86" si="3">B84*$C$2</f>
        <v>320</v>
      </c>
    </row>
    <row r="85" spans="2:3">
      <c r="B85" s="4">
        <v>264</v>
      </c>
      <c r="C85" s="8">
        <f t="shared" si="3"/>
        <v>352</v>
      </c>
    </row>
    <row r="86" spans="2:3" ht="17" thickBot="1">
      <c r="B86" s="5">
        <v>288</v>
      </c>
      <c r="C86" s="9">
        <f t="shared" si="3"/>
        <v>384</v>
      </c>
    </row>
  </sheetData>
  <hyperlinks>
    <hyperlink ref="A3" r:id="rId1" tooltip="Point Sizing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94"/>
  <sheetViews>
    <sheetView workbookViewId="0">
      <selection activeCell="F9" sqref="F9"/>
    </sheetView>
  </sheetViews>
  <sheetFormatPr baseColWidth="10" defaultRowHeight="19" x14ac:dyDescent="0"/>
  <cols>
    <col min="1" max="1" width="10.625" style="19"/>
    <col min="2" max="2" width="16.5" style="19" customWidth="1"/>
    <col min="3" max="3" width="14.125" style="19" customWidth="1"/>
    <col min="4" max="4" width="13.625" style="19" customWidth="1"/>
    <col min="5" max="5" width="14.375" style="19" customWidth="1"/>
    <col min="6" max="16384" width="10.625" style="19"/>
  </cols>
  <sheetData>
    <row r="3" spans="3:5" ht="38" customHeight="1" thickBot="1">
      <c r="C3" s="63" t="s">
        <v>54</v>
      </c>
      <c r="D3" s="63" t="s">
        <v>5</v>
      </c>
      <c r="E3" s="63" t="s">
        <v>4</v>
      </c>
    </row>
    <row r="4" spans="3:5">
      <c r="C4" s="24">
        <f>1/2</f>
        <v>0.5</v>
      </c>
      <c r="D4" s="25">
        <f>$C4</f>
        <v>0.5</v>
      </c>
      <c r="E4" s="26">
        <f>$C4</f>
        <v>0.5</v>
      </c>
    </row>
    <row r="5" spans="3:5">
      <c r="C5" s="27">
        <f>1/3</f>
        <v>0.33333333333333331</v>
      </c>
      <c r="D5" s="28">
        <f>$C5</f>
        <v>0.33333333333333331</v>
      </c>
      <c r="E5" s="29">
        <f>$C5</f>
        <v>0.33333333333333331</v>
      </c>
    </row>
    <row r="6" spans="3:5">
      <c r="C6" s="27">
        <f>2/3</f>
        <v>0.66666666666666663</v>
      </c>
      <c r="D6" s="28">
        <f t="shared" ref="D6:E41" si="0">$C6</f>
        <v>0.66666666666666663</v>
      </c>
      <c r="E6" s="29">
        <f t="shared" si="0"/>
        <v>0.66666666666666663</v>
      </c>
    </row>
    <row r="7" spans="3:5">
      <c r="C7" s="27">
        <f>1/4</f>
        <v>0.25</v>
      </c>
      <c r="D7" s="28">
        <f t="shared" si="0"/>
        <v>0.25</v>
      </c>
      <c r="E7" s="29">
        <f t="shared" si="0"/>
        <v>0.25</v>
      </c>
    </row>
    <row r="8" spans="3:5">
      <c r="C8" s="27">
        <f>3/4</f>
        <v>0.75</v>
      </c>
      <c r="D8" s="28">
        <f t="shared" si="0"/>
        <v>0.75</v>
      </c>
      <c r="E8" s="29">
        <f t="shared" si="0"/>
        <v>0.75</v>
      </c>
    </row>
    <row r="9" spans="3:5">
      <c r="C9" s="27">
        <f>2/5</f>
        <v>0.4</v>
      </c>
      <c r="D9" s="28">
        <f t="shared" si="0"/>
        <v>0.4</v>
      </c>
      <c r="E9" s="29">
        <f t="shared" si="0"/>
        <v>0.4</v>
      </c>
    </row>
    <row r="10" spans="3:5">
      <c r="C10" s="27">
        <f>3/5</f>
        <v>0.6</v>
      </c>
      <c r="D10" s="28">
        <f t="shared" si="0"/>
        <v>0.6</v>
      </c>
      <c r="E10" s="29">
        <f t="shared" si="0"/>
        <v>0.6</v>
      </c>
    </row>
    <row r="11" spans="3:5">
      <c r="C11" s="27">
        <f>1/6</f>
        <v>0.16666666666666666</v>
      </c>
      <c r="D11" s="28">
        <f t="shared" si="0"/>
        <v>0.16666666666666666</v>
      </c>
      <c r="E11" s="29">
        <f t="shared" si="0"/>
        <v>0.16666666666666666</v>
      </c>
    </row>
    <row r="12" spans="3:5">
      <c r="C12" s="27">
        <f>5/6</f>
        <v>0.83333333333333337</v>
      </c>
      <c r="D12" s="28">
        <f t="shared" si="0"/>
        <v>0.83333333333333337</v>
      </c>
      <c r="E12" s="29">
        <f t="shared" si="0"/>
        <v>0.83333333333333337</v>
      </c>
    </row>
    <row r="13" spans="3:5">
      <c r="C13" s="27">
        <f>1/7</f>
        <v>0.14285714285714285</v>
      </c>
      <c r="D13" s="28">
        <f t="shared" si="0"/>
        <v>0.14285714285714285</v>
      </c>
      <c r="E13" s="29">
        <f t="shared" si="0"/>
        <v>0.14285714285714285</v>
      </c>
    </row>
    <row r="14" spans="3:5">
      <c r="C14" s="27">
        <f>2/7</f>
        <v>0.2857142857142857</v>
      </c>
      <c r="D14" s="28">
        <f t="shared" si="0"/>
        <v>0.2857142857142857</v>
      </c>
      <c r="E14" s="29">
        <f t="shared" si="0"/>
        <v>0.2857142857142857</v>
      </c>
    </row>
    <row r="15" spans="3:5">
      <c r="C15" s="27">
        <f>3/7</f>
        <v>0.42857142857142855</v>
      </c>
      <c r="D15" s="28">
        <f t="shared" si="0"/>
        <v>0.42857142857142855</v>
      </c>
      <c r="E15" s="29">
        <f t="shared" si="0"/>
        <v>0.42857142857142855</v>
      </c>
    </row>
    <row r="16" spans="3:5">
      <c r="C16" s="27">
        <f>4/7</f>
        <v>0.5714285714285714</v>
      </c>
      <c r="D16" s="28">
        <f t="shared" si="0"/>
        <v>0.5714285714285714</v>
      </c>
      <c r="E16" s="29">
        <f t="shared" si="0"/>
        <v>0.5714285714285714</v>
      </c>
    </row>
    <row r="17" spans="3:5">
      <c r="C17" s="27">
        <f>5/7</f>
        <v>0.7142857142857143</v>
      </c>
      <c r="D17" s="28">
        <f t="shared" si="0"/>
        <v>0.7142857142857143</v>
      </c>
      <c r="E17" s="29">
        <f t="shared" si="0"/>
        <v>0.7142857142857143</v>
      </c>
    </row>
    <row r="18" spans="3:5">
      <c r="C18" s="27">
        <f>6/7</f>
        <v>0.8571428571428571</v>
      </c>
      <c r="D18" s="28">
        <f t="shared" si="0"/>
        <v>0.8571428571428571</v>
      </c>
      <c r="E18" s="29">
        <f t="shared" si="0"/>
        <v>0.8571428571428571</v>
      </c>
    </row>
    <row r="19" spans="3:5">
      <c r="C19" s="27">
        <f>1/8</f>
        <v>0.125</v>
      </c>
      <c r="D19" s="28">
        <f t="shared" si="0"/>
        <v>0.125</v>
      </c>
      <c r="E19" s="29">
        <f t="shared" si="0"/>
        <v>0.125</v>
      </c>
    </row>
    <row r="20" spans="3:5">
      <c r="C20" s="27">
        <f>3/8</f>
        <v>0.375</v>
      </c>
      <c r="D20" s="28">
        <f t="shared" si="0"/>
        <v>0.375</v>
      </c>
      <c r="E20" s="29">
        <f t="shared" si="0"/>
        <v>0.375</v>
      </c>
    </row>
    <row r="21" spans="3:5">
      <c r="C21" s="27">
        <f>5/8</f>
        <v>0.625</v>
      </c>
      <c r="D21" s="28">
        <f t="shared" si="0"/>
        <v>0.625</v>
      </c>
      <c r="E21" s="29">
        <f t="shared" si="0"/>
        <v>0.625</v>
      </c>
    </row>
    <row r="22" spans="3:5">
      <c r="C22" s="27">
        <f>7/8</f>
        <v>0.875</v>
      </c>
      <c r="D22" s="28">
        <f t="shared" si="0"/>
        <v>0.875</v>
      </c>
      <c r="E22" s="29">
        <f t="shared" si="0"/>
        <v>0.875</v>
      </c>
    </row>
    <row r="23" spans="3:5">
      <c r="C23" s="27">
        <f>1/9</f>
        <v>0.1111111111111111</v>
      </c>
      <c r="D23" s="28">
        <f t="shared" si="0"/>
        <v>0.1111111111111111</v>
      </c>
      <c r="E23" s="29">
        <f t="shared" si="0"/>
        <v>0.1111111111111111</v>
      </c>
    </row>
    <row r="24" spans="3:5">
      <c r="C24" s="27">
        <f>2/9</f>
        <v>0.22222222222222221</v>
      </c>
      <c r="D24" s="28">
        <f t="shared" si="0"/>
        <v>0.22222222222222221</v>
      </c>
      <c r="E24" s="29">
        <f t="shared" si="0"/>
        <v>0.22222222222222221</v>
      </c>
    </row>
    <row r="25" spans="3:5">
      <c r="C25" s="27">
        <f>4/9</f>
        <v>0.44444444444444442</v>
      </c>
      <c r="D25" s="28">
        <f t="shared" si="0"/>
        <v>0.44444444444444442</v>
      </c>
      <c r="E25" s="29">
        <f t="shared" si="0"/>
        <v>0.44444444444444442</v>
      </c>
    </row>
    <row r="26" spans="3:5">
      <c r="C26" s="27">
        <f>5/9</f>
        <v>0.55555555555555558</v>
      </c>
      <c r="D26" s="28">
        <f t="shared" si="0"/>
        <v>0.55555555555555558</v>
      </c>
      <c r="E26" s="29">
        <f t="shared" si="0"/>
        <v>0.55555555555555558</v>
      </c>
    </row>
    <row r="27" spans="3:5">
      <c r="C27" s="27">
        <f>7/9</f>
        <v>0.77777777777777779</v>
      </c>
      <c r="D27" s="28">
        <f t="shared" si="0"/>
        <v>0.77777777777777779</v>
      </c>
      <c r="E27" s="29">
        <f t="shared" si="0"/>
        <v>0.77777777777777779</v>
      </c>
    </row>
    <row r="28" spans="3:5">
      <c r="C28" s="27">
        <f>8/9</f>
        <v>0.88888888888888884</v>
      </c>
      <c r="D28" s="28">
        <f t="shared" si="0"/>
        <v>0.88888888888888884</v>
      </c>
      <c r="E28" s="29">
        <f t="shared" si="0"/>
        <v>0.88888888888888884</v>
      </c>
    </row>
    <row r="29" spans="3:5">
      <c r="C29" s="27">
        <f>1/12</f>
        <v>8.3333333333333329E-2</v>
      </c>
      <c r="D29" s="28">
        <f t="shared" si="0"/>
        <v>8.3333333333333329E-2</v>
      </c>
      <c r="E29" s="29">
        <f t="shared" si="0"/>
        <v>8.3333333333333329E-2</v>
      </c>
    </row>
    <row r="30" spans="3:5">
      <c r="C30" s="27">
        <f>5/12</f>
        <v>0.41666666666666669</v>
      </c>
      <c r="D30" s="28">
        <f t="shared" si="0"/>
        <v>0.41666666666666669</v>
      </c>
      <c r="E30" s="29">
        <f t="shared" si="0"/>
        <v>0.41666666666666669</v>
      </c>
    </row>
    <row r="31" spans="3:5">
      <c r="C31" s="27">
        <f>7/12</f>
        <v>0.58333333333333337</v>
      </c>
      <c r="D31" s="28">
        <f t="shared" si="0"/>
        <v>0.58333333333333337</v>
      </c>
      <c r="E31" s="29">
        <f t="shared" si="0"/>
        <v>0.58333333333333337</v>
      </c>
    </row>
    <row r="32" spans="3:5">
      <c r="C32" s="27">
        <f>11/12</f>
        <v>0.91666666666666663</v>
      </c>
      <c r="D32" s="28">
        <f t="shared" si="0"/>
        <v>0.91666666666666663</v>
      </c>
      <c r="E32" s="29">
        <f t="shared" si="0"/>
        <v>0.91666666666666663</v>
      </c>
    </row>
    <row r="33" spans="2:5">
      <c r="C33" s="27">
        <f>1/16</f>
        <v>6.25E-2</v>
      </c>
      <c r="D33" s="28">
        <f t="shared" si="0"/>
        <v>6.25E-2</v>
      </c>
      <c r="E33" s="29">
        <f t="shared" si="0"/>
        <v>6.25E-2</v>
      </c>
    </row>
    <row r="34" spans="2:5">
      <c r="C34" s="27">
        <f>3/16</f>
        <v>0.1875</v>
      </c>
      <c r="D34" s="28">
        <f t="shared" si="0"/>
        <v>0.1875</v>
      </c>
      <c r="E34" s="29">
        <f t="shared" si="0"/>
        <v>0.1875</v>
      </c>
    </row>
    <row r="35" spans="2:5">
      <c r="C35" s="27">
        <f>5/16</f>
        <v>0.3125</v>
      </c>
      <c r="D35" s="28">
        <f t="shared" si="0"/>
        <v>0.3125</v>
      </c>
      <c r="E35" s="29">
        <f t="shared" si="0"/>
        <v>0.3125</v>
      </c>
    </row>
    <row r="36" spans="2:5">
      <c r="C36" s="27">
        <f>7/16</f>
        <v>0.4375</v>
      </c>
      <c r="D36" s="28">
        <f t="shared" si="0"/>
        <v>0.4375</v>
      </c>
      <c r="E36" s="29">
        <f t="shared" si="0"/>
        <v>0.4375</v>
      </c>
    </row>
    <row r="37" spans="2:5">
      <c r="C37" s="27">
        <f>9/16</f>
        <v>0.5625</v>
      </c>
      <c r="D37" s="28">
        <f t="shared" si="0"/>
        <v>0.5625</v>
      </c>
      <c r="E37" s="29">
        <f t="shared" si="0"/>
        <v>0.5625</v>
      </c>
    </row>
    <row r="38" spans="2:5">
      <c r="C38" s="27">
        <f>11/16</f>
        <v>0.6875</v>
      </c>
      <c r="D38" s="28">
        <f t="shared" si="0"/>
        <v>0.6875</v>
      </c>
      <c r="E38" s="29">
        <f t="shared" si="0"/>
        <v>0.6875</v>
      </c>
    </row>
    <row r="39" spans="2:5">
      <c r="C39" s="27">
        <f>13/16</f>
        <v>0.8125</v>
      </c>
      <c r="D39" s="28">
        <f t="shared" si="0"/>
        <v>0.8125</v>
      </c>
      <c r="E39" s="29">
        <f t="shared" si="0"/>
        <v>0.8125</v>
      </c>
    </row>
    <row r="40" spans="2:5">
      <c r="C40" s="27">
        <f>15/16</f>
        <v>0.9375</v>
      </c>
      <c r="D40" s="28">
        <f t="shared" si="0"/>
        <v>0.9375</v>
      </c>
      <c r="E40" s="29">
        <f t="shared" si="0"/>
        <v>0.9375</v>
      </c>
    </row>
    <row r="41" spans="2:5">
      <c r="B41" s="64" t="s">
        <v>6</v>
      </c>
      <c r="C41" s="27">
        <f>3/2</f>
        <v>1.5</v>
      </c>
      <c r="D41" s="28">
        <f t="shared" si="0"/>
        <v>1.5</v>
      </c>
      <c r="E41" s="29">
        <f t="shared" si="0"/>
        <v>1.5</v>
      </c>
    </row>
    <row r="42" spans="2:5">
      <c r="B42" s="64" t="s">
        <v>7</v>
      </c>
      <c r="C42" s="27">
        <f>4/3</f>
        <v>1.3333333333333333</v>
      </c>
      <c r="D42" s="28">
        <f t="shared" ref="D42:E74" si="1">$C42</f>
        <v>1.3333333333333333</v>
      </c>
      <c r="E42" s="29">
        <f t="shared" si="1"/>
        <v>1.3333333333333333</v>
      </c>
    </row>
    <row r="43" spans="2:5">
      <c r="B43" s="64" t="s">
        <v>8</v>
      </c>
      <c r="C43" s="27">
        <f>5/2</f>
        <v>2.5</v>
      </c>
      <c r="D43" s="28">
        <f t="shared" si="1"/>
        <v>2.5</v>
      </c>
      <c r="E43" s="29">
        <f t="shared" si="1"/>
        <v>2.5</v>
      </c>
    </row>
    <row r="44" spans="2:5">
      <c r="B44" s="64" t="s">
        <v>9</v>
      </c>
      <c r="C44" s="27">
        <f>5/3</f>
        <v>1.6666666666666667</v>
      </c>
      <c r="D44" s="28">
        <f t="shared" si="1"/>
        <v>1.6666666666666667</v>
      </c>
      <c r="E44" s="29">
        <f t="shared" si="1"/>
        <v>1.6666666666666667</v>
      </c>
    </row>
    <row r="45" spans="2:5">
      <c r="B45" s="64" t="s">
        <v>10</v>
      </c>
      <c r="C45" s="27">
        <f>5/4</f>
        <v>1.25</v>
      </c>
      <c r="D45" s="28">
        <f t="shared" si="1"/>
        <v>1.25</v>
      </c>
      <c r="E45" s="29">
        <f t="shared" si="1"/>
        <v>1.25</v>
      </c>
    </row>
    <row r="46" spans="2:5">
      <c r="B46" s="64" t="s">
        <v>11</v>
      </c>
      <c r="C46" s="27">
        <f>6/5</f>
        <v>1.2</v>
      </c>
      <c r="D46" s="28">
        <f t="shared" si="1"/>
        <v>1.2</v>
      </c>
      <c r="E46" s="29">
        <f t="shared" si="1"/>
        <v>1.2</v>
      </c>
    </row>
    <row r="47" spans="2:5">
      <c r="B47" s="64" t="s">
        <v>12</v>
      </c>
      <c r="C47" s="27">
        <f>7/2</f>
        <v>3.5</v>
      </c>
      <c r="D47" s="28">
        <f t="shared" si="1"/>
        <v>3.5</v>
      </c>
      <c r="E47" s="29">
        <f t="shared" si="1"/>
        <v>3.5</v>
      </c>
    </row>
    <row r="48" spans="2:5">
      <c r="B48" s="64" t="s">
        <v>13</v>
      </c>
      <c r="C48" s="27">
        <f>7/3</f>
        <v>2.3333333333333335</v>
      </c>
      <c r="D48" s="28">
        <f t="shared" si="1"/>
        <v>2.3333333333333335</v>
      </c>
      <c r="E48" s="29">
        <f t="shared" si="1"/>
        <v>2.3333333333333335</v>
      </c>
    </row>
    <row r="49" spans="2:5">
      <c r="B49" s="64" t="s">
        <v>14</v>
      </c>
      <c r="C49" s="27">
        <f>7/4</f>
        <v>1.75</v>
      </c>
      <c r="D49" s="28">
        <f t="shared" si="1"/>
        <v>1.75</v>
      </c>
      <c r="E49" s="29">
        <f t="shared" si="1"/>
        <v>1.75</v>
      </c>
    </row>
    <row r="50" spans="2:5">
      <c r="B50" s="64" t="s">
        <v>15</v>
      </c>
      <c r="C50" s="27">
        <f>7/5</f>
        <v>1.4</v>
      </c>
      <c r="D50" s="28">
        <f t="shared" si="1"/>
        <v>1.4</v>
      </c>
      <c r="E50" s="29">
        <f t="shared" si="1"/>
        <v>1.4</v>
      </c>
    </row>
    <row r="51" spans="2:5">
      <c r="B51" s="64" t="s">
        <v>16</v>
      </c>
      <c r="C51" s="27">
        <f>7/6</f>
        <v>1.1666666666666667</v>
      </c>
      <c r="D51" s="28">
        <f t="shared" si="1"/>
        <v>1.1666666666666667</v>
      </c>
      <c r="E51" s="29">
        <f t="shared" si="1"/>
        <v>1.1666666666666667</v>
      </c>
    </row>
    <row r="52" spans="2:5">
      <c r="B52" s="64" t="s">
        <v>17</v>
      </c>
      <c r="C52" s="27">
        <f>8/3</f>
        <v>2.6666666666666665</v>
      </c>
      <c r="D52" s="28">
        <f t="shared" si="1"/>
        <v>2.6666666666666665</v>
      </c>
      <c r="E52" s="29">
        <f t="shared" si="1"/>
        <v>2.6666666666666665</v>
      </c>
    </row>
    <row r="53" spans="2:5">
      <c r="B53" s="64" t="s">
        <v>18</v>
      </c>
      <c r="C53" s="27">
        <f>8/5</f>
        <v>1.6</v>
      </c>
      <c r="D53" s="28">
        <f t="shared" si="1"/>
        <v>1.6</v>
      </c>
      <c r="E53" s="29">
        <f t="shared" si="1"/>
        <v>1.6</v>
      </c>
    </row>
    <row r="54" spans="2:5">
      <c r="B54" s="64" t="s">
        <v>19</v>
      </c>
      <c r="C54" s="27">
        <f>8/7</f>
        <v>1.1428571428571428</v>
      </c>
      <c r="D54" s="28">
        <f t="shared" si="1"/>
        <v>1.1428571428571428</v>
      </c>
      <c r="E54" s="29">
        <f t="shared" si="1"/>
        <v>1.1428571428571428</v>
      </c>
    </row>
    <row r="55" spans="2:5">
      <c r="B55" s="64" t="s">
        <v>20</v>
      </c>
      <c r="C55" s="27">
        <f>9/2</f>
        <v>4.5</v>
      </c>
      <c r="D55" s="28">
        <f t="shared" si="1"/>
        <v>4.5</v>
      </c>
      <c r="E55" s="29">
        <f t="shared" si="1"/>
        <v>4.5</v>
      </c>
    </row>
    <row r="56" spans="2:5">
      <c r="B56" s="64" t="s">
        <v>21</v>
      </c>
      <c r="C56" s="27">
        <f>9/4</f>
        <v>2.25</v>
      </c>
      <c r="D56" s="28">
        <f t="shared" si="1"/>
        <v>2.25</v>
      </c>
      <c r="E56" s="29">
        <f t="shared" si="1"/>
        <v>2.25</v>
      </c>
    </row>
    <row r="57" spans="2:5">
      <c r="B57" s="64" t="s">
        <v>22</v>
      </c>
      <c r="C57" s="27">
        <f>9/5</f>
        <v>1.8</v>
      </c>
      <c r="D57" s="28">
        <f t="shared" si="1"/>
        <v>1.8</v>
      </c>
      <c r="E57" s="29">
        <f t="shared" si="1"/>
        <v>1.8</v>
      </c>
    </row>
    <row r="58" spans="2:5">
      <c r="B58" s="64" t="s">
        <v>23</v>
      </c>
      <c r="C58" s="27">
        <f>9/7</f>
        <v>1.2857142857142858</v>
      </c>
      <c r="D58" s="28">
        <f t="shared" si="1"/>
        <v>1.2857142857142858</v>
      </c>
      <c r="E58" s="29">
        <f t="shared" si="1"/>
        <v>1.2857142857142858</v>
      </c>
    </row>
    <row r="59" spans="2:5">
      <c r="B59" s="64" t="s">
        <v>24</v>
      </c>
      <c r="C59" s="27">
        <f>9/8</f>
        <v>1.125</v>
      </c>
      <c r="D59" s="28">
        <f t="shared" si="1"/>
        <v>1.125</v>
      </c>
      <c r="E59" s="29">
        <f t="shared" si="1"/>
        <v>1.125</v>
      </c>
    </row>
    <row r="60" spans="2:5">
      <c r="B60" s="64" t="s">
        <v>25</v>
      </c>
      <c r="C60" s="27">
        <f>12/5</f>
        <v>2.4</v>
      </c>
      <c r="D60" s="28">
        <f t="shared" si="1"/>
        <v>2.4</v>
      </c>
      <c r="E60" s="29">
        <f t="shared" si="1"/>
        <v>2.4</v>
      </c>
    </row>
    <row r="61" spans="2:5">
      <c r="B61" s="64" t="s">
        <v>26</v>
      </c>
      <c r="C61" s="27">
        <f>12/7</f>
        <v>1.7142857142857142</v>
      </c>
      <c r="D61" s="28">
        <f t="shared" si="1"/>
        <v>1.7142857142857142</v>
      </c>
      <c r="E61" s="29">
        <f t="shared" si="1"/>
        <v>1.7142857142857142</v>
      </c>
    </row>
    <row r="62" spans="2:5">
      <c r="B62" s="64" t="s">
        <v>27</v>
      </c>
      <c r="C62" s="27">
        <f>12/11</f>
        <v>1.0909090909090908</v>
      </c>
      <c r="D62" s="28">
        <f t="shared" si="1"/>
        <v>1.0909090909090908</v>
      </c>
      <c r="E62" s="29">
        <f t="shared" si="1"/>
        <v>1.0909090909090908</v>
      </c>
    </row>
    <row r="63" spans="2:5">
      <c r="B63" s="64" t="s">
        <v>28</v>
      </c>
      <c r="C63" s="27">
        <f>16/3</f>
        <v>5.333333333333333</v>
      </c>
      <c r="D63" s="28">
        <f t="shared" si="1"/>
        <v>5.333333333333333</v>
      </c>
      <c r="E63" s="29">
        <f t="shared" si="1"/>
        <v>5.333333333333333</v>
      </c>
    </row>
    <row r="64" spans="2:5">
      <c r="B64" s="64" t="s">
        <v>29</v>
      </c>
      <c r="C64" s="27">
        <f>16/5</f>
        <v>3.2</v>
      </c>
      <c r="D64" s="28">
        <f t="shared" si="1"/>
        <v>3.2</v>
      </c>
      <c r="E64" s="29">
        <f t="shared" si="1"/>
        <v>3.2</v>
      </c>
    </row>
    <row r="65" spans="2:5">
      <c r="B65" s="64" t="s">
        <v>30</v>
      </c>
      <c r="C65" s="27">
        <f>16/7</f>
        <v>2.2857142857142856</v>
      </c>
      <c r="D65" s="28">
        <f t="shared" si="1"/>
        <v>2.2857142857142856</v>
      </c>
      <c r="E65" s="29">
        <f t="shared" si="1"/>
        <v>2.2857142857142856</v>
      </c>
    </row>
    <row r="66" spans="2:5">
      <c r="B66" s="64" t="s">
        <v>31</v>
      </c>
      <c r="C66" s="27">
        <f>16/9</f>
        <v>1.7777777777777777</v>
      </c>
      <c r="D66" s="28">
        <f t="shared" si="1"/>
        <v>1.7777777777777777</v>
      </c>
      <c r="E66" s="29">
        <f t="shared" si="1"/>
        <v>1.7777777777777777</v>
      </c>
    </row>
    <row r="67" spans="2:5">
      <c r="B67" s="64" t="s">
        <v>32</v>
      </c>
      <c r="C67" s="27">
        <f>16/11</f>
        <v>1.4545454545454546</v>
      </c>
      <c r="D67" s="28">
        <f t="shared" si="1"/>
        <v>1.4545454545454546</v>
      </c>
      <c r="E67" s="29">
        <f t="shared" si="1"/>
        <v>1.4545454545454546</v>
      </c>
    </row>
    <row r="68" spans="2:5">
      <c r="B68" s="64" t="s">
        <v>33</v>
      </c>
      <c r="C68" s="27">
        <f>16/13</f>
        <v>1.2307692307692308</v>
      </c>
      <c r="D68" s="28">
        <f t="shared" si="1"/>
        <v>1.2307692307692308</v>
      </c>
      <c r="E68" s="29">
        <f t="shared" si="1"/>
        <v>1.2307692307692308</v>
      </c>
    </row>
    <row r="69" spans="2:5">
      <c r="B69" s="64" t="s">
        <v>34</v>
      </c>
      <c r="C69" s="27">
        <f>16/15</f>
        <v>1.0666666666666667</v>
      </c>
      <c r="D69" s="28">
        <f t="shared" si="1"/>
        <v>1.0666666666666667</v>
      </c>
      <c r="E69" s="29">
        <f t="shared" si="1"/>
        <v>1.0666666666666667</v>
      </c>
    </row>
    <row r="70" spans="2:5">
      <c r="B70" s="64" t="s">
        <v>37</v>
      </c>
      <c r="C70" s="66">
        <f>SQRT(2)</f>
        <v>1.4142135623730951</v>
      </c>
      <c r="D70" s="28">
        <f t="shared" si="1"/>
        <v>1.4142135623730951</v>
      </c>
      <c r="E70" s="29">
        <f t="shared" si="1"/>
        <v>1.4142135623730951</v>
      </c>
    </row>
    <row r="71" spans="2:5">
      <c r="B71" s="65" t="s">
        <v>39</v>
      </c>
      <c r="C71" s="66">
        <f>1/SQRT(2)</f>
        <v>0.70710678118654746</v>
      </c>
      <c r="D71" s="28">
        <f t="shared" ref="D71:E75" si="2">$C71</f>
        <v>0.70710678118654746</v>
      </c>
      <c r="E71" s="29">
        <f t="shared" si="2"/>
        <v>0.70710678118654746</v>
      </c>
    </row>
    <row r="72" spans="2:5">
      <c r="B72" s="65" t="s">
        <v>35</v>
      </c>
      <c r="C72" s="66">
        <f>(1+SQRT(5))/2</f>
        <v>1.6180339887498949</v>
      </c>
      <c r="D72" s="28">
        <f t="shared" si="1"/>
        <v>1.6180339887498949</v>
      </c>
      <c r="E72" s="29">
        <f t="shared" si="1"/>
        <v>1.6180339887498949</v>
      </c>
    </row>
    <row r="73" spans="2:5">
      <c r="B73" s="65" t="s">
        <v>38</v>
      </c>
      <c r="C73" s="66">
        <f>1/((1+SQRT(5))/2)</f>
        <v>0.61803398874989479</v>
      </c>
      <c r="D73" s="28">
        <f t="shared" si="2"/>
        <v>0.61803398874989479</v>
      </c>
      <c r="E73" s="29">
        <f t="shared" si="2"/>
        <v>0.61803398874989479</v>
      </c>
    </row>
    <row r="74" spans="2:5">
      <c r="B74" s="65" t="s">
        <v>36</v>
      </c>
      <c r="C74" s="66">
        <f>1+SQRT(2)</f>
        <v>2.4142135623730949</v>
      </c>
      <c r="D74" s="28">
        <f t="shared" si="1"/>
        <v>2.4142135623730949</v>
      </c>
      <c r="E74" s="29">
        <f t="shared" si="1"/>
        <v>2.4142135623730949</v>
      </c>
    </row>
    <row r="75" spans="2:5" ht="20" thickBot="1">
      <c r="B75" s="65" t="s">
        <v>40</v>
      </c>
      <c r="C75" s="67">
        <f>1/(1+SQRT(2))</f>
        <v>0.41421356237309509</v>
      </c>
      <c r="D75" s="30">
        <f t="shared" si="2"/>
        <v>0.41421356237309509</v>
      </c>
      <c r="E75" s="31">
        <f t="shared" si="2"/>
        <v>0.41421356237309509</v>
      </c>
    </row>
    <row r="76" spans="2:5">
      <c r="C76" s="33"/>
    </row>
    <row r="77" spans="2:5">
      <c r="C77" s="33"/>
    </row>
    <row r="78" spans="2:5">
      <c r="C78" s="33"/>
    </row>
    <row r="79" spans="2:5">
      <c r="C79" s="33"/>
    </row>
    <row r="80" spans="2:5">
      <c r="C80" s="33"/>
    </row>
    <row r="81" spans="3:3">
      <c r="C81" s="33"/>
    </row>
    <row r="82" spans="3:3">
      <c r="C82" s="33"/>
    </row>
    <row r="83" spans="3:3">
      <c r="C83" s="33"/>
    </row>
    <row r="84" spans="3:3">
      <c r="C84" s="33"/>
    </row>
    <row r="85" spans="3:3">
      <c r="C85" s="33"/>
    </row>
    <row r="86" spans="3:3">
      <c r="C86" s="33"/>
    </row>
    <row r="87" spans="3:3">
      <c r="C87" s="33"/>
    </row>
    <row r="88" spans="3:3">
      <c r="C88" s="33"/>
    </row>
    <row r="89" spans="3:3">
      <c r="C89" s="33"/>
    </row>
    <row r="90" spans="3:3">
      <c r="C90" s="33"/>
    </row>
    <row r="91" spans="3:3">
      <c r="C91" s="33"/>
    </row>
    <row r="92" spans="3:3">
      <c r="C92" s="33"/>
    </row>
    <row r="93" spans="3:3">
      <c r="C93" s="33"/>
    </row>
    <row r="94" spans="3:3">
      <c r="C94" s="33"/>
    </row>
    <row r="95" spans="3:3">
      <c r="C95" s="33"/>
    </row>
    <row r="96" spans="3:3">
      <c r="C96" s="33"/>
    </row>
    <row r="97" spans="3:3">
      <c r="C97" s="33"/>
    </row>
    <row r="98" spans="3:3">
      <c r="C98" s="33"/>
    </row>
    <row r="99" spans="3:3">
      <c r="C99" s="33"/>
    </row>
    <row r="100" spans="3:3">
      <c r="C100" s="33"/>
    </row>
    <row r="101" spans="3:3">
      <c r="C101" s="33"/>
    </row>
    <row r="102" spans="3:3">
      <c r="C102" s="33"/>
    </row>
    <row r="103" spans="3:3">
      <c r="C103" s="33"/>
    </row>
    <row r="104" spans="3:3">
      <c r="C104" s="33"/>
    </row>
    <row r="105" spans="3:3">
      <c r="C105" s="33"/>
    </row>
    <row r="106" spans="3:3">
      <c r="C106" s="33"/>
    </row>
    <row r="107" spans="3:3">
      <c r="C107" s="33"/>
    </row>
    <row r="108" spans="3:3">
      <c r="C108" s="33"/>
    </row>
    <row r="109" spans="3:3">
      <c r="C109" s="33"/>
    </row>
    <row r="110" spans="3:3">
      <c r="C110" s="33"/>
    </row>
    <row r="111" spans="3:3">
      <c r="C111" s="33"/>
    </row>
    <row r="112" spans="3:3">
      <c r="C112" s="33"/>
    </row>
    <row r="113" spans="3:3">
      <c r="C113" s="33"/>
    </row>
    <row r="114" spans="3:3">
      <c r="C114" s="33"/>
    </row>
    <row r="115" spans="3:3">
      <c r="C115" s="33"/>
    </row>
    <row r="116" spans="3:3">
      <c r="C116" s="33"/>
    </row>
    <row r="117" spans="3:3">
      <c r="C117" s="33"/>
    </row>
    <row r="118" spans="3:3">
      <c r="C118" s="33"/>
    </row>
    <row r="119" spans="3:3">
      <c r="C119" s="33"/>
    </row>
    <row r="120" spans="3:3">
      <c r="C120" s="33"/>
    </row>
    <row r="121" spans="3:3">
      <c r="C121" s="33"/>
    </row>
    <row r="122" spans="3:3">
      <c r="C122" s="33"/>
    </row>
    <row r="123" spans="3:3">
      <c r="C123" s="33"/>
    </row>
    <row r="124" spans="3:3">
      <c r="C124" s="33"/>
    </row>
    <row r="125" spans="3:3">
      <c r="C125" s="33"/>
    </row>
    <row r="126" spans="3:3">
      <c r="C126" s="33"/>
    </row>
    <row r="127" spans="3:3">
      <c r="C127" s="33"/>
    </row>
    <row r="128" spans="3:3">
      <c r="C128" s="33"/>
    </row>
    <row r="129" spans="3:3">
      <c r="C129" s="33"/>
    </row>
    <row r="130" spans="3:3">
      <c r="C130" s="33"/>
    </row>
    <row r="131" spans="3:3">
      <c r="C131" s="33"/>
    </row>
    <row r="132" spans="3:3">
      <c r="C132" s="33"/>
    </row>
    <row r="133" spans="3:3">
      <c r="C133" s="33"/>
    </row>
    <row r="134" spans="3:3">
      <c r="C134" s="33"/>
    </row>
    <row r="135" spans="3:3">
      <c r="C135" s="33"/>
    </row>
    <row r="136" spans="3:3">
      <c r="C136" s="33"/>
    </row>
    <row r="137" spans="3:3">
      <c r="C137" s="33"/>
    </row>
    <row r="138" spans="3:3">
      <c r="C138" s="33"/>
    </row>
    <row r="139" spans="3:3">
      <c r="C139" s="33"/>
    </row>
    <row r="140" spans="3:3">
      <c r="C140" s="33"/>
    </row>
    <row r="141" spans="3:3">
      <c r="C141" s="33"/>
    </row>
    <row r="142" spans="3:3">
      <c r="C142" s="33"/>
    </row>
    <row r="143" spans="3:3">
      <c r="C143" s="33"/>
    </row>
    <row r="144" spans="3:3">
      <c r="C144" s="33"/>
    </row>
    <row r="145" spans="3:3">
      <c r="C145" s="33"/>
    </row>
    <row r="146" spans="3:3">
      <c r="C146" s="33"/>
    </row>
    <row r="147" spans="3:3">
      <c r="C147" s="33"/>
    </row>
    <row r="148" spans="3:3">
      <c r="C148" s="33"/>
    </row>
    <row r="149" spans="3:3">
      <c r="C149" s="33"/>
    </row>
    <row r="150" spans="3:3">
      <c r="C150" s="33"/>
    </row>
    <row r="151" spans="3:3">
      <c r="C151" s="33"/>
    </row>
    <row r="152" spans="3:3">
      <c r="C152" s="33"/>
    </row>
    <row r="153" spans="3:3">
      <c r="C153" s="33"/>
    </row>
    <row r="154" spans="3:3">
      <c r="C154" s="33"/>
    </row>
    <row r="155" spans="3:3">
      <c r="C155" s="33"/>
    </row>
    <row r="156" spans="3:3">
      <c r="C156" s="33"/>
    </row>
    <row r="157" spans="3:3">
      <c r="C157" s="33"/>
    </row>
    <row r="158" spans="3:3">
      <c r="C158" s="33"/>
    </row>
    <row r="159" spans="3:3">
      <c r="C159" s="33"/>
    </row>
    <row r="160" spans="3:3">
      <c r="C160" s="33"/>
    </row>
    <row r="161" spans="3:3">
      <c r="C161" s="33"/>
    </row>
    <row r="162" spans="3:3">
      <c r="C162" s="33"/>
    </row>
    <row r="163" spans="3:3">
      <c r="C163" s="33"/>
    </row>
    <row r="164" spans="3:3">
      <c r="C164" s="33"/>
    </row>
    <row r="165" spans="3:3">
      <c r="C165" s="33"/>
    </row>
    <row r="166" spans="3:3">
      <c r="C166" s="33"/>
    </row>
    <row r="167" spans="3:3">
      <c r="C167" s="33"/>
    </row>
    <row r="168" spans="3:3">
      <c r="C168" s="33"/>
    </row>
    <row r="169" spans="3:3">
      <c r="C169" s="33"/>
    </row>
    <row r="170" spans="3:3">
      <c r="C170" s="33"/>
    </row>
    <row r="171" spans="3:3">
      <c r="C171" s="33"/>
    </row>
    <row r="172" spans="3:3">
      <c r="C172" s="33"/>
    </row>
    <row r="173" spans="3:3">
      <c r="C173" s="33"/>
    </row>
    <row r="174" spans="3:3">
      <c r="C174" s="33"/>
    </row>
    <row r="175" spans="3:3">
      <c r="C175" s="33"/>
    </row>
    <row r="176" spans="3:3">
      <c r="C176" s="33"/>
    </row>
    <row r="177" spans="3:3">
      <c r="C177" s="33"/>
    </row>
    <row r="178" spans="3:3">
      <c r="C178" s="33"/>
    </row>
    <row r="179" spans="3:3">
      <c r="C179" s="33"/>
    </row>
    <row r="180" spans="3:3">
      <c r="C180" s="33"/>
    </row>
    <row r="181" spans="3:3">
      <c r="C181" s="33"/>
    </row>
    <row r="182" spans="3:3">
      <c r="C182" s="33"/>
    </row>
    <row r="183" spans="3:3">
      <c r="C183" s="33"/>
    </row>
    <row r="184" spans="3:3">
      <c r="C184" s="33"/>
    </row>
    <row r="185" spans="3:3">
      <c r="C185" s="33"/>
    </row>
    <row r="186" spans="3:3">
      <c r="C186" s="33"/>
    </row>
    <row r="187" spans="3:3">
      <c r="C187" s="33"/>
    </row>
    <row r="188" spans="3:3">
      <c r="C188" s="33"/>
    </row>
    <row r="189" spans="3:3">
      <c r="C189" s="33"/>
    </row>
    <row r="190" spans="3:3">
      <c r="C190" s="33"/>
    </row>
    <row r="191" spans="3:3">
      <c r="C191" s="33"/>
    </row>
    <row r="192" spans="3:3">
      <c r="C192" s="33"/>
    </row>
    <row r="193" spans="3:3">
      <c r="C193" s="33"/>
    </row>
    <row r="194" spans="3:3">
      <c r="C194" s="33"/>
    </row>
    <row r="195" spans="3:3">
      <c r="C195" s="33"/>
    </row>
    <row r="196" spans="3:3">
      <c r="C196" s="33"/>
    </row>
    <row r="197" spans="3:3">
      <c r="C197" s="33"/>
    </row>
    <row r="198" spans="3:3">
      <c r="C198" s="33"/>
    </row>
    <row r="199" spans="3:3">
      <c r="C199" s="33"/>
    </row>
    <row r="200" spans="3:3">
      <c r="C200" s="33"/>
    </row>
    <row r="201" spans="3:3">
      <c r="C201" s="33"/>
    </row>
    <row r="202" spans="3:3">
      <c r="C202" s="33"/>
    </row>
    <row r="203" spans="3:3">
      <c r="C203" s="33"/>
    </row>
    <row r="204" spans="3:3">
      <c r="C204" s="33"/>
    </row>
    <row r="205" spans="3:3">
      <c r="C205" s="33"/>
    </row>
    <row r="206" spans="3:3">
      <c r="C206" s="33"/>
    </row>
    <row r="207" spans="3:3">
      <c r="C207" s="33"/>
    </row>
    <row r="208" spans="3:3">
      <c r="C208" s="33"/>
    </row>
    <row r="209" spans="3:3">
      <c r="C209" s="33"/>
    </row>
    <row r="210" spans="3:3">
      <c r="C210" s="33"/>
    </row>
    <row r="211" spans="3:3">
      <c r="C211" s="33"/>
    </row>
    <row r="212" spans="3:3">
      <c r="C212" s="33"/>
    </row>
    <row r="213" spans="3:3">
      <c r="C213" s="33"/>
    </row>
    <row r="214" spans="3:3">
      <c r="C214" s="33"/>
    </row>
    <row r="215" spans="3:3">
      <c r="C215" s="33"/>
    </row>
    <row r="216" spans="3:3">
      <c r="C216" s="33"/>
    </row>
    <row r="217" spans="3:3">
      <c r="C217" s="33"/>
    </row>
    <row r="218" spans="3:3">
      <c r="C218" s="33"/>
    </row>
    <row r="219" spans="3:3">
      <c r="C219" s="33"/>
    </row>
    <row r="220" spans="3:3">
      <c r="C220" s="33"/>
    </row>
    <row r="221" spans="3:3">
      <c r="C221" s="33"/>
    </row>
    <row r="222" spans="3:3">
      <c r="C222" s="33"/>
    </row>
    <row r="223" spans="3:3">
      <c r="C223" s="33"/>
    </row>
    <row r="224" spans="3:3">
      <c r="C224" s="33"/>
    </row>
    <row r="225" spans="3:3">
      <c r="C225" s="33"/>
    </row>
    <row r="226" spans="3:3">
      <c r="C226" s="33"/>
    </row>
    <row r="227" spans="3:3">
      <c r="C227" s="33"/>
    </row>
    <row r="228" spans="3:3">
      <c r="C228" s="33"/>
    </row>
    <row r="229" spans="3:3">
      <c r="C229" s="33"/>
    </row>
    <row r="230" spans="3:3">
      <c r="C230" s="33"/>
    </row>
    <row r="231" spans="3:3">
      <c r="C231" s="33"/>
    </row>
    <row r="232" spans="3:3">
      <c r="C232" s="33"/>
    </row>
    <row r="233" spans="3:3">
      <c r="C233" s="33"/>
    </row>
    <row r="234" spans="3:3">
      <c r="C234" s="33"/>
    </row>
    <row r="235" spans="3:3">
      <c r="C235" s="33"/>
    </row>
    <row r="236" spans="3:3">
      <c r="C236" s="33"/>
    </row>
    <row r="237" spans="3:3">
      <c r="C237" s="33"/>
    </row>
    <row r="238" spans="3:3">
      <c r="C238" s="33"/>
    </row>
    <row r="239" spans="3:3">
      <c r="C239" s="33"/>
    </row>
    <row r="240" spans="3:3">
      <c r="C240" s="33"/>
    </row>
    <row r="241" spans="3:3">
      <c r="C241" s="33"/>
    </row>
    <row r="242" spans="3:3">
      <c r="C242" s="33"/>
    </row>
    <row r="243" spans="3:3">
      <c r="C243" s="33"/>
    </row>
    <row r="244" spans="3:3">
      <c r="C244" s="33"/>
    </row>
    <row r="245" spans="3:3">
      <c r="C245" s="33"/>
    </row>
    <row r="246" spans="3:3">
      <c r="C246" s="33"/>
    </row>
    <row r="247" spans="3:3">
      <c r="C247" s="33"/>
    </row>
    <row r="248" spans="3:3">
      <c r="C248" s="33"/>
    </row>
    <row r="249" spans="3:3">
      <c r="C249" s="33"/>
    </row>
    <row r="250" spans="3:3">
      <c r="C250" s="33"/>
    </row>
    <row r="251" spans="3:3">
      <c r="C251" s="33"/>
    </row>
    <row r="252" spans="3:3">
      <c r="C252" s="33"/>
    </row>
    <row r="253" spans="3:3">
      <c r="C253" s="33"/>
    </row>
    <row r="254" spans="3:3">
      <c r="C254" s="33"/>
    </row>
    <row r="255" spans="3:3">
      <c r="C255" s="33"/>
    </row>
    <row r="256" spans="3:3">
      <c r="C256" s="33"/>
    </row>
    <row r="257" spans="3:3">
      <c r="C257" s="33"/>
    </row>
    <row r="258" spans="3:3">
      <c r="C258" s="33"/>
    </row>
    <row r="259" spans="3:3">
      <c r="C259" s="33"/>
    </row>
    <row r="260" spans="3:3">
      <c r="C260" s="33"/>
    </row>
    <row r="261" spans="3:3">
      <c r="C261" s="33"/>
    </row>
    <row r="262" spans="3:3">
      <c r="C262" s="33"/>
    </row>
    <row r="263" spans="3:3">
      <c r="C263" s="33"/>
    </row>
    <row r="264" spans="3:3">
      <c r="C264" s="33"/>
    </row>
    <row r="265" spans="3:3">
      <c r="C265" s="33"/>
    </row>
    <row r="266" spans="3:3">
      <c r="C266" s="33"/>
    </row>
    <row r="267" spans="3:3">
      <c r="C267" s="33"/>
    </row>
    <row r="268" spans="3:3">
      <c r="C268" s="33"/>
    </row>
    <row r="269" spans="3:3">
      <c r="C269" s="33"/>
    </row>
    <row r="270" spans="3:3">
      <c r="C270" s="33"/>
    </row>
    <row r="271" spans="3:3">
      <c r="C271" s="33"/>
    </row>
    <row r="272" spans="3:3">
      <c r="C272" s="33"/>
    </row>
    <row r="273" spans="3:3">
      <c r="C273" s="33"/>
    </row>
    <row r="274" spans="3:3">
      <c r="C274" s="33"/>
    </row>
    <row r="275" spans="3:3">
      <c r="C275" s="33"/>
    </row>
    <row r="276" spans="3:3">
      <c r="C276" s="33"/>
    </row>
    <row r="277" spans="3:3">
      <c r="C277" s="33"/>
    </row>
    <row r="278" spans="3:3">
      <c r="C278" s="33"/>
    </row>
    <row r="279" spans="3:3">
      <c r="C279" s="33"/>
    </row>
    <row r="280" spans="3:3">
      <c r="C280" s="33"/>
    </row>
    <row r="281" spans="3:3">
      <c r="C281" s="33"/>
    </row>
    <row r="282" spans="3:3">
      <c r="C282" s="33"/>
    </row>
    <row r="283" spans="3:3">
      <c r="C283" s="33"/>
    </row>
    <row r="284" spans="3:3">
      <c r="C284" s="33"/>
    </row>
    <row r="285" spans="3:3">
      <c r="C285" s="33"/>
    </row>
    <row r="286" spans="3:3">
      <c r="C286" s="33"/>
    </row>
    <row r="287" spans="3:3">
      <c r="C287" s="33"/>
    </row>
    <row r="288" spans="3:3">
      <c r="C288" s="33"/>
    </row>
    <row r="289" spans="3:3">
      <c r="C289" s="33"/>
    </row>
    <row r="290" spans="3:3">
      <c r="C290" s="33"/>
    </row>
    <row r="291" spans="3:3">
      <c r="C291" s="33"/>
    </row>
    <row r="292" spans="3:3">
      <c r="C292" s="33"/>
    </row>
    <row r="293" spans="3:3">
      <c r="C293" s="33"/>
    </row>
    <row r="294" spans="3:3">
      <c r="C294" s="33"/>
    </row>
    <row r="295" spans="3:3">
      <c r="C295" s="33"/>
    </row>
    <row r="296" spans="3:3">
      <c r="C296" s="33"/>
    </row>
    <row r="297" spans="3:3">
      <c r="C297" s="33"/>
    </row>
    <row r="298" spans="3:3">
      <c r="C298" s="33"/>
    </row>
    <row r="299" spans="3:3">
      <c r="C299" s="33"/>
    </row>
    <row r="300" spans="3:3">
      <c r="C300" s="33"/>
    </row>
    <row r="301" spans="3:3">
      <c r="C301" s="33"/>
    </row>
    <row r="302" spans="3:3">
      <c r="C302" s="33"/>
    </row>
    <row r="303" spans="3:3">
      <c r="C303" s="33"/>
    </row>
    <row r="304" spans="3:3">
      <c r="C304" s="33"/>
    </row>
    <row r="305" spans="3:3">
      <c r="C305" s="33"/>
    </row>
    <row r="306" spans="3:3">
      <c r="C306" s="33"/>
    </row>
    <row r="307" spans="3:3">
      <c r="C307" s="33"/>
    </row>
    <row r="308" spans="3:3">
      <c r="C308" s="33"/>
    </row>
    <row r="309" spans="3:3">
      <c r="C309" s="33"/>
    </row>
    <row r="310" spans="3:3">
      <c r="C310" s="33"/>
    </row>
    <row r="311" spans="3:3">
      <c r="C311" s="33"/>
    </row>
    <row r="312" spans="3:3">
      <c r="C312" s="33"/>
    </row>
    <row r="313" spans="3:3">
      <c r="C313" s="33"/>
    </row>
    <row r="314" spans="3:3">
      <c r="C314" s="33"/>
    </row>
    <row r="315" spans="3:3">
      <c r="C315" s="33"/>
    </row>
    <row r="316" spans="3:3">
      <c r="C316" s="33"/>
    </row>
    <row r="317" spans="3:3">
      <c r="C317" s="33"/>
    </row>
    <row r="318" spans="3:3">
      <c r="C318" s="33"/>
    </row>
    <row r="319" spans="3:3">
      <c r="C319" s="33"/>
    </row>
    <row r="320" spans="3:3">
      <c r="C320" s="33"/>
    </row>
    <row r="321" spans="3:3">
      <c r="C321" s="33"/>
    </row>
    <row r="322" spans="3:3">
      <c r="C322" s="33"/>
    </row>
    <row r="323" spans="3:3">
      <c r="C323" s="33"/>
    </row>
    <row r="324" spans="3:3">
      <c r="C324" s="33"/>
    </row>
    <row r="325" spans="3:3">
      <c r="C325" s="33"/>
    </row>
    <row r="326" spans="3:3">
      <c r="C326" s="33"/>
    </row>
    <row r="327" spans="3:3">
      <c r="C327" s="33"/>
    </row>
    <row r="328" spans="3:3">
      <c r="C328" s="33"/>
    </row>
    <row r="329" spans="3:3">
      <c r="C329" s="33"/>
    </row>
    <row r="330" spans="3:3">
      <c r="C330" s="33"/>
    </row>
    <row r="331" spans="3:3">
      <c r="C331" s="33"/>
    </row>
    <row r="332" spans="3:3">
      <c r="C332" s="33"/>
    </row>
    <row r="333" spans="3:3">
      <c r="C333" s="33"/>
    </row>
    <row r="334" spans="3:3">
      <c r="C334" s="33"/>
    </row>
    <row r="335" spans="3:3">
      <c r="C335" s="33"/>
    </row>
    <row r="336" spans="3:3">
      <c r="C336" s="33"/>
    </row>
    <row r="337" spans="3:3">
      <c r="C337" s="33"/>
    </row>
    <row r="338" spans="3:3">
      <c r="C338" s="33"/>
    </row>
    <row r="339" spans="3:3">
      <c r="C339" s="33"/>
    </row>
    <row r="340" spans="3:3">
      <c r="C340" s="33"/>
    </row>
    <row r="341" spans="3:3">
      <c r="C341" s="33"/>
    </row>
    <row r="342" spans="3:3">
      <c r="C342" s="33"/>
    </row>
    <row r="343" spans="3:3">
      <c r="C343" s="33"/>
    </row>
    <row r="344" spans="3:3">
      <c r="C344" s="33"/>
    </row>
    <row r="345" spans="3:3">
      <c r="C345" s="33"/>
    </row>
    <row r="346" spans="3:3">
      <c r="C346" s="33"/>
    </row>
    <row r="347" spans="3:3">
      <c r="C347" s="33"/>
    </row>
    <row r="348" spans="3:3">
      <c r="C348" s="33"/>
    </row>
    <row r="349" spans="3:3">
      <c r="C349" s="33"/>
    </row>
    <row r="350" spans="3:3">
      <c r="C350" s="33"/>
    </row>
    <row r="351" spans="3:3">
      <c r="C351" s="33"/>
    </row>
    <row r="352" spans="3:3">
      <c r="C352" s="33"/>
    </row>
    <row r="353" spans="3:3">
      <c r="C353" s="33"/>
    </row>
    <row r="354" spans="3:3">
      <c r="C354" s="33"/>
    </row>
    <row r="355" spans="3:3">
      <c r="C355" s="33"/>
    </row>
    <row r="356" spans="3:3">
      <c r="C356" s="33"/>
    </row>
    <row r="357" spans="3:3">
      <c r="C357" s="33"/>
    </row>
    <row r="358" spans="3:3">
      <c r="C358" s="33"/>
    </row>
    <row r="359" spans="3:3">
      <c r="C359" s="33"/>
    </row>
    <row r="360" spans="3:3">
      <c r="C360" s="33"/>
    </row>
    <row r="361" spans="3:3">
      <c r="C361" s="33"/>
    </row>
    <row r="362" spans="3:3">
      <c r="C362" s="33"/>
    </row>
    <row r="363" spans="3:3">
      <c r="C363" s="33"/>
    </row>
    <row r="364" spans="3:3">
      <c r="C364" s="33"/>
    </row>
    <row r="365" spans="3:3">
      <c r="C365" s="33"/>
    </row>
    <row r="366" spans="3:3">
      <c r="C366" s="33"/>
    </row>
    <row r="367" spans="3:3">
      <c r="C367" s="33"/>
    </row>
    <row r="368" spans="3:3">
      <c r="C368" s="33"/>
    </row>
    <row r="369" spans="3:3">
      <c r="C369" s="33"/>
    </row>
    <row r="370" spans="3:3">
      <c r="C370" s="33"/>
    </row>
    <row r="371" spans="3:3">
      <c r="C371" s="33"/>
    </row>
    <row r="372" spans="3:3">
      <c r="C372" s="33"/>
    </row>
    <row r="373" spans="3:3">
      <c r="C373" s="33"/>
    </row>
    <row r="374" spans="3:3">
      <c r="C374" s="33"/>
    </row>
    <row r="375" spans="3:3">
      <c r="C375" s="33"/>
    </row>
    <row r="376" spans="3:3">
      <c r="C376" s="33"/>
    </row>
    <row r="377" spans="3:3">
      <c r="C377" s="33"/>
    </row>
    <row r="378" spans="3:3">
      <c r="C378" s="33"/>
    </row>
    <row r="379" spans="3:3">
      <c r="C379" s="33"/>
    </row>
    <row r="380" spans="3:3">
      <c r="C380" s="33"/>
    </row>
    <row r="381" spans="3:3">
      <c r="C381" s="33"/>
    </row>
    <row r="382" spans="3:3">
      <c r="C382" s="33"/>
    </row>
    <row r="383" spans="3:3">
      <c r="C383" s="33"/>
    </row>
    <row r="384" spans="3:3">
      <c r="C384" s="33"/>
    </row>
    <row r="385" spans="3:3">
      <c r="C385" s="33"/>
    </row>
    <row r="386" spans="3:3">
      <c r="C386" s="33"/>
    </row>
    <row r="387" spans="3:3">
      <c r="C387" s="33"/>
    </row>
    <row r="388" spans="3:3">
      <c r="C388" s="33"/>
    </row>
    <row r="389" spans="3:3">
      <c r="C389" s="33"/>
    </row>
    <row r="390" spans="3:3">
      <c r="C390" s="33"/>
    </row>
    <row r="391" spans="3:3">
      <c r="C391" s="33"/>
    </row>
    <row r="392" spans="3:3">
      <c r="C392" s="33"/>
    </row>
    <row r="393" spans="3:3">
      <c r="C393" s="33"/>
    </row>
    <row r="394" spans="3:3">
      <c r="C394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05"/>
  <sheetViews>
    <sheetView workbookViewId="0">
      <selection activeCell="C5" sqref="C5"/>
    </sheetView>
  </sheetViews>
  <sheetFormatPr baseColWidth="10" defaultRowHeight="19" x14ac:dyDescent="0"/>
  <cols>
    <col min="1" max="1" width="6.125" style="19" customWidth="1"/>
    <col min="2" max="2" width="5.75" style="19" customWidth="1"/>
    <col min="3" max="3" width="24.25" style="19" customWidth="1"/>
    <col min="4" max="4" width="14.25" style="34" customWidth="1"/>
    <col min="5" max="5" width="12.5" style="19" customWidth="1"/>
    <col min="6" max="6" width="30.625" style="19" customWidth="1"/>
    <col min="7" max="16384" width="10.625" style="19"/>
  </cols>
  <sheetData>
    <row r="3" spans="3:6" s="50" customFormat="1" ht="35" customHeight="1">
      <c r="C3" s="48" t="s">
        <v>46</v>
      </c>
      <c r="D3" s="54" t="s">
        <v>47</v>
      </c>
      <c r="E3" s="49" t="s">
        <v>48</v>
      </c>
    </row>
    <row r="4" spans="3:6" s="50" customFormat="1" ht="68" customHeight="1">
      <c r="C4" s="51" t="s">
        <v>101</v>
      </c>
      <c r="D4" s="42" t="s">
        <v>60</v>
      </c>
      <c r="E4" s="52" t="s">
        <v>99</v>
      </c>
    </row>
    <row r="5" spans="3:6" s="50" customFormat="1" ht="117" customHeight="1">
      <c r="C5" s="51" t="s">
        <v>103</v>
      </c>
      <c r="D5" s="42" t="s">
        <v>61</v>
      </c>
      <c r="E5" s="53" t="s">
        <v>100</v>
      </c>
      <c r="F5" s="50" t="s">
        <v>102</v>
      </c>
    </row>
    <row r="6" spans="3:6" s="50" customFormat="1" ht="117" customHeight="1">
      <c r="C6" s="51"/>
      <c r="D6" s="42"/>
      <c r="E6" s="53"/>
    </row>
    <row r="7" spans="3:6" s="50" customFormat="1" ht="117" customHeight="1">
      <c r="C7" s="51"/>
      <c r="D7" s="42"/>
      <c r="E7" s="53"/>
    </row>
    <row r="8" spans="3:6" s="50" customFormat="1" ht="117" customHeight="1">
      <c r="C8" s="51" t="s">
        <v>58</v>
      </c>
      <c r="D8" s="42" t="s">
        <v>56</v>
      </c>
      <c r="E8" s="52">
        <v>1</v>
      </c>
    </row>
    <row r="9" spans="3:6" s="50" customFormat="1" ht="117" customHeight="1">
      <c r="C9" s="51" t="s">
        <v>59</v>
      </c>
      <c r="D9" s="42" t="s">
        <v>57</v>
      </c>
      <c r="E9" s="53">
        <v>1</v>
      </c>
    </row>
    <row r="10" spans="3:6" s="50" customFormat="1" ht="117" customHeight="1">
      <c r="C10" s="51"/>
      <c r="D10" s="42"/>
      <c r="E10" s="53"/>
    </row>
    <row r="11" spans="3:6" s="50" customFormat="1" ht="117" customHeight="1">
      <c r="C11" s="51"/>
      <c r="D11" s="42"/>
      <c r="E11" s="53"/>
    </row>
    <row r="12" spans="3:6" s="50" customFormat="1" ht="117" customHeight="1">
      <c r="C12" s="51"/>
      <c r="D12" s="42"/>
      <c r="E12" s="53"/>
    </row>
    <row r="13" spans="3:6" s="50" customFormat="1" ht="117" customHeight="1">
      <c r="C13" s="51"/>
      <c r="D13" s="42"/>
      <c r="E13" s="53"/>
    </row>
    <row r="14" spans="3:6" s="50" customFormat="1" ht="117" customHeight="1">
      <c r="C14" s="51"/>
      <c r="D14" s="42"/>
      <c r="E14" s="53"/>
    </row>
    <row r="15" spans="3:6" s="50" customFormat="1" ht="117" customHeight="1">
      <c r="C15" s="51"/>
      <c r="D15" s="42"/>
      <c r="E15" s="53"/>
    </row>
    <row r="16" spans="3:6" s="50" customFormat="1" ht="117" customHeight="1">
      <c r="C16" s="51"/>
      <c r="D16" s="42"/>
      <c r="E16" s="53"/>
    </row>
    <row r="17" spans="3:5" s="50" customFormat="1" ht="117" customHeight="1">
      <c r="C17" s="51"/>
      <c r="D17" s="42"/>
      <c r="E17" s="53"/>
    </row>
    <row r="18" spans="3:5" s="50" customFormat="1" ht="117" customHeight="1">
      <c r="C18" s="51"/>
      <c r="D18" s="42"/>
      <c r="E18" s="53"/>
    </row>
    <row r="19" spans="3:5" s="50" customFormat="1" ht="117" customHeight="1">
      <c r="C19" s="51"/>
      <c r="D19" s="42"/>
      <c r="E19" s="53"/>
    </row>
    <row r="20" spans="3:5" s="50" customFormat="1" ht="117" customHeight="1">
      <c r="C20" s="51"/>
      <c r="D20" s="42"/>
      <c r="E20" s="53"/>
    </row>
    <row r="21" spans="3:5" s="50" customFormat="1" ht="117" customHeight="1">
      <c r="C21" s="51"/>
      <c r="D21" s="42"/>
      <c r="E21" s="53"/>
    </row>
    <row r="22" spans="3:5" s="50" customFormat="1" ht="117" customHeight="1">
      <c r="C22" s="51"/>
      <c r="D22" s="42"/>
      <c r="E22" s="53"/>
    </row>
    <row r="23" spans="3:5" s="50" customFormat="1" ht="117" customHeight="1">
      <c r="C23" s="51"/>
      <c r="D23" s="42"/>
      <c r="E23" s="53"/>
    </row>
    <row r="24" spans="3:5" s="50" customFormat="1" ht="117" customHeight="1">
      <c r="C24" s="51"/>
      <c r="D24" s="42"/>
      <c r="E24" s="53"/>
    </row>
    <row r="25" spans="3:5" s="50" customFormat="1" ht="117" customHeight="1">
      <c r="C25" s="51"/>
      <c r="D25" s="42"/>
      <c r="E25" s="53"/>
    </row>
    <row r="26" spans="3:5" s="50" customFormat="1" ht="117" customHeight="1">
      <c r="C26" s="51"/>
      <c r="D26" s="42"/>
      <c r="E26" s="53"/>
    </row>
    <row r="27" spans="3:5" s="50" customFormat="1" ht="117" customHeight="1">
      <c r="C27" s="51"/>
      <c r="D27" s="42"/>
      <c r="E27" s="53"/>
    </row>
    <row r="28" spans="3:5" s="50" customFormat="1" ht="117" customHeight="1">
      <c r="C28" s="51"/>
      <c r="D28" s="42"/>
      <c r="E28" s="53"/>
    </row>
    <row r="29" spans="3:5" s="50" customFormat="1" ht="117" customHeight="1">
      <c r="C29" s="51"/>
      <c r="D29" s="42"/>
      <c r="E29" s="53"/>
    </row>
    <row r="30" spans="3:5" s="50" customFormat="1" ht="66" customHeight="1">
      <c r="C30" s="51"/>
      <c r="D30" s="42"/>
      <c r="E30" s="53"/>
    </row>
    <row r="31" spans="3:5" s="50" customFormat="1" ht="49" customHeight="1">
      <c r="D31" s="34"/>
    </row>
    <row r="32" spans="3:5" s="50" customFormat="1" ht="49" customHeight="1">
      <c r="D32" s="34"/>
    </row>
    <row r="33" spans="4:4" s="50" customFormat="1" ht="49" customHeight="1">
      <c r="D33" s="34"/>
    </row>
    <row r="34" spans="4:4" s="50" customFormat="1" ht="49" customHeight="1">
      <c r="D34" s="34"/>
    </row>
    <row r="35" spans="4:4" s="50" customFormat="1" ht="49" customHeight="1">
      <c r="D35" s="34"/>
    </row>
    <row r="36" spans="4:4" s="50" customFormat="1" ht="49" customHeight="1">
      <c r="D36" s="34"/>
    </row>
    <row r="37" spans="4:4" s="50" customFormat="1" ht="49" customHeight="1">
      <c r="D37" s="34"/>
    </row>
    <row r="38" spans="4:4" s="50" customFormat="1" ht="49" customHeight="1">
      <c r="D38" s="34"/>
    </row>
    <row r="39" spans="4:4" s="50" customFormat="1" ht="49" customHeight="1">
      <c r="D39" s="34"/>
    </row>
    <row r="40" spans="4:4" s="50" customFormat="1" ht="49" customHeight="1">
      <c r="D40" s="34"/>
    </row>
    <row r="41" spans="4:4" s="50" customFormat="1" ht="49" customHeight="1">
      <c r="D41" s="34"/>
    </row>
    <row r="42" spans="4:4" s="50" customFormat="1" ht="49" customHeight="1">
      <c r="D42" s="34"/>
    </row>
    <row r="43" spans="4:4" s="50" customFormat="1" ht="49" customHeight="1">
      <c r="D43" s="34"/>
    </row>
    <row r="44" spans="4:4" s="50" customFormat="1" ht="49" customHeight="1">
      <c r="D44" s="34"/>
    </row>
    <row r="45" spans="4:4" s="50" customFormat="1" ht="49" customHeight="1">
      <c r="D45" s="34"/>
    </row>
    <row r="46" spans="4:4" s="50" customFormat="1" ht="49" customHeight="1">
      <c r="D46" s="34"/>
    </row>
    <row r="47" spans="4:4" s="50" customFormat="1" ht="49" customHeight="1">
      <c r="D47" s="34"/>
    </row>
    <row r="48" spans="4:4" s="50" customFormat="1" ht="49" customHeight="1">
      <c r="D48" s="34"/>
    </row>
    <row r="49" spans="4:4" s="50" customFormat="1" ht="49" customHeight="1">
      <c r="D49" s="34"/>
    </row>
    <row r="50" spans="4:4" s="50" customFormat="1" ht="49" customHeight="1">
      <c r="D50" s="34"/>
    </row>
    <row r="51" spans="4:4" s="50" customFormat="1" ht="49" customHeight="1">
      <c r="D51" s="34"/>
    </row>
    <row r="52" spans="4:4" s="50" customFormat="1" ht="49" customHeight="1">
      <c r="D52" s="34"/>
    </row>
    <row r="53" spans="4:4" s="50" customFormat="1" ht="49" customHeight="1">
      <c r="D53" s="34"/>
    </row>
    <row r="54" spans="4:4" s="50" customFormat="1" ht="49" customHeight="1">
      <c r="D54" s="34"/>
    </row>
    <row r="55" spans="4:4" s="50" customFormat="1" ht="49" customHeight="1">
      <c r="D55" s="34"/>
    </row>
    <row r="56" spans="4:4" s="50" customFormat="1" ht="49" customHeight="1">
      <c r="D56" s="34"/>
    </row>
    <row r="57" spans="4:4" s="50" customFormat="1" ht="49" customHeight="1">
      <c r="D57" s="34"/>
    </row>
    <row r="58" spans="4:4" s="50" customFormat="1" ht="49" customHeight="1">
      <c r="D58" s="34"/>
    </row>
    <row r="59" spans="4:4" s="50" customFormat="1" ht="49" customHeight="1">
      <c r="D59" s="34"/>
    </row>
    <row r="60" spans="4:4" s="50" customFormat="1" ht="49" customHeight="1">
      <c r="D60" s="34"/>
    </row>
    <row r="61" spans="4:4" s="50" customFormat="1" ht="49" customHeight="1">
      <c r="D61" s="34"/>
    </row>
    <row r="62" spans="4:4" s="50" customFormat="1" ht="49" customHeight="1">
      <c r="D62" s="34"/>
    </row>
    <row r="63" spans="4:4" s="50" customFormat="1" ht="49" customHeight="1">
      <c r="D63" s="34"/>
    </row>
    <row r="64" spans="4:4" s="50" customFormat="1" ht="49" customHeight="1">
      <c r="D64" s="34"/>
    </row>
    <row r="65" spans="4:4" s="50" customFormat="1" ht="49" customHeight="1">
      <c r="D65" s="34"/>
    </row>
    <row r="66" spans="4:4" s="50" customFormat="1" ht="49" customHeight="1">
      <c r="D66" s="34"/>
    </row>
    <row r="67" spans="4:4" s="50" customFormat="1" ht="49" customHeight="1">
      <c r="D67" s="34"/>
    </row>
    <row r="68" spans="4:4" s="50" customFormat="1" ht="49" customHeight="1">
      <c r="D68" s="34"/>
    </row>
    <row r="69" spans="4:4" s="50" customFormat="1" ht="49" customHeight="1">
      <c r="D69" s="34"/>
    </row>
    <row r="70" spans="4:4" s="50" customFormat="1" ht="49" customHeight="1">
      <c r="D70" s="34"/>
    </row>
    <row r="71" spans="4:4" s="50" customFormat="1" ht="49" customHeight="1">
      <c r="D71" s="34"/>
    </row>
    <row r="72" spans="4:4" s="50" customFormat="1" ht="49" customHeight="1">
      <c r="D72" s="34"/>
    </row>
    <row r="73" spans="4:4" s="50" customFormat="1" ht="49" customHeight="1">
      <c r="D73" s="34"/>
    </row>
    <row r="74" spans="4:4" s="50" customFormat="1" ht="49" customHeight="1">
      <c r="D74" s="34"/>
    </row>
    <row r="75" spans="4:4" s="50" customFormat="1" ht="49" customHeight="1">
      <c r="D75" s="34"/>
    </row>
    <row r="76" spans="4:4" s="50" customFormat="1" ht="49" customHeight="1">
      <c r="D76" s="34"/>
    </row>
    <row r="77" spans="4:4" s="50" customFormat="1" ht="49" customHeight="1">
      <c r="D77" s="34"/>
    </row>
    <row r="78" spans="4:4" s="50" customFormat="1" ht="49" customHeight="1">
      <c r="D78" s="34"/>
    </row>
    <row r="79" spans="4:4" s="50" customFormat="1" ht="49" customHeight="1">
      <c r="D79" s="34"/>
    </row>
    <row r="80" spans="4:4" s="50" customFormat="1" ht="49" customHeight="1">
      <c r="D80" s="34"/>
    </row>
    <row r="81" spans="4:4" s="50" customFormat="1" ht="49" customHeight="1">
      <c r="D81" s="34"/>
    </row>
    <row r="82" spans="4:4" s="50" customFormat="1" ht="49" customHeight="1">
      <c r="D82" s="34"/>
    </row>
    <row r="83" spans="4:4" s="50" customFormat="1" ht="49" customHeight="1">
      <c r="D83" s="34"/>
    </row>
    <row r="84" spans="4:4" s="50" customFormat="1" ht="49" customHeight="1">
      <c r="D84" s="34"/>
    </row>
    <row r="85" spans="4:4" s="50" customFormat="1" ht="49" customHeight="1">
      <c r="D85" s="34"/>
    </row>
    <row r="86" spans="4:4" s="50" customFormat="1" ht="49" customHeight="1">
      <c r="D86" s="34"/>
    </row>
    <row r="87" spans="4:4" s="50" customFormat="1" ht="49" customHeight="1">
      <c r="D87" s="34"/>
    </row>
    <row r="88" spans="4:4" s="50" customFormat="1" ht="49" customHeight="1">
      <c r="D88" s="34"/>
    </row>
    <row r="89" spans="4:4" s="50" customFormat="1" ht="49" customHeight="1">
      <c r="D89" s="34"/>
    </row>
    <row r="90" spans="4:4" s="50" customFormat="1" ht="49" customHeight="1">
      <c r="D90" s="34"/>
    </row>
    <row r="91" spans="4:4" s="50" customFormat="1" ht="49" customHeight="1">
      <c r="D91" s="34"/>
    </row>
    <row r="92" spans="4:4" s="50" customFormat="1" ht="49" customHeight="1">
      <c r="D92" s="34"/>
    </row>
    <row r="93" spans="4:4" s="50" customFormat="1" ht="49" customHeight="1">
      <c r="D93" s="34"/>
    </row>
    <row r="94" spans="4:4" s="50" customFormat="1" ht="49" customHeight="1">
      <c r="D94" s="34"/>
    </row>
    <row r="95" spans="4:4" s="50" customFormat="1" ht="49" customHeight="1">
      <c r="D95" s="34"/>
    </row>
    <row r="96" spans="4:4" s="50" customFormat="1" ht="49" customHeight="1">
      <c r="D96" s="34"/>
    </row>
    <row r="97" spans="4:4" s="50" customFormat="1" ht="49" customHeight="1">
      <c r="D97" s="34"/>
    </row>
    <row r="98" spans="4:4" s="50" customFormat="1" ht="49" customHeight="1">
      <c r="D98" s="34"/>
    </row>
    <row r="99" spans="4:4" s="50" customFormat="1" ht="49" customHeight="1">
      <c r="D99" s="34"/>
    </row>
    <row r="100" spans="4:4" s="50" customFormat="1" ht="49" customHeight="1">
      <c r="D100" s="34"/>
    </row>
    <row r="101" spans="4:4" s="50" customFormat="1" ht="49" customHeight="1">
      <c r="D101" s="34"/>
    </row>
    <row r="102" spans="4:4" s="50" customFormat="1" ht="49" customHeight="1">
      <c r="D102" s="34"/>
    </row>
    <row r="103" spans="4:4" s="50" customFormat="1" ht="49" customHeight="1">
      <c r="D103" s="34"/>
    </row>
    <row r="104" spans="4:4" s="50" customFormat="1" ht="49" customHeight="1">
      <c r="D104" s="34"/>
    </row>
    <row r="105" spans="4:4" s="50" customFormat="1" ht="49" customHeight="1">
      <c r="D105" s="34"/>
    </row>
    <row r="106" spans="4:4" s="50" customFormat="1" ht="49" customHeight="1">
      <c r="D106" s="34"/>
    </row>
    <row r="107" spans="4:4" s="50" customFormat="1" ht="49" customHeight="1">
      <c r="D107" s="34"/>
    </row>
    <row r="108" spans="4:4" s="50" customFormat="1" ht="49" customHeight="1">
      <c r="D108" s="34"/>
    </row>
    <row r="109" spans="4:4" s="50" customFormat="1" ht="49" customHeight="1">
      <c r="D109" s="34"/>
    </row>
    <row r="110" spans="4:4" s="50" customFormat="1" ht="49" customHeight="1">
      <c r="D110" s="34"/>
    </row>
    <row r="111" spans="4:4" s="50" customFormat="1" ht="49" customHeight="1">
      <c r="D111" s="34"/>
    </row>
    <row r="112" spans="4:4" s="50" customFormat="1" ht="49" customHeight="1">
      <c r="D112" s="34"/>
    </row>
    <row r="113" spans="4:4" s="50" customFormat="1" ht="49" customHeight="1">
      <c r="D113" s="34"/>
    </row>
    <row r="114" spans="4:4" s="50" customFormat="1" ht="49" customHeight="1">
      <c r="D114" s="34"/>
    </row>
    <row r="115" spans="4:4" s="50" customFormat="1" ht="49" customHeight="1">
      <c r="D115" s="34"/>
    </row>
    <row r="116" spans="4:4" s="50" customFormat="1" ht="49" customHeight="1">
      <c r="D116" s="34"/>
    </row>
    <row r="117" spans="4:4" s="50" customFormat="1" ht="49" customHeight="1">
      <c r="D117" s="34"/>
    </row>
    <row r="118" spans="4:4" s="50" customFormat="1" ht="49" customHeight="1">
      <c r="D118" s="34"/>
    </row>
    <row r="119" spans="4:4" s="50" customFormat="1" ht="49" customHeight="1">
      <c r="D119" s="34"/>
    </row>
    <row r="120" spans="4:4" s="50" customFormat="1" ht="49" customHeight="1">
      <c r="D120" s="34"/>
    </row>
    <row r="121" spans="4:4" s="50" customFormat="1" ht="49" customHeight="1">
      <c r="D121" s="34"/>
    </row>
    <row r="122" spans="4:4" s="50" customFormat="1" ht="49" customHeight="1">
      <c r="D122" s="34"/>
    </row>
    <row r="123" spans="4:4" s="50" customFormat="1" ht="49" customHeight="1">
      <c r="D123" s="34"/>
    </row>
    <row r="124" spans="4:4" s="50" customFormat="1" ht="49" customHeight="1">
      <c r="D124" s="34"/>
    </row>
    <row r="125" spans="4:4" s="50" customFormat="1" ht="49" customHeight="1">
      <c r="D125" s="34"/>
    </row>
    <row r="126" spans="4:4" s="50" customFormat="1" ht="49" customHeight="1">
      <c r="D126" s="34"/>
    </row>
    <row r="127" spans="4:4" s="50" customFormat="1" ht="49" customHeight="1">
      <c r="D127" s="34"/>
    </row>
    <row r="128" spans="4:4" s="50" customFormat="1" ht="49" customHeight="1">
      <c r="D128" s="34"/>
    </row>
    <row r="129" spans="4:4" s="50" customFormat="1" ht="49" customHeight="1">
      <c r="D129" s="34"/>
    </row>
    <row r="130" spans="4:4" s="50" customFormat="1" ht="49" customHeight="1">
      <c r="D130" s="34"/>
    </row>
    <row r="131" spans="4:4" s="50" customFormat="1" ht="49" customHeight="1">
      <c r="D131" s="34"/>
    </row>
    <row r="132" spans="4:4" s="50" customFormat="1" ht="49" customHeight="1">
      <c r="D132" s="34"/>
    </row>
    <row r="133" spans="4:4" s="50" customFormat="1" ht="49" customHeight="1">
      <c r="D133" s="34"/>
    </row>
    <row r="134" spans="4:4" s="50" customFormat="1" ht="49" customHeight="1">
      <c r="D134" s="34"/>
    </row>
    <row r="135" spans="4:4" s="50" customFormat="1" ht="49" customHeight="1">
      <c r="D135" s="34"/>
    </row>
    <row r="136" spans="4:4" s="50" customFormat="1" ht="49" customHeight="1">
      <c r="D136" s="34"/>
    </row>
    <row r="137" spans="4:4" s="50" customFormat="1" ht="49" customHeight="1">
      <c r="D137" s="34"/>
    </row>
    <row r="138" spans="4:4" s="50" customFormat="1" ht="49" customHeight="1">
      <c r="D138" s="34"/>
    </row>
    <row r="139" spans="4:4" s="50" customFormat="1" ht="49" customHeight="1">
      <c r="D139" s="34"/>
    </row>
    <row r="140" spans="4:4" s="50" customFormat="1" ht="49" customHeight="1">
      <c r="D140" s="34"/>
    </row>
    <row r="141" spans="4:4" s="50" customFormat="1" ht="49" customHeight="1">
      <c r="D141" s="34"/>
    </row>
    <row r="142" spans="4:4" s="50" customFormat="1" ht="49" customHeight="1">
      <c r="D142" s="34"/>
    </row>
    <row r="143" spans="4:4" s="50" customFormat="1" ht="49" customHeight="1">
      <c r="D143" s="34"/>
    </row>
    <row r="144" spans="4:4" s="50" customFormat="1" ht="49" customHeight="1">
      <c r="D144" s="34"/>
    </row>
    <row r="145" spans="4:4" s="50" customFormat="1" ht="49" customHeight="1">
      <c r="D145" s="34"/>
    </row>
    <row r="146" spans="4:4" s="50" customFormat="1" ht="49" customHeight="1">
      <c r="D146" s="34"/>
    </row>
    <row r="147" spans="4:4" s="50" customFormat="1" ht="49" customHeight="1">
      <c r="D147" s="34"/>
    </row>
    <row r="148" spans="4:4" s="50" customFormat="1" ht="49" customHeight="1">
      <c r="D148" s="34"/>
    </row>
    <row r="149" spans="4:4" s="50" customFormat="1" ht="49" customHeight="1">
      <c r="D149" s="34"/>
    </row>
    <row r="150" spans="4:4" s="50" customFormat="1" ht="49" customHeight="1">
      <c r="D150" s="34"/>
    </row>
    <row r="151" spans="4:4" s="50" customFormat="1" ht="49" customHeight="1">
      <c r="D151" s="34"/>
    </row>
    <row r="152" spans="4:4" s="50" customFormat="1" ht="49" customHeight="1">
      <c r="D152" s="34"/>
    </row>
    <row r="153" spans="4:4" s="50" customFormat="1" ht="49" customHeight="1">
      <c r="D153" s="34"/>
    </row>
    <row r="154" spans="4:4" s="50" customFormat="1" ht="49" customHeight="1">
      <c r="D154" s="34"/>
    </row>
    <row r="155" spans="4:4" s="50" customFormat="1" ht="49" customHeight="1">
      <c r="D155" s="34"/>
    </row>
    <row r="156" spans="4:4" s="50" customFormat="1" ht="49" customHeight="1">
      <c r="D156" s="34"/>
    </row>
    <row r="157" spans="4:4" s="50" customFormat="1" ht="49" customHeight="1">
      <c r="D157" s="34"/>
    </row>
    <row r="158" spans="4:4" s="50" customFormat="1" ht="49" customHeight="1">
      <c r="D158" s="34"/>
    </row>
    <row r="159" spans="4:4" s="50" customFormat="1" ht="49" customHeight="1">
      <c r="D159" s="34"/>
    </row>
    <row r="160" spans="4:4" s="50" customFormat="1" ht="49" customHeight="1">
      <c r="D160" s="34"/>
    </row>
    <row r="161" spans="4:4" s="50" customFormat="1" ht="49" customHeight="1">
      <c r="D161" s="34"/>
    </row>
    <row r="162" spans="4:4" s="50" customFormat="1" ht="49" customHeight="1">
      <c r="D162" s="34"/>
    </row>
    <row r="163" spans="4:4" s="50" customFormat="1" ht="49" customHeight="1">
      <c r="D163" s="34"/>
    </row>
    <row r="164" spans="4:4" s="50" customFormat="1" ht="49" customHeight="1">
      <c r="D164" s="34"/>
    </row>
    <row r="165" spans="4:4" s="50" customFormat="1" ht="49" customHeight="1">
      <c r="D165" s="34"/>
    </row>
    <row r="166" spans="4:4" s="50" customFormat="1" ht="49" customHeight="1">
      <c r="D166" s="34"/>
    </row>
    <row r="167" spans="4:4" s="50" customFormat="1" ht="49" customHeight="1">
      <c r="D167" s="34"/>
    </row>
    <row r="168" spans="4:4" s="50" customFormat="1" ht="49" customHeight="1">
      <c r="D168" s="34"/>
    </row>
    <row r="169" spans="4:4" s="50" customFormat="1" ht="49" customHeight="1">
      <c r="D169" s="34"/>
    </row>
    <row r="170" spans="4:4" s="50" customFormat="1" ht="49" customHeight="1">
      <c r="D170" s="34"/>
    </row>
    <row r="171" spans="4:4" s="50" customFormat="1" ht="49" customHeight="1">
      <c r="D171" s="34"/>
    </row>
    <row r="172" spans="4:4" s="50" customFormat="1" ht="49" customHeight="1">
      <c r="D172" s="34"/>
    </row>
    <row r="173" spans="4:4" s="50" customFormat="1" ht="49" customHeight="1">
      <c r="D173" s="34"/>
    </row>
    <row r="174" spans="4:4" s="50" customFormat="1" ht="49" customHeight="1">
      <c r="D174" s="34"/>
    </row>
    <row r="175" spans="4:4" s="50" customFormat="1" ht="49" customHeight="1">
      <c r="D175" s="34"/>
    </row>
    <row r="176" spans="4:4" s="50" customFormat="1" ht="49" customHeight="1">
      <c r="D176" s="34"/>
    </row>
    <row r="177" spans="4:4" s="50" customFormat="1" ht="49" customHeight="1">
      <c r="D177" s="34"/>
    </row>
    <row r="178" spans="4:4" s="50" customFormat="1" ht="49" customHeight="1">
      <c r="D178" s="34"/>
    </row>
    <row r="179" spans="4:4" s="50" customFormat="1" ht="49" customHeight="1">
      <c r="D179" s="34"/>
    </row>
    <row r="180" spans="4:4" s="50" customFormat="1" ht="49" customHeight="1">
      <c r="D180" s="34"/>
    </row>
    <row r="181" spans="4:4" s="50" customFormat="1" ht="49" customHeight="1">
      <c r="D181" s="34"/>
    </row>
    <row r="182" spans="4:4" s="50" customFormat="1" ht="49" customHeight="1">
      <c r="D182" s="34"/>
    </row>
    <row r="183" spans="4:4" s="50" customFormat="1" ht="49" customHeight="1">
      <c r="D183" s="34"/>
    </row>
    <row r="184" spans="4:4" s="50" customFormat="1" ht="49" customHeight="1">
      <c r="D184" s="34"/>
    </row>
    <row r="185" spans="4:4" s="50" customFormat="1" ht="49" customHeight="1">
      <c r="D185" s="34"/>
    </row>
    <row r="186" spans="4:4" s="50" customFormat="1" ht="49" customHeight="1">
      <c r="D186" s="34"/>
    </row>
    <row r="187" spans="4:4" s="50" customFormat="1" ht="49" customHeight="1">
      <c r="D187" s="34"/>
    </row>
    <row r="188" spans="4:4" s="50" customFormat="1" ht="49" customHeight="1">
      <c r="D188" s="34"/>
    </row>
    <row r="189" spans="4:4" s="50" customFormat="1" ht="49" customHeight="1">
      <c r="D189" s="34"/>
    </row>
    <row r="190" spans="4:4" s="50" customFormat="1" ht="49" customHeight="1">
      <c r="D190" s="34"/>
    </row>
    <row r="191" spans="4:4" s="50" customFormat="1" ht="49" customHeight="1">
      <c r="D191" s="34"/>
    </row>
    <row r="192" spans="4:4" s="50" customFormat="1" ht="49" customHeight="1">
      <c r="D192" s="34"/>
    </row>
    <row r="193" spans="4:4" s="50" customFormat="1" ht="49" customHeight="1">
      <c r="D193" s="34"/>
    </row>
    <row r="194" spans="4:4" s="50" customFormat="1" ht="49" customHeight="1">
      <c r="D194" s="34"/>
    </row>
    <row r="195" spans="4:4" s="50" customFormat="1" ht="49" customHeight="1">
      <c r="D195" s="34"/>
    </row>
    <row r="196" spans="4:4" s="50" customFormat="1" ht="49" customHeight="1">
      <c r="D196" s="34"/>
    </row>
    <row r="197" spans="4:4" s="50" customFormat="1" ht="49" customHeight="1">
      <c r="D197" s="34"/>
    </row>
    <row r="198" spans="4:4" s="50" customFormat="1" ht="49" customHeight="1">
      <c r="D198" s="34"/>
    </row>
    <row r="199" spans="4:4" s="50" customFormat="1" ht="49" customHeight="1">
      <c r="D199" s="34"/>
    </row>
    <row r="200" spans="4:4" s="50" customFormat="1" ht="49" customHeight="1">
      <c r="D200" s="34"/>
    </row>
    <row r="201" spans="4:4" s="50" customFormat="1" ht="49" customHeight="1">
      <c r="D201" s="34"/>
    </row>
    <row r="202" spans="4:4" s="50" customFormat="1" ht="49" customHeight="1">
      <c r="D202" s="34"/>
    </row>
    <row r="203" spans="4:4" s="50" customFormat="1" ht="49" customHeight="1">
      <c r="D203" s="34"/>
    </row>
    <row r="204" spans="4:4" s="50" customFormat="1" ht="49" customHeight="1">
      <c r="D204" s="34"/>
    </row>
    <row r="205" spans="4:4" s="50" customFormat="1" ht="49" customHeight="1">
      <c r="D205" s="34"/>
    </row>
    <row r="206" spans="4:4" s="50" customFormat="1" ht="49" customHeight="1">
      <c r="D206" s="34"/>
    </row>
    <row r="207" spans="4:4" s="50" customFormat="1" ht="49" customHeight="1">
      <c r="D207" s="34"/>
    </row>
    <row r="208" spans="4:4" s="50" customFormat="1" ht="49" customHeight="1">
      <c r="D208" s="34"/>
    </row>
    <row r="209" spans="4:4" s="50" customFormat="1" ht="49" customHeight="1">
      <c r="D209" s="34"/>
    </row>
    <row r="210" spans="4:4" s="50" customFormat="1" ht="49" customHeight="1">
      <c r="D210" s="34"/>
    </row>
    <row r="211" spans="4:4" s="50" customFormat="1" ht="49" customHeight="1">
      <c r="D211" s="34"/>
    </row>
    <row r="212" spans="4:4" s="50" customFormat="1" ht="49" customHeight="1">
      <c r="D212" s="34"/>
    </row>
    <row r="213" spans="4:4" s="50" customFormat="1" ht="49" customHeight="1">
      <c r="D213" s="34"/>
    </row>
    <row r="214" spans="4:4" s="50" customFormat="1" ht="49" customHeight="1">
      <c r="D214" s="34"/>
    </row>
    <row r="215" spans="4:4" s="50" customFormat="1" ht="49" customHeight="1">
      <c r="D215" s="34"/>
    </row>
    <row r="216" spans="4:4" s="50" customFormat="1" ht="49" customHeight="1">
      <c r="D216" s="34"/>
    </row>
    <row r="217" spans="4:4" s="50" customFormat="1" ht="49" customHeight="1">
      <c r="D217" s="34"/>
    </row>
    <row r="218" spans="4:4" s="50" customFormat="1" ht="49" customHeight="1">
      <c r="D218" s="34"/>
    </row>
    <row r="219" spans="4:4" s="50" customFormat="1" ht="49" customHeight="1">
      <c r="D219" s="34"/>
    </row>
    <row r="220" spans="4:4" s="50" customFormat="1" ht="49" customHeight="1">
      <c r="D220" s="34"/>
    </row>
    <row r="221" spans="4:4" s="50" customFormat="1" ht="49" customHeight="1">
      <c r="D221" s="34"/>
    </row>
    <row r="222" spans="4:4" s="50" customFormat="1" ht="49" customHeight="1">
      <c r="D222" s="34"/>
    </row>
    <row r="223" spans="4:4" s="50" customFormat="1" ht="49" customHeight="1">
      <c r="D223" s="34"/>
    </row>
    <row r="224" spans="4:4" s="50" customFormat="1" ht="49" customHeight="1">
      <c r="D224" s="34"/>
    </row>
    <row r="225" spans="4:4" s="50" customFormat="1" ht="49" customHeight="1">
      <c r="D225" s="34"/>
    </row>
    <row r="226" spans="4:4" s="50" customFormat="1" ht="49" customHeight="1">
      <c r="D226" s="34"/>
    </row>
    <row r="227" spans="4:4" s="50" customFormat="1" ht="49" customHeight="1">
      <c r="D227" s="34"/>
    </row>
    <row r="228" spans="4:4" s="50" customFormat="1" ht="49" customHeight="1">
      <c r="D228" s="34"/>
    </row>
    <row r="229" spans="4:4" s="50" customFormat="1" ht="49" customHeight="1">
      <c r="D229" s="34"/>
    </row>
    <row r="230" spans="4:4" s="50" customFormat="1" ht="49" customHeight="1">
      <c r="D230" s="34"/>
    </row>
    <row r="231" spans="4:4" s="50" customFormat="1" ht="49" customHeight="1">
      <c r="D231" s="34"/>
    </row>
    <row r="232" spans="4:4" s="50" customFormat="1" ht="49" customHeight="1">
      <c r="D232" s="34"/>
    </row>
    <row r="233" spans="4:4" s="50" customFormat="1" ht="49" customHeight="1">
      <c r="D233" s="34"/>
    </row>
    <row r="234" spans="4:4" s="50" customFormat="1" ht="49" customHeight="1">
      <c r="D234" s="34"/>
    </row>
    <row r="235" spans="4:4" s="50" customFormat="1" ht="49" customHeight="1">
      <c r="D235" s="34"/>
    </row>
    <row r="236" spans="4:4" s="50" customFormat="1" ht="49" customHeight="1">
      <c r="D236" s="34"/>
    </row>
    <row r="237" spans="4:4" s="50" customFormat="1" ht="49" customHeight="1">
      <c r="D237" s="34"/>
    </row>
    <row r="238" spans="4:4" s="50" customFormat="1" ht="49" customHeight="1">
      <c r="D238" s="34"/>
    </row>
    <row r="239" spans="4:4" s="50" customFormat="1" ht="49" customHeight="1">
      <c r="D239" s="34"/>
    </row>
    <row r="240" spans="4:4" s="50" customFormat="1" ht="49" customHeight="1">
      <c r="D240" s="34"/>
    </row>
    <row r="241" spans="4:4" s="50" customFormat="1" ht="49" customHeight="1">
      <c r="D241" s="34"/>
    </row>
    <row r="242" spans="4:4" s="50" customFormat="1" ht="49" customHeight="1">
      <c r="D242" s="34"/>
    </row>
    <row r="243" spans="4:4" s="50" customFormat="1" ht="49" customHeight="1">
      <c r="D243" s="34"/>
    </row>
    <row r="244" spans="4:4" s="50" customFormat="1" ht="49" customHeight="1">
      <c r="D244" s="34"/>
    </row>
    <row r="245" spans="4:4" s="50" customFormat="1" ht="49" customHeight="1">
      <c r="D245" s="34"/>
    </row>
    <row r="246" spans="4:4" s="50" customFormat="1" ht="49" customHeight="1">
      <c r="D246" s="34"/>
    </row>
    <row r="247" spans="4:4" s="50" customFormat="1" ht="49" customHeight="1">
      <c r="D247" s="34"/>
    </row>
    <row r="248" spans="4:4" s="50" customFormat="1" ht="49" customHeight="1">
      <c r="D248" s="34"/>
    </row>
    <row r="249" spans="4:4" s="50" customFormat="1" ht="49" customHeight="1">
      <c r="D249" s="34"/>
    </row>
    <row r="250" spans="4:4" s="50" customFormat="1" ht="49" customHeight="1">
      <c r="D250" s="34"/>
    </row>
    <row r="251" spans="4:4" s="50" customFormat="1" ht="49" customHeight="1">
      <c r="D251" s="34"/>
    </row>
    <row r="252" spans="4:4" s="50" customFormat="1" ht="49" customHeight="1">
      <c r="D252" s="34"/>
    </row>
    <row r="253" spans="4:4" s="50" customFormat="1" ht="49" customHeight="1">
      <c r="D253" s="34"/>
    </row>
    <row r="254" spans="4:4" s="50" customFormat="1" ht="49" customHeight="1">
      <c r="D254" s="34"/>
    </row>
    <row r="255" spans="4:4" s="50" customFormat="1" ht="49" customHeight="1">
      <c r="D255" s="34"/>
    </row>
    <row r="256" spans="4:4" s="50" customFormat="1" ht="49" customHeight="1">
      <c r="D256" s="34"/>
    </row>
    <row r="257" spans="4:4" s="50" customFormat="1" ht="49" customHeight="1">
      <c r="D257" s="34"/>
    </row>
    <row r="258" spans="4:4" s="50" customFormat="1" ht="49" customHeight="1">
      <c r="D258" s="34"/>
    </row>
    <row r="259" spans="4:4" s="50" customFormat="1" ht="49" customHeight="1">
      <c r="D259" s="34"/>
    </row>
    <row r="260" spans="4:4" s="50" customFormat="1" ht="49" customHeight="1">
      <c r="D260" s="34"/>
    </row>
    <row r="261" spans="4:4" s="50" customFormat="1" ht="49" customHeight="1">
      <c r="D261" s="34"/>
    </row>
    <row r="262" spans="4:4" s="50" customFormat="1" ht="49" customHeight="1">
      <c r="D262" s="34"/>
    </row>
    <row r="263" spans="4:4" s="50" customFormat="1" ht="49" customHeight="1">
      <c r="D263" s="34"/>
    </row>
    <row r="264" spans="4:4" s="50" customFormat="1" ht="49" customHeight="1">
      <c r="D264" s="34"/>
    </row>
    <row r="265" spans="4:4" s="50" customFormat="1" ht="49" customHeight="1">
      <c r="D265" s="34"/>
    </row>
    <row r="266" spans="4:4" s="50" customFormat="1" ht="49" customHeight="1">
      <c r="D266" s="34"/>
    </row>
    <row r="267" spans="4:4" s="50" customFormat="1" ht="49" customHeight="1">
      <c r="D267" s="34"/>
    </row>
    <row r="268" spans="4:4" s="50" customFormat="1" ht="49" customHeight="1">
      <c r="D268" s="34"/>
    </row>
    <row r="269" spans="4:4" s="50" customFormat="1" ht="49" customHeight="1">
      <c r="D269" s="34"/>
    </row>
    <row r="270" spans="4:4" s="50" customFormat="1" ht="49" customHeight="1">
      <c r="D270" s="34"/>
    </row>
    <row r="271" spans="4:4" s="50" customFormat="1" ht="49" customHeight="1">
      <c r="D271" s="34"/>
    </row>
    <row r="272" spans="4:4" s="50" customFormat="1" ht="49" customHeight="1">
      <c r="D272" s="34"/>
    </row>
    <row r="273" spans="4:4" s="50" customFormat="1" ht="49" customHeight="1">
      <c r="D273" s="34"/>
    </row>
    <row r="274" spans="4:4" s="50" customFormat="1" ht="49" customHeight="1">
      <c r="D274" s="34"/>
    </row>
    <row r="275" spans="4:4" s="50" customFormat="1" ht="49" customHeight="1">
      <c r="D275" s="34"/>
    </row>
    <row r="276" spans="4:4" s="50" customFormat="1" ht="49" customHeight="1">
      <c r="D276" s="34"/>
    </row>
    <row r="277" spans="4:4" s="50" customFormat="1" ht="49" customHeight="1">
      <c r="D277" s="34"/>
    </row>
    <row r="278" spans="4:4" s="50" customFormat="1" ht="49" customHeight="1">
      <c r="D278" s="34"/>
    </row>
    <row r="279" spans="4:4" s="50" customFormat="1" ht="49" customHeight="1">
      <c r="D279" s="34"/>
    </row>
    <row r="280" spans="4:4" s="50" customFormat="1" ht="49" customHeight="1">
      <c r="D280" s="34"/>
    </row>
    <row r="281" spans="4:4" s="50" customFormat="1" ht="49" customHeight="1">
      <c r="D281" s="34"/>
    </row>
    <row r="282" spans="4:4" s="50" customFormat="1" ht="49" customHeight="1">
      <c r="D282" s="34"/>
    </row>
    <row r="283" spans="4:4" s="50" customFormat="1" ht="49" customHeight="1">
      <c r="D283" s="34"/>
    </row>
    <row r="284" spans="4:4" s="50" customFormat="1" ht="49" customHeight="1">
      <c r="D284" s="34"/>
    </row>
    <row r="285" spans="4:4" s="50" customFormat="1" ht="49" customHeight="1">
      <c r="D285" s="34"/>
    </row>
    <row r="286" spans="4:4" s="50" customFormat="1" ht="49" customHeight="1">
      <c r="D286" s="34"/>
    </row>
    <row r="287" spans="4:4" s="50" customFormat="1" ht="49" customHeight="1">
      <c r="D287" s="34"/>
    </row>
    <row r="288" spans="4:4" s="50" customFormat="1" ht="49" customHeight="1">
      <c r="D288" s="34"/>
    </row>
    <row r="289" spans="4:4" s="50" customFormat="1" ht="49" customHeight="1">
      <c r="D289" s="34"/>
    </row>
    <row r="290" spans="4:4" s="50" customFormat="1" ht="49" customHeight="1">
      <c r="D290" s="34"/>
    </row>
    <row r="291" spans="4:4" s="50" customFormat="1" ht="49" customHeight="1">
      <c r="D291" s="34"/>
    </row>
    <row r="292" spans="4:4" s="50" customFormat="1" ht="49" customHeight="1">
      <c r="D292" s="34"/>
    </row>
    <row r="293" spans="4:4" s="50" customFormat="1" ht="49" customHeight="1">
      <c r="D293" s="34"/>
    </row>
    <row r="294" spans="4:4" s="50" customFormat="1" ht="49" customHeight="1">
      <c r="D294" s="34"/>
    </row>
    <row r="295" spans="4:4" s="50" customFormat="1" ht="49" customHeight="1">
      <c r="D295" s="34"/>
    </row>
    <row r="296" spans="4:4" s="50" customFormat="1" ht="49" customHeight="1">
      <c r="D296" s="34"/>
    </row>
    <row r="297" spans="4:4" s="50" customFormat="1" ht="49" customHeight="1">
      <c r="D297" s="34"/>
    </row>
    <row r="298" spans="4:4" s="50" customFormat="1" ht="49" customHeight="1">
      <c r="D298" s="34"/>
    </row>
    <row r="299" spans="4:4" s="50" customFormat="1" ht="49" customHeight="1">
      <c r="D299" s="34"/>
    </row>
    <row r="300" spans="4:4" s="50" customFormat="1" ht="49" customHeight="1">
      <c r="D300" s="34"/>
    </row>
    <row r="301" spans="4:4" s="50" customFormat="1" ht="49" customHeight="1">
      <c r="D301" s="34"/>
    </row>
    <row r="302" spans="4:4" s="50" customFormat="1" ht="49" customHeight="1">
      <c r="D302" s="34"/>
    </row>
    <row r="303" spans="4:4" s="50" customFormat="1" ht="49" customHeight="1">
      <c r="D303" s="34"/>
    </row>
    <row r="304" spans="4:4" s="50" customFormat="1" ht="49" customHeight="1">
      <c r="D304" s="34"/>
    </row>
    <row r="305" spans="4:4" s="50" customFormat="1" ht="49" customHeight="1">
      <c r="D305" s="34"/>
    </row>
    <row r="306" spans="4:4" s="50" customFormat="1" ht="49" customHeight="1">
      <c r="D306" s="34"/>
    </row>
    <row r="307" spans="4:4" s="50" customFormat="1" ht="49" customHeight="1">
      <c r="D307" s="34"/>
    </row>
    <row r="308" spans="4:4" s="50" customFormat="1" ht="49" customHeight="1">
      <c r="D308" s="34"/>
    </row>
    <row r="309" spans="4:4" s="50" customFormat="1" ht="49" customHeight="1">
      <c r="D309" s="34"/>
    </row>
    <row r="310" spans="4:4" s="50" customFormat="1" ht="49" customHeight="1">
      <c r="D310" s="34"/>
    </row>
    <row r="311" spans="4:4" s="50" customFormat="1" ht="49" customHeight="1">
      <c r="D311" s="34"/>
    </row>
    <row r="312" spans="4:4" s="50" customFormat="1" ht="49" customHeight="1">
      <c r="D312" s="34"/>
    </row>
    <row r="313" spans="4:4" s="50" customFormat="1" ht="49" customHeight="1">
      <c r="D313" s="34"/>
    </row>
    <row r="314" spans="4:4" s="50" customFormat="1" ht="49" customHeight="1">
      <c r="D314" s="34"/>
    </row>
    <row r="315" spans="4:4" s="50" customFormat="1" ht="49" customHeight="1">
      <c r="D315" s="34"/>
    </row>
    <row r="316" spans="4:4" s="50" customFormat="1" ht="49" customHeight="1">
      <c r="D316" s="34"/>
    </row>
    <row r="317" spans="4:4" s="50" customFormat="1" ht="49" customHeight="1">
      <c r="D317" s="34"/>
    </row>
    <row r="318" spans="4:4" s="50" customFormat="1" ht="49" customHeight="1">
      <c r="D318" s="34"/>
    </row>
    <row r="319" spans="4:4" s="50" customFormat="1" ht="49" customHeight="1">
      <c r="D319" s="34"/>
    </row>
    <row r="320" spans="4:4" s="50" customFormat="1" ht="49" customHeight="1">
      <c r="D320" s="34"/>
    </row>
    <row r="321" spans="4:4" s="50" customFormat="1" ht="49" customHeight="1">
      <c r="D321" s="34"/>
    </row>
    <row r="322" spans="4:4" s="50" customFormat="1" ht="49" customHeight="1">
      <c r="D322" s="34"/>
    </row>
    <row r="323" spans="4:4" s="50" customFormat="1" ht="49" customHeight="1">
      <c r="D323" s="34"/>
    </row>
    <row r="324" spans="4:4" s="50" customFormat="1" ht="49" customHeight="1">
      <c r="D324" s="34"/>
    </row>
    <row r="325" spans="4:4" s="50" customFormat="1" ht="49" customHeight="1">
      <c r="D325" s="34"/>
    </row>
    <row r="326" spans="4:4" s="50" customFormat="1" ht="49" customHeight="1">
      <c r="D326" s="34"/>
    </row>
    <row r="327" spans="4:4" s="50" customFormat="1" ht="49" customHeight="1">
      <c r="D327" s="34"/>
    </row>
    <row r="328" spans="4:4" s="50" customFormat="1" ht="49" customHeight="1">
      <c r="D328" s="34"/>
    </row>
    <row r="329" spans="4:4" s="50" customFormat="1" ht="49" customHeight="1">
      <c r="D329" s="34"/>
    </row>
    <row r="330" spans="4:4" s="50" customFormat="1" ht="49" customHeight="1">
      <c r="D330" s="34"/>
    </row>
    <row r="331" spans="4:4" s="50" customFormat="1" ht="49" customHeight="1">
      <c r="D331" s="34"/>
    </row>
    <row r="332" spans="4:4" s="50" customFormat="1" ht="49" customHeight="1">
      <c r="D332" s="34"/>
    </row>
    <row r="333" spans="4:4" s="50" customFormat="1" ht="49" customHeight="1">
      <c r="D333" s="34"/>
    </row>
    <row r="334" spans="4:4" s="50" customFormat="1" ht="49" customHeight="1">
      <c r="D334" s="34"/>
    </row>
    <row r="335" spans="4:4" s="50" customFormat="1" ht="49" customHeight="1">
      <c r="D335" s="34"/>
    </row>
    <row r="336" spans="4:4" s="50" customFormat="1" ht="49" customHeight="1">
      <c r="D336" s="34"/>
    </row>
    <row r="337" spans="4:4" s="50" customFormat="1" ht="49" customHeight="1">
      <c r="D337" s="34"/>
    </row>
    <row r="338" spans="4:4" s="50" customFormat="1" ht="49" customHeight="1">
      <c r="D338" s="34"/>
    </row>
    <row r="339" spans="4:4" s="50" customFormat="1" ht="49" customHeight="1">
      <c r="D339" s="34"/>
    </row>
    <row r="340" spans="4:4" s="50" customFormat="1" ht="49" customHeight="1">
      <c r="D340" s="34"/>
    </row>
    <row r="341" spans="4:4" s="50" customFormat="1" ht="49" customHeight="1">
      <c r="D341" s="34"/>
    </row>
    <row r="342" spans="4:4" s="50" customFormat="1" ht="49" customHeight="1">
      <c r="D342" s="34"/>
    </row>
    <row r="343" spans="4:4" s="50" customFormat="1" ht="49" customHeight="1">
      <c r="D343" s="34"/>
    </row>
    <row r="344" spans="4:4" s="50" customFormat="1" ht="49" customHeight="1">
      <c r="D344" s="34"/>
    </row>
    <row r="345" spans="4:4" s="50" customFormat="1" ht="49" customHeight="1">
      <c r="D345" s="34"/>
    </row>
    <row r="346" spans="4:4" s="50" customFormat="1" ht="49" customHeight="1">
      <c r="D346" s="34"/>
    </row>
    <row r="347" spans="4:4" s="50" customFormat="1" ht="49" customHeight="1">
      <c r="D347" s="34"/>
    </row>
    <row r="348" spans="4:4" s="50" customFormat="1" ht="49" customHeight="1">
      <c r="D348" s="34"/>
    </row>
    <row r="349" spans="4:4" s="50" customFormat="1" ht="49" customHeight="1">
      <c r="D349" s="34"/>
    </row>
    <row r="350" spans="4:4" s="50" customFormat="1" ht="49" customHeight="1">
      <c r="D350" s="34"/>
    </row>
    <row r="351" spans="4:4" s="50" customFormat="1" ht="49" customHeight="1">
      <c r="D351" s="34"/>
    </row>
    <row r="352" spans="4:4" s="50" customFormat="1" ht="49" customHeight="1">
      <c r="D352" s="34"/>
    </row>
    <row r="353" spans="4:4" s="50" customFormat="1" ht="49" customHeight="1">
      <c r="D353" s="34"/>
    </row>
    <row r="354" spans="4:4" s="50" customFormat="1" ht="49" customHeight="1">
      <c r="D354" s="34"/>
    </row>
    <row r="355" spans="4:4" s="50" customFormat="1" ht="49" customHeight="1">
      <c r="D355" s="34"/>
    </row>
    <row r="356" spans="4:4" s="50" customFormat="1" ht="49" customHeight="1">
      <c r="D356" s="34"/>
    </row>
    <row r="357" spans="4:4" s="50" customFormat="1" ht="49" customHeight="1">
      <c r="D357" s="34"/>
    </row>
    <row r="358" spans="4:4" s="50" customFormat="1" ht="49" customHeight="1">
      <c r="D358" s="34"/>
    </row>
    <row r="359" spans="4:4" s="50" customFormat="1" ht="49" customHeight="1">
      <c r="D359" s="34"/>
    </row>
    <row r="360" spans="4:4" s="50" customFormat="1" ht="49" customHeight="1">
      <c r="D360" s="34"/>
    </row>
    <row r="361" spans="4:4" s="50" customFormat="1" ht="49" customHeight="1">
      <c r="D361" s="34"/>
    </row>
    <row r="362" spans="4:4" s="50" customFormat="1" ht="49" customHeight="1">
      <c r="D362" s="34"/>
    </row>
    <row r="363" spans="4:4" s="50" customFormat="1" ht="49" customHeight="1">
      <c r="D363" s="34"/>
    </row>
    <row r="364" spans="4:4" s="50" customFormat="1" ht="49" customHeight="1">
      <c r="D364" s="34"/>
    </row>
    <row r="365" spans="4:4" s="50" customFormat="1" ht="49" customHeight="1">
      <c r="D365" s="34"/>
    </row>
    <row r="366" spans="4:4" s="50" customFormat="1" ht="49" customHeight="1">
      <c r="D366" s="34"/>
    </row>
    <row r="367" spans="4:4" s="50" customFormat="1" ht="49" customHeight="1">
      <c r="D367" s="34"/>
    </row>
    <row r="368" spans="4:4" s="50" customFormat="1" ht="49" customHeight="1">
      <c r="D368" s="34"/>
    </row>
    <row r="369" spans="4:4" s="50" customFormat="1" ht="49" customHeight="1">
      <c r="D369" s="34"/>
    </row>
    <row r="370" spans="4:4" s="50" customFormat="1" ht="49" customHeight="1">
      <c r="D370" s="34"/>
    </row>
    <row r="371" spans="4:4" s="50" customFormat="1" ht="49" customHeight="1">
      <c r="D371" s="34"/>
    </row>
    <row r="372" spans="4:4" s="50" customFormat="1" ht="49" customHeight="1">
      <c r="D372" s="34"/>
    </row>
    <row r="373" spans="4:4" s="50" customFormat="1" ht="49" customHeight="1">
      <c r="D373" s="34"/>
    </row>
    <row r="374" spans="4:4" s="50" customFormat="1" ht="49" customHeight="1">
      <c r="D374" s="34"/>
    </row>
    <row r="375" spans="4:4" s="50" customFormat="1" ht="49" customHeight="1">
      <c r="D375" s="34"/>
    </row>
    <row r="376" spans="4:4" s="50" customFormat="1" ht="49" customHeight="1">
      <c r="D376" s="34"/>
    </row>
    <row r="377" spans="4:4" s="50" customFormat="1" ht="49" customHeight="1">
      <c r="D377" s="34"/>
    </row>
    <row r="378" spans="4:4" s="50" customFormat="1" ht="49" customHeight="1">
      <c r="D378" s="34"/>
    </row>
    <row r="379" spans="4:4" s="50" customFormat="1" ht="49" customHeight="1">
      <c r="D379" s="34"/>
    </row>
    <row r="380" spans="4:4" s="50" customFormat="1" ht="49" customHeight="1">
      <c r="D380" s="34"/>
    </row>
    <row r="381" spans="4:4" s="50" customFormat="1" ht="49" customHeight="1">
      <c r="D381" s="34"/>
    </row>
    <row r="382" spans="4:4" s="50" customFormat="1" ht="49" customHeight="1">
      <c r="D382" s="34"/>
    </row>
    <row r="383" spans="4:4" s="50" customFormat="1" ht="49" customHeight="1">
      <c r="D383" s="34"/>
    </row>
    <row r="384" spans="4:4" s="50" customFormat="1" ht="49" customHeight="1">
      <c r="D384" s="34"/>
    </row>
    <row r="385" spans="4:4" s="50" customFormat="1" ht="49" customHeight="1">
      <c r="D385" s="34"/>
    </row>
    <row r="386" spans="4:4" s="50" customFormat="1" ht="49" customHeight="1">
      <c r="D386" s="34"/>
    </row>
    <row r="387" spans="4:4" s="50" customFormat="1" ht="49" customHeight="1">
      <c r="D387" s="34"/>
    </row>
    <row r="388" spans="4:4" s="50" customFormat="1" ht="49" customHeight="1">
      <c r="D388" s="34"/>
    </row>
    <row r="389" spans="4:4" s="50" customFormat="1" ht="49" customHeight="1">
      <c r="D389" s="34"/>
    </row>
    <row r="390" spans="4:4" s="50" customFormat="1" ht="49" customHeight="1">
      <c r="D390" s="34"/>
    </row>
    <row r="391" spans="4:4" s="50" customFormat="1" ht="49" customHeight="1">
      <c r="D391" s="34"/>
    </row>
    <row r="392" spans="4:4" s="50" customFormat="1" ht="49" customHeight="1">
      <c r="D392" s="34"/>
    </row>
    <row r="393" spans="4:4" s="50" customFormat="1" ht="49" customHeight="1">
      <c r="D393" s="34"/>
    </row>
    <row r="394" spans="4:4" s="50" customFormat="1" ht="49" customHeight="1">
      <c r="D394" s="34"/>
    </row>
    <row r="395" spans="4:4" s="50" customFormat="1" ht="49" customHeight="1">
      <c r="D395" s="34"/>
    </row>
    <row r="396" spans="4:4" s="50" customFormat="1" ht="49" customHeight="1">
      <c r="D396" s="34"/>
    </row>
    <row r="397" spans="4:4" s="50" customFormat="1" ht="49" customHeight="1">
      <c r="D397" s="34"/>
    </row>
    <row r="398" spans="4:4" s="50" customFormat="1" ht="49" customHeight="1">
      <c r="D398" s="34"/>
    </row>
    <row r="399" spans="4:4" s="50" customFormat="1" ht="49" customHeight="1">
      <c r="D399" s="34"/>
    </row>
    <row r="400" spans="4:4" s="50" customFormat="1" ht="49" customHeight="1">
      <c r="D400" s="34"/>
    </row>
    <row r="401" spans="4:4" s="50" customFormat="1" ht="49" customHeight="1">
      <c r="D401" s="34"/>
    </row>
    <row r="402" spans="4:4" s="50" customFormat="1" ht="49" customHeight="1">
      <c r="D402" s="34"/>
    </row>
    <row r="403" spans="4:4" s="50" customFormat="1" ht="49" customHeight="1">
      <c r="D403" s="34"/>
    </row>
    <row r="404" spans="4:4" s="50" customFormat="1" ht="49" customHeight="1">
      <c r="D404" s="34"/>
    </row>
    <row r="405" spans="4:4" s="50" customFormat="1" ht="49" customHeight="1">
      <c r="D405" s="34"/>
    </row>
    <row r="406" spans="4:4" s="50" customFormat="1" ht="49" customHeight="1">
      <c r="D406" s="34"/>
    </row>
    <row r="407" spans="4:4" s="50" customFormat="1" ht="49" customHeight="1">
      <c r="D407" s="34"/>
    </row>
    <row r="408" spans="4:4" s="50" customFormat="1" ht="49" customHeight="1">
      <c r="D408" s="34"/>
    </row>
    <row r="409" spans="4:4" s="50" customFormat="1" ht="49" customHeight="1">
      <c r="D409" s="34"/>
    </row>
    <row r="410" spans="4:4" s="50" customFormat="1" ht="49" customHeight="1">
      <c r="D410" s="34"/>
    </row>
    <row r="411" spans="4:4" s="50" customFormat="1" ht="49" customHeight="1">
      <c r="D411" s="34"/>
    </row>
    <row r="412" spans="4:4" s="50" customFormat="1" ht="49" customHeight="1">
      <c r="D412" s="34"/>
    </row>
    <row r="413" spans="4:4" s="50" customFormat="1" ht="49" customHeight="1">
      <c r="D413" s="34"/>
    </row>
    <row r="414" spans="4:4" s="50" customFormat="1" ht="49" customHeight="1">
      <c r="D414" s="34"/>
    </row>
    <row r="415" spans="4:4" s="50" customFormat="1" ht="49" customHeight="1">
      <c r="D415" s="34"/>
    </row>
    <row r="416" spans="4:4" s="50" customFormat="1" ht="49" customHeight="1">
      <c r="D416" s="34"/>
    </row>
    <row r="417" spans="4:4" s="50" customFormat="1" ht="49" customHeight="1">
      <c r="D417" s="34"/>
    </row>
    <row r="418" spans="4:4" s="50" customFormat="1" ht="49" customHeight="1">
      <c r="D418" s="34"/>
    </row>
    <row r="419" spans="4:4" s="50" customFormat="1" ht="49" customHeight="1">
      <c r="D419" s="34"/>
    </row>
    <row r="420" spans="4:4" s="50" customFormat="1" ht="49" customHeight="1">
      <c r="D420" s="34"/>
    </row>
    <row r="421" spans="4:4" s="50" customFormat="1" ht="49" customHeight="1">
      <c r="D421" s="34"/>
    </row>
    <row r="422" spans="4:4" s="50" customFormat="1" ht="49" customHeight="1">
      <c r="D422" s="34"/>
    </row>
    <row r="423" spans="4:4" s="50" customFormat="1" ht="49" customHeight="1">
      <c r="D423" s="34"/>
    </row>
    <row r="424" spans="4:4" s="50" customFormat="1" ht="49" customHeight="1">
      <c r="D424" s="34"/>
    </row>
    <row r="425" spans="4:4" s="50" customFormat="1" ht="49" customHeight="1">
      <c r="D425" s="34"/>
    </row>
    <row r="426" spans="4:4" s="50" customFormat="1" ht="49" customHeight="1">
      <c r="D426" s="34"/>
    </row>
    <row r="427" spans="4:4" s="50" customFormat="1" ht="49" customHeight="1">
      <c r="D427" s="34"/>
    </row>
    <row r="428" spans="4:4" s="50" customFormat="1" ht="49" customHeight="1">
      <c r="D428" s="34"/>
    </row>
    <row r="429" spans="4:4" s="50" customFormat="1" ht="49" customHeight="1">
      <c r="D429" s="34"/>
    </row>
    <row r="430" spans="4:4" s="50" customFormat="1" ht="49" customHeight="1">
      <c r="D430" s="34"/>
    </row>
    <row r="431" spans="4:4" s="50" customFormat="1" ht="49" customHeight="1">
      <c r="D431" s="34"/>
    </row>
    <row r="432" spans="4:4" s="50" customFormat="1" ht="49" customHeight="1">
      <c r="D432" s="34"/>
    </row>
    <row r="433" spans="4:4" s="50" customFormat="1" ht="49" customHeight="1">
      <c r="D433" s="34"/>
    </row>
    <row r="434" spans="4:4" s="50" customFormat="1" ht="49" customHeight="1">
      <c r="D434" s="34"/>
    </row>
    <row r="435" spans="4:4" s="50" customFormat="1" ht="49" customHeight="1">
      <c r="D435" s="34"/>
    </row>
    <row r="436" spans="4:4" s="50" customFormat="1" ht="49" customHeight="1">
      <c r="D436" s="34"/>
    </row>
    <row r="437" spans="4:4" s="50" customFormat="1" ht="49" customHeight="1">
      <c r="D437" s="34"/>
    </row>
    <row r="438" spans="4:4" s="50" customFormat="1" ht="49" customHeight="1">
      <c r="D438" s="34"/>
    </row>
    <row r="439" spans="4:4" s="50" customFormat="1" ht="49" customHeight="1">
      <c r="D439" s="34"/>
    </row>
    <row r="440" spans="4:4" s="50" customFormat="1" ht="49" customHeight="1">
      <c r="D440" s="34"/>
    </row>
    <row r="441" spans="4:4" s="50" customFormat="1" ht="49" customHeight="1">
      <c r="D441" s="34"/>
    </row>
    <row r="442" spans="4:4" s="50" customFormat="1" ht="49" customHeight="1">
      <c r="D442" s="34"/>
    </row>
    <row r="443" spans="4:4" s="50" customFormat="1" ht="49" customHeight="1">
      <c r="D443" s="34"/>
    </row>
    <row r="444" spans="4:4" s="50" customFormat="1" ht="49" customHeight="1">
      <c r="D444" s="34"/>
    </row>
    <row r="445" spans="4:4" s="50" customFormat="1" ht="49" customHeight="1">
      <c r="D445" s="34"/>
    </row>
    <row r="446" spans="4:4" s="50" customFormat="1" ht="49" customHeight="1">
      <c r="D446" s="34"/>
    </row>
    <row r="447" spans="4:4" s="50" customFormat="1" ht="49" customHeight="1">
      <c r="D447" s="34"/>
    </row>
    <row r="448" spans="4:4" s="50" customFormat="1" ht="49" customHeight="1">
      <c r="D448" s="34"/>
    </row>
    <row r="449" spans="4:4" s="50" customFormat="1" ht="49" customHeight="1">
      <c r="D449" s="34"/>
    </row>
    <row r="450" spans="4:4" s="50" customFormat="1" ht="49" customHeight="1">
      <c r="D450" s="34"/>
    </row>
    <row r="451" spans="4:4" s="50" customFormat="1" ht="49" customHeight="1">
      <c r="D451" s="34"/>
    </row>
    <row r="452" spans="4:4" s="50" customFormat="1" ht="49" customHeight="1">
      <c r="D452" s="34"/>
    </row>
    <row r="453" spans="4:4" s="50" customFormat="1" ht="49" customHeight="1">
      <c r="D453" s="34"/>
    </row>
    <row r="454" spans="4:4" s="50" customFormat="1" ht="49" customHeight="1">
      <c r="D454" s="34"/>
    </row>
    <row r="455" spans="4:4" s="50" customFormat="1" ht="49" customHeight="1">
      <c r="D455" s="34"/>
    </row>
    <row r="456" spans="4:4" ht="49" customHeight="1"/>
    <row r="457" spans="4:4" ht="49" customHeight="1"/>
    <row r="458" spans="4:4" ht="49" customHeight="1"/>
    <row r="459" spans="4:4" ht="49" customHeight="1"/>
    <row r="460" spans="4:4" ht="49" customHeight="1"/>
    <row r="461" spans="4:4" ht="49" customHeight="1"/>
    <row r="462" spans="4:4" ht="49" customHeight="1"/>
    <row r="463" spans="4:4" ht="49" customHeight="1"/>
    <row r="464" spans="4:4" ht="49" customHeight="1"/>
    <row r="465" ht="49" customHeight="1"/>
    <row r="466" ht="49" customHeight="1"/>
    <row r="467" ht="49" customHeight="1"/>
    <row r="468" ht="49" customHeight="1"/>
    <row r="469" ht="49" customHeight="1"/>
    <row r="470" ht="49" customHeight="1"/>
    <row r="471" ht="49" customHeight="1"/>
    <row r="472" ht="49" customHeight="1"/>
    <row r="473" ht="49" customHeight="1"/>
    <row r="474" ht="49" customHeight="1"/>
    <row r="475" ht="49" customHeight="1"/>
    <row r="476" ht="49" customHeight="1"/>
    <row r="477" ht="49" customHeight="1"/>
    <row r="478" ht="49" customHeight="1"/>
    <row r="479" ht="49" customHeight="1"/>
    <row r="480" ht="49" customHeight="1"/>
    <row r="481" ht="49" customHeight="1"/>
    <row r="482" ht="49" customHeight="1"/>
    <row r="483" ht="49" customHeight="1"/>
    <row r="484" ht="49" customHeight="1"/>
    <row r="485" ht="49" customHeight="1"/>
    <row r="486" ht="49" customHeight="1"/>
    <row r="487" ht="49" customHeight="1"/>
    <row r="488" ht="49" customHeight="1"/>
    <row r="489" ht="49" customHeight="1"/>
    <row r="490" ht="49" customHeight="1"/>
    <row r="491" ht="49" customHeight="1"/>
    <row r="492" ht="49" customHeight="1"/>
    <row r="493" ht="49" customHeight="1"/>
    <row r="494" ht="49" customHeight="1"/>
    <row r="495" ht="49" customHeight="1"/>
    <row r="496" ht="49" customHeight="1"/>
    <row r="497" ht="49" customHeight="1"/>
    <row r="498" ht="49" customHeight="1"/>
    <row r="499" ht="49" customHeight="1"/>
    <row r="500" ht="49" customHeight="1"/>
    <row r="501" ht="49" customHeight="1"/>
    <row r="502" ht="49" customHeight="1"/>
    <row r="503" ht="49" customHeight="1"/>
    <row r="504" ht="49" customHeight="1"/>
    <row r="505" ht="49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468"/>
  <sheetViews>
    <sheetView tabSelected="1" topLeftCell="E21" workbookViewId="0">
      <pane xSplit="7080" topLeftCell="O1"/>
      <selection activeCell="I52" sqref="I52"/>
      <selection pane="topRight" activeCell="O30" sqref="O30"/>
    </sheetView>
  </sheetViews>
  <sheetFormatPr baseColWidth="10" defaultRowHeight="19" x14ac:dyDescent="0"/>
  <cols>
    <col min="1" max="1" width="4.125" style="19" customWidth="1"/>
    <col min="2" max="2" width="4.375" style="19" customWidth="1"/>
    <col min="3" max="3" width="7.5" style="19" customWidth="1"/>
    <col min="4" max="6" width="4.375" style="19" customWidth="1"/>
    <col min="7" max="7" width="8.375" style="19" customWidth="1"/>
    <col min="8" max="8" width="10.5" style="19" customWidth="1"/>
    <col min="9" max="9" width="13" style="19" customWidth="1"/>
    <col min="10" max="10" width="13.125" style="19" customWidth="1"/>
    <col min="11" max="11" width="12.5" style="19" customWidth="1"/>
    <col min="12" max="16" width="13" style="19" customWidth="1"/>
    <col min="17" max="17" width="11.625" style="19" customWidth="1"/>
    <col min="18" max="19" width="4.25" style="19" customWidth="1"/>
    <col min="20" max="16384" width="10.625" style="19"/>
  </cols>
  <sheetData>
    <row r="3" spans="4:23" hidden="1"/>
    <row r="4" spans="4:23">
      <c r="G4" s="32" t="s">
        <v>96</v>
      </c>
    </row>
    <row r="6" spans="4:23" ht="85" customHeight="1" thickBot="1">
      <c r="G6" s="23" t="s">
        <v>50</v>
      </c>
      <c r="H6" s="68" t="s">
        <v>110</v>
      </c>
      <c r="I6" s="119" t="s">
        <v>106</v>
      </c>
      <c r="J6" s="23" t="s">
        <v>49</v>
      </c>
      <c r="K6" s="23" t="s">
        <v>53</v>
      </c>
      <c r="L6" s="120" t="s">
        <v>107</v>
      </c>
      <c r="M6" s="23" t="s">
        <v>104</v>
      </c>
      <c r="N6"/>
      <c r="O6"/>
      <c r="P6"/>
      <c r="Q6"/>
      <c r="R6"/>
      <c r="U6" s="23" t="s">
        <v>95</v>
      </c>
      <c r="V6" s="23" t="s">
        <v>43</v>
      </c>
      <c r="W6" s="23" t="s">
        <v>41</v>
      </c>
    </row>
    <row r="7" spans="4:23" ht="40" customHeight="1">
      <c r="D7" s="60"/>
      <c r="E7" s="60"/>
      <c r="F7" s="60"/>
      <c r="G7" s="69">
        <v>7</v>
      </c>
      <c r="H7" s="127">
        <f t="shared" ref="H7:H20" si="0">G7/12</f>
        <v>0.58333333333333337</v>
      </c>
      <c r="I7" s="71">
        <f t="shared" ref="I7:I20" si="1">I8/$U$10</f>
        <v>5.656854249492385</v>
      </c>
      <c r="J7" s="72">
        <f t="shared" ref="J7:J18" si="2">I7</f>
        <v>5.656854249492385</v>
      </c>
      <c r="K7" s="72">
        <f t="shared" ref="K7:K18" si="3">I7</f>
        <v>5.656854249492385</v>
      </c>
      <c r="L7" s="73">
        <f t="shared" ref="L7:L18" si="4">I7</f>
        <v>5.656854249492385</v>
      </c>
      <c r="M7" s="115">
        <v>0</v>
      </c>
      <c r="N7" s="113"/>
      <c r="O7" s="113"/>
      <c r="P7" s="113"/>
      <c r="Q7" s="59"/>
      <c r="R7" s="59"/>
      <c r="T7" s="62" t="s">
        <v>37</v>
      </c>
      <c r="U7" s="35">
        <f>SQRT(2)</f>
        <v>1.4142135623730951</v>
      </c>
      <c r="V7" s="36">
        <f>$U7</f>
        <v>1.4142135623730951</v>
      </c>
      <c r="W7" s="37">
        <f>$U7</f>
        <v>1.4142135623730951</v>
      </c>
    </row>
    <row r="8" spans="4:23" ht="40" customHeight="1">
      <c r="D8" s="61"/>
      <c r="E8" s="61"/>
      <c r="F8" s="61"/>
      <c r="G8" s="88">
        <f>G7+(6.3/16)</f>
        <v>7.3937499999999998</v>
      </c>
      <c r="H8" s="75">
        <f t="shared" si="0"/>
        <v>0.61614583333333328</v>
      </c>
      <c r="I8" s="76">
        <f t="shared" si="1"/>
        <v>6.7271713220297213</v>
      </c>
      <c r="J8" s="77">
        <f t="shared" si="2"/>
        <v>6.7271713220297213</v>
      </c>
      <c r="K8" s="75">
        <f t="shared" si="3"/>
        <v>6.7271713220297213</v>
      </c>
      <c r="L8" s="78">
        <f t="shared" si="4"/>
        <v>6.7271713220297213</v>
      </c>
      <c r="M8" s="115">
        <f>4/16</f>
        <v>0.25</v>
      </c>
      <c r="N8" s="113"/>
      <c r="O8" s="113"/>
      <c r="P8" s="113"/>
      <c r="Q8" s="59"/>
      <c r="R8" s="59"/>
      <c r="T8" s="62" t="s">
        <v>39</v>
      </c>
      <c r="U8" s="38">
        <f>1/SQRT(2)</f>
        <v>0.70710678118654746</v>
      </c>
      <c r="V8" s="39">
        <f>$U8</f>
        <v>0.70710678118654746</v>
      </c>
      <c r="W8" s="40">
        <f>$U8</f>
        <v>0.70710678118654746</v>
      </c>
    </row>
    <row r="9" spans="4:23" ht="40" customHeight="1">
      <c r="D9" s="103" t="s">
        <v>97</v>
      </c>
      <c r="E9" s="103" t="s">
        <v>51</v>
      </c>
      <c r="F9" s="61"/>
      <c r="G9" s="88">
        <f>G8+(6.3/16)</f>
        <v>7.7874999999999996</v>
      </c>
      <c r="H9" s="125">
        <f t="shared" si="0"/>
        <v>0.6489583333333333</v>
      </c>
      <c r="I9" s="76">
        <f t="shared" si="1"/>
        <v>8.0000000000000053</v>
      </c>
      <c r="J9" s="77">
        <f t="shared" si="2"/>
        <v>8.0000000000000053</v>
      </c>
      <c r="K9" s="77">
        <f t="shared" si="3"/>
        <v>8.0000000000000053</v>
      </c>
      <c r="L9" s="78">
        <f t="shared" si="4"/>
        <v>8.0000000000000053</v>
      </c>
      <c r="M9" s="115">
        <f>M8+4/16</f>
        <v>0.5</v>
      </c>
      <c r="N9" s="113"/>
      <c r="O9" s="113"/>
      <c r="P9" s="113"/>
      <c r="Q9" s="59"/>
      <c r="R9" s="59"/>
      <c r="T9" s="23"/>
      <c r="U9" s="41"/>
      <c r="V9" s="42"/>
      <c r="W9" s="43"/>
    </row>
    <row r="10" spans="4:23" ht="40" customHeight="1">
      <c r="D10" s="104"/>
      <c r="E10" s="104"/>
      <c r="F10" s="61"/>
      <c r="G10" s="88">
        <f t="shared" ref="G10:G53" si="5">G9+(6.3/16)</f>
        <v>8.1812500000000004</v>
      </c>
      <c r="H10" s="75">
        <f t="shared" si="0"/>
        <v>0.68177083333333333</v>
      </c>
      <c r="I10" s="76">
        <f t="shared" si="1"/>
        <v>9.5136569200217735</v>
      </c>
      <c r="J10" s="77">
        <f t="shared" si="2"/>
        <v>9.5136569200217735</v>
      </c>
      <c r="K10" s="75">
        <f t="shared" si="3"/>
        <v>9.5136569200217735</v>
      </c>
      <c r="L10" s="78">
        <f t="shared" si="4"/>
        <v>9.5136569200217735</v>
      </c>
      <c r="M10" s="115">
        <f>M9+4/16</f>
        <v>0.75</v>
      </c>
      <c r="N10" s="113"/>
      <c r="O10" s="113"/>
      <c r="P10" s="113"/>
      <c r="Q10" s="59"/>
      <c r="R10" s="59"/>
      <c r="T10" s="23" t="s">
        <v>44</v>
      </c>
      <c r="U10" s="41">
        <f>SQRT($U$7)</f>
        <v>1.189207115002721</v>
      </c>
      <c r="V10" s="44">
        <f>$U$10</f>
        <v>1.189207115002721</v>
      </c>
      <c r="W10" s="43">
        <f>$U$10</f>
        <v>1.189207115002721</v>
      </c>
    </row>
    <row r="11" spans="4:23" ht="40" customHeight="1" thickBot="1">
      <c r="D11" s="104"/>
      <c r="E11" s="104"/>
      <c r="F11" s="61"/>
      <c r="G11" s="88">
        <f t="shared" si="5"/>
        <v>8.5750000000000011</v>
      </c>
      <c r="H11" s="125">
        <f t="shared" si="0"/>
        <v>0.71458333333333346</v>
      </c>
      <c r="I11" s="76">
        <f t="shared" si="1"/>
        <v>11.313708498984766</v>
      </c>
      <c r="J11" s="77">
        <f t="shared" si="2"/>
        <v>11.313708498984766</v>
      </c>
      <c r="K11" s="77">
        <f t="shared" si="3"/>
        <v>11.313708498984766</v>
      </c>
      <c r="L11" s="78">
        <f t="shared" si="4"/>
        <v>11.313708498984766</v>
      </c>
      <c r="M11" s="115">
        <f t="shared" ref="M11:M21" si="6">M10+4/16</f>
        <v>1</v>
      </c>
      <c r="N11" s="113"/>
      <c r="O11" s="113"/>
      <c r="P11" s="113"/>
      <c r="Q11" s="59"/>
      <c r="R11" s="59"/>
      <c r="T11" s="23" t="s">
        <v>45</v>
      </c>
      <c r="U11" s="45">
        <f>SQRT(SQRT($U$7))</f>
        <v>1.0905077326652577</v>
      </c>
      <c r="V11" s="46">
        <f>$U$11</f>
        <v>1.0905077326652577</v>
      </c>
      <c r="W11" s="47">
        <f>$U$11</f>
        <v>1.0905077326652577</v>
      </c>
    </row>
    <row r="12" spans="4:23" ht="40" customHeight="1">
      <c r="D12" s="104"/>
      <c r="E12" s="104"/>
      <c r="F12" s="61"/>
      <c r="G12" s="88">
        <f t="shared" si="5"/>
        <v>8.9687500000000018</v>
      </c>
      <c r="H12" s="75">
        <f t="shared" si="0"/>
        <v>0.74739583333333348</v>
      </c>
      <c r="I12" s="76">
        <f t="shared" si="1"/>
        <v>13.454342644059439</v>
      </c>
      <c r="J12" s="77">
        <f t="shared" si="2"/>
        <v>13.454342644059439</v>
      </c>
      <c r="K12" s="75">
        <f t="shared" si="3"/>
        <v>13.454342644059439</v>
      </c>
      <c r="L12" s="78">
        <f t="shared" si="4"/>
        <v>13.454342644059439</v>
      </c>
      <c r="M12" s="115">
        <f t="shared" si="6"/>
        <v>1.25</v>
      </c>
      <c r="N12" s="113"/>
      <c r="O12" s="113"/>
      <c r="P12" s="113"/>
      <c r="Q12" s="59"/>
      <c r="R12" s="59"/>
    </row>
    <row r="13" spans="4:23" ht="40" customHeight="1">
      <c r="D13" s="104"/>
      <c r="E13" s="104"/>
      <c r="F13" s="61"/>
      <c r="G13" s="88">
        <f t="shared" si="5"/>
        <v>9.3625000000000025</v>
      </c>
      <c r="H13" s="125">
        <f t="shared" si="0"/>
        <v>0.7802083333333335</v>
      </c>
      <c r="I13" s="76">
        <f t="shared" si="1"/>
        <v>16.000000000000007</v>
      </c>
      <c r="J13" s="77">
        <f t="shared" si="2"/>
        <v>16.000000000000007</v>
      </c>
      <c r="K13" s="77">
        <f t="shared" si="3"/>
        <v>16.000000000000007</v>
      </c>
      <c r="L13" s="78">
        <f t="shared" si="4"/>
        <v>16.000000000000007</v>
      </c>
      <c r="M13" s="115">
        <f t="shared" si="6"/>
        <v>1.5</v>
      </c>
      <c r="N13" s="113"/>
      <c r="O13" s="113"/>
      <c r="P13" s="113"/>
      <c r="Q13" s="59"/>
      <c r="R13" s="59"/>
    </row>
    <row r="14" spans="4:23" ht="40" customHeight="1">
      <c r="D14" s="104"/>
      <c r="E14" s="104"/>
      <c r="F14" s="61"/>
      <c r="G14" s="88">
        <f t="shared" si="5"/>
        <v>9.7562500000000032</v>
      </c>
      <c r="H14" s="75">
        <f t="shared" si="0"/>
        <v>0.81302083333333364</v>
      </c>
      <c r="I14" s="76">
        <f t="shared" si="1"/>
        <v>19.027313840043544</v>
      </c>
      <c r="J14" s="77">
        <f t="shared" si="2"/>
        <v>19.027313840043544</v>
      </c>
      <c r="K14" s="75">
        <f t="shared" si="3"/>
        <v>19.027313840043544</v>
      </c>
      <c r="L14" s="78">
        <f t="shared" si="4"/>
        <v>19.027313840043544</v>
      </c>
      <c r="M14" s="115">
        <f t="shared" si="6"/>
        <v>1.75</v>
      </c>
      <c r="N14" s="113"/>
      <c r="O14" s="113"/>
      <c r="P14" s="113"/>
      <c r="Q14" s="59"/>
      <c r="R14" s="59"/>
    </row>
    <row r="15" spans="4:23" ht="40" customHeight="1">
      <c r="D15" s="104"/>
      <c r="E15" s="104"/>
      <c r="F15" s="61"/>
      <c r="G15" s="88">
        <f t="shared" si="5"/>
        <v>10.150000000000004</v>
      </c>
      <c r="H15" s="125">
        <f t="shared" si="0"/>
        <v>0.84583333333333366</v>
      </c>
      <c r="I15" s="76">
        <f t="shared" si="1"/>
        <v>22.627416997969526</v>
      </c>
      <c r="J15" s="77">
        <f t="shared" si="2"/>
        <v>22.627416997969526</v>
      </c>
      <c r="K15" s="77">
        <f t="shared" si="3"/>
        <v>22.627416997969526</v>
      </c>
      <c r="L15" s="78">
        <f t="shared" si="4"/>
        <v>22.627416997969526</v>
      </c>
      <c r="M15" s="115">
        <f t="shared" si="6"/>
        <v>2</v>
      </c>
      <c r="N15" s="113"/>
      <c r="O15" s="113"/>
      <c r="P15" s="113"/>
      <c r="Q15" s="59"/>
      <c r="R15" s="59"/>
    </row>
    <row r="16" spans="4:23" ht="40" customHeight="1">
      <c r="D16" s="104"/>
      <c r="E16" s="104"/>
      <c r="F16" s="61"/>
      <c r="G16" s="88">
        <f t="shared" si="5"/>
        <v>10.543750000000005</v>
      </c>
      <c r="H16" s="75">
        <f t="shared" si="0"/>
        <v>0.87864583333333368</v>
      </c>
      <c r="I16" s="76">
        <f t="shared" si="1"/>
        <v>26.908685288118871</v>
      </c>
      <c r="J16" s="77">
        <f t="shared" si="2"/>
        <v>26.908685288118871</v>
      </c>
      <c r="K16" s="75">
        <f t="shared" si="3"/>
        <v>26.908685288118871</v>
      </c>
      <c r="L16" s="78">
        <f t="shared" si="4"/>
        <v>26.908685288118871</v>
      </c>
      <c r="M16" s="115">
        <f t="shared" si="6"/>
        <v>2.25</v>
      </c>
      <c r="N16" s="113"/>
      <c r="O16" s="113"/>
      <c r="P16" s="113"/>
      <c r="Q16" s="59"/>
      <c r="R16" s="59"/>
    </row>
    <row r="17" spans="4:21" ht="40" customHeight="1">
      <c r="D17" s="104"/>
      <c r="E17" s="104"/>
      <c r="F17" s="61"/>
      <c r="G17" s="88">
        <f t="shared" si="5"/>
        <v>10.937500000000005</v>
      </c>
      <c r="H17" s="125">
        <f t="shared" si="0"/>
        <v>0.91145833333333381</v>
      </c>
      <c r="I17" s="76">
        <f t="shared" si="1"/>
        <v>32.000000000000007</v>
      </c>
      <c r="J17" s="77">
        <f t="shared" si="2"/>
        <v>32.000000000000007</v>
      </c>
      <c r="K17" s="77">
        <f t="shared" si="3"/>
        <v>32.000000000000007</v>
      </c>
      <c r="L17" s="78">
        <f t="shared" si="4"/>
        <v>32.000000000000007</v>
      </c>
      <c r="M17" s="115">
        <f t="shared" si="6"/>
        <v>2.5</v>
      </c>
      <c r="N17" s="113"/>
      <c r="O17" s="113"/>
      <c r="P17" s="113"/>
      <c r="Q17" s="59"/>
      <c r="R17" s="59"/>
    </row>
    <row r="18" spans="4:21" ht="40" customHeight="1">
      <c r="D18" s="104"/>
      <c r="E18" s="104"/>
      <c r="F18" s="61"/>
      <c r="G18" s="88">
        <f t="shared" si="5"/>
        <v>11.331250000000006</v>
      </c>
      <c r="H18" s="75">
        <f t="shared" si="0"/>
        <v>0.94427083333333384</v>
      </c>
      <c r="I18" s="76">
        <f t="shared" si="1"/>
        <v>38.05462768008708</v>
      </c>
      <c r="J18" s="77">
        <f t="shared" si="2"/>
        <v>38.05462768008708</v>
      </c>
      <c r="K18" s="75">
        <f t="shared" si="3"/>
        <v>38.05462768008708</v>
      </c>
      <c r="L18" s="78">
        <f t="shared" si="4"/>
        <v>38.05462768008708</v>
      </c>
      <c r="M18" s="115">
        <f t="shared" si="6"/>
        <v>2.75</v>
      </c>
      <c r="N18" s="113"/>
      <c r="O18" s="113"/>
      <c r="P18" s="113"/>
      <c r="Q18" s="59"/>
      <c r="R18" s="59"/>
    </row>
    <row r="19" spans="4:21" ht="40" customHeight="1">
      <c r="D19" s="104"/>
      <c r="E19" s="104"/>
      <c r="F19" s="61"/>
      <c r="G19" s="88">
        <f t="shared" si="5"/>
        <v>11.725000000000007</v>
      </c>
      <c r="H19" s="125">
        <f t="shared" si="0"/>
        <v>0.97708333333333386</v>
      </c>
      <c r="I19" s="76">
        <f t="shared" si="1"/>
        <v>45.254833995939045</v>
      </c>
      <c r="J19" s="77">
        <f>I19</f>
        <v>45.254833995939045</v>
      </c>
      <c r="K19" s="77">
        <f>I19</f>
        <v>45.254833995939045</v>
      </c>
      <c r="L19" s="78">
        <f t="shared" ref="L19:L45" si="7">I19</f>
        <v>45.254833995939045</v>
      </c>
      <c r="M19" s="115">
        <f t="shared" si="6"/>
        <v>3</v>
      </c>
      <c r="N19" s="113"/>
      <c r="O19" s="113"/>
      <c r="P19" s="113"/>
      <c r="Q19" s="59"/>
      <c r="R19" s="59"/>
      <c r="S19" s="20"/>
      <c r="T19" s="21"/>
      <c r="U19" s="22"/>
    </row>
    <row r="20" spans="4:21" ht="40" customHeight="1">
      <c r="D20" s="104"/>
      <c r="E20" s="104"/>
      <c r="F20" s="61"/>
      <c r="G20" s="88">
        <f t="shared" si="5"/>
        <v>12.118750000000007</v>
      </c>
      <c r="H20" s="75">
        <f t="shared" si="0"/>
        <v>1.0098958333333339</v>
      </c>
      <c r="I20" s="76">
        <f t="shared" si="1"/>
        <v>53.817370576237735</v>
      </c>
      <c r="J20" s="77">
        <f>I20</f>
        <v>53.817370576237735</v>
      </c>
      <c r="K20" s="75">
        <f>I20</f>
        <v>53.817370576237735</v>
      </c>
      <c r="L20" s="78">
        <f t="shared" si="7"/>
        <v>53.817370576237735</v>
      </c>
      <c r="M20" s="115">
        <f t="shared" si="6"/>
        <v>3.25</v>
      </c>
      <c r="N20" s="113"/>
      <c r="O20" s="113"/>
      <c r="P20" s="113"/>
      <c r="Q20" s="59"/>
      <c r="R20" s="59"/>
      <c r="S20" s="20"/>
      <c r="T20" s="21"/>
      <c r="U20" s="22"/>
    </row>
    <row r="21" spans="4:21" ht="40" customHeight="1">
      <c r="D21" s="104"/>
      <c r="E21" s="104"/>
      <c r="F21" s="61"/>
      <c r="G21" s="122">
        <f t="shared" si="5"/>
        <v>12.512500000000008</v>
      </c>
      <c r="H21" s="125">
        <f>G21/12</f>
        <v>1.042708333333334</v>
      </c>
      <c r="I21" s="123">
        <v>64</v>
      </c>
      <c r="J21" s="124">
        <f>I21</f>
        <v>64</v>
      </c>
      <c r="K21" s="125">
        <f>$I$21</f>
        <v>64</v>
      </c>
      <c r="L21" s="126">
        <f t="shared" si="7"/>
        <v>64</v>
      </c>
      <c r="M21" s="115">
        <f t="shared" si="6"/>
        <v>3.5</v>
      </c>
      <c r="N21"/>
      <c r="O21"/>
      <c r="P21"/>
      <c r="Q21"/>
      <c r="R21"/>
      <c r="S21" s="20"/>
      <c r="T21" s="21"/>
      <c r="U21" s="22"/>
    </row>
    <row r="22" spans="4:21" ht="42" customHeight="1">
      <c r="D22" s="104"/>
      <c r="E22" s="104"/>
      <c r="F22" s="100"/>
      <c r="G22" s="88">
        <f t="shared" si="5"/>
        <v>12.906250000000009</v>
      </c>
      <c r="H22" s="75">
        <f>G22/12</f>
        <v>1.0755208333333341</v>
      </c>
      <c r="I22" s="76">
        <f t="shared" ref="I22:I45" si="8">I21*$U$11</f>
        <v>69.792494890576492</v>
      </c>
      <c r="J22" s="77">
        <f t="shared" ref="J22:K45" si="9">I22</f>
        <v>69.792494890576492</v>
      </c>
      <c r="K22" s="75">
        <f t="shared" si="9"/>
        <v>69.792494890576492</v>
      </c>
      <c r="L22" s="78">
        <f t="shared" si="7"/>
        <v>69.792494890576492</v>
      </c>
      <c r="M22" s="115">
        <f>M21+4/16</f>
        <v>3.75</v>
      </c>
      <c r="N22" s="113"/>
      <c r="O22" s="113"/>
      <c r="P22" s="113"/>
      <c r="Q22" s="59"/>
      <c r="R22" s="59"/>
      <c r="S22" s="20"/>
      <c r="T22" s="21"/>
      <c r="U22" s="22"/>
    </row>
    <row r="23" spans="4:21" ht="40" customHeight="1">
      <c r="D23" s="104"/>
      <c r="E23" s="104"/>
      <c r="F23" s="101"/>
      <c r="G23" s="122">
        <f t="shared" si="5"/>
        <v>13.30000000000001</v>
      </c>
      <c r="H23" s="121">
        <f>G23/12</f>
        <v>1.1083333333333341</v>
      </c>
      <c r="I23" s="81">
        <f t="shared" si="8"/>
        <v>76.109255360174146</v>
      </c>
      <c r="J23" s="82">
        <f t="shared" si="9"/>
        <v>76.109255360174146</v>
      </c>
      <c r="K23" s="80">
        <f t="shared" si="9"/>
        <v>76.109255360174146</v>
      </c>
      <c r="L23" s="83">
        <f t="shared" si="7"/>
        <v>76.109255360174146</v>
      </c>
      <c r="M23" s="116">
        <v>4</v>
      </c>
      <c r="N23" s="113"/>
      <c r="O23" s="113"/>
      <c r="P23" s="113"/>
      <c r="Q23" s="59"/>
      <c r="R23" s="59"/>
      <c r="S23" s="20"/>
      <c r="T23" s="21"/>
      <c r="U23" s="22"/>
    </row>
    <row r="24" spans="4:21" ht="40" customHeight="1">
      <c r="D24" s="108" t="s">
        <v>98</v>
      </c>
      <c r="E24" s="108" t="s">
        <v>55</v>
      </c>
      <c r="F24" s="101"/>
      <c r="G24" s="88">
        <f t="shared" si="5"/>
        <v>13.69375000000001</v>
      </c>
      <c r="H24" s="75">
        <f>G24/12</f>
        <v>1.1411458333333342</v>
      </c>
      <c r="I24" s="76">
        <f t="shared" si="8"/>
        <v>82.997731497664617</v>
      </c>
      <c r="J24" s="77">
        <f t="shared" si="9"/>
        <v>82.997731497664617</v>
      </c>
      <c r="K24" s="75">
        <f t="shared" si="9"/>
        <v>82.997731497664617</v>
      </c>
      <c r="L24" s="78">
        <f t="shared" si="7"/>
        <v>82.997731497664617</v>
      </c>
      <c r="M24" s="114" t="s">
        <v>109</v>
      </c>
      <c r="N24" s="113"/>
      <c r="O24" s="113"/>
      <c r="P24" s="113"/>
      <c r="Q24" s="59"/>
      <c r="R24" s="59"/>
      <c r="S24" s="20"/>
      <c r="T24" s="21"/>
      <c r="U24" s="22"/>
    </row>
    <row r="25" spans="4:21" ht="40" customHeight="1">
      <c r="D25" s="109"/>
      <c r="E25" s="109"/>
      <c r="F25" s="101"/>
      <c r="G25" s="122">
        <f t="shared" si="5"/>
        <v>14.087500000000011</v>
      </c>
      <c r="H25" s="75">
        <f>G25/12</f>
        <v>1.1739583333333343</v>
      </c>
      <c r="I25" s="76">
        <f t="shared" si="8"/>
        <v>90.509667991878089</v>
      </c>
      <c r="J25" s="77">
        <f t="shared" si="9"/>
        <v>90.509667991878089</v>
      </c>
      <c r="K25" s="75">
        <f t="shared" si="9"/>
        <v>90.509667991878089</v>
      </c>
      <c r="L25" s="78">
        <f t="shared" si="7"/>
        <v>90.509667991878089</v>
      </c>
      <c r="M25" s="113" t="s">
        <v>105</v>
      </c>
      <c r="N25" s="113"/>
      <c r="O25" s="113"/>
      <c r="P25" s="113"/>
      <c r="Q25" s="59"/>
      <c r="R25" s="59"/>
      <c r="S25" s="20"/>
      <c r="T25" s="21"/>
      <c r="U25" s="22"/>
    </row>
    <row r="26" spans="4:21" ht="40" customHeight="1">
      <c r="D26" s="109"/>
      <c r="E26" s="109"/>
      <c r="F26" s="101"/>
      <c r="G26" s="88">
        <f t="shared" si="5"/>
        <v>14.481250000000012</v>
      </c>
      <c r="H26" s="75">
        <f t="shared" ref="H26:H53" si="10">G26/12</f>
        <v>1.2067708333333342</v>
      </c>
      <c r="I26" s="76">
        <f t="shared" si="8"/>
        <v>98.701492826108222</v>
      </c>
      <c r="J26" s="77">
        <f t="shared" si="9"/>
        <v>98.701492826108222</v>
      </c>
      <c r="K26" s="75">
        <f t="shared" si="9"/>
        <v>98.701492826108222</v>
      </c>
      <c r="L26" s="78">
        <f t="shared" si="7"/>
        <v>98.701492826108222</v>
      </c>
      <c r="M26" s="113" t="s">
        <v>105</v>
      </c>
      <c r="N26" s="113"/>
      <c r="O26" s="113"/>
      <c r="P26" s="113"/>
      <c r="Q26" s="59"/>
      <c r="R26" s="59"/>
      <c r="S26" s="20"/>
      <c r="T26" s="21"/>
      <c r="U26" s="22"/>
    </row>
    <row r="27" spans="4:21" ht="40" customHeight="1">
      <c r="D27" s="109"/>
      <c r="E27" s="109"/>
      <c r="F27" s="101"/>
      <c r="G27" s="122">
        <f t="shared" si="5"/>
        <v>14.875000000000012</v>
      </c>
      <c r="H27" s="75">
        <f t="shared" si="10"/>
        <v>1.2395833333333344</v>
      </c>
      <c r="I27" s="76">
        <f t="shared" si="8"/>
        <v>107.63474115247547</v>
      </c>
      <c r="J27" s="77">
        <f t="shared" si="9"/>
        <v>107.63474115247547</v>
      </c>
      <c r="K27" s="75">
        <f t="shared" si="9"/>
        <v>107.63474115247547</v>
      </c>
      <c r="L27" s="78">
        <f t="shared" si="7"/>
        <v>107.63474115247547</v>
      </c>
      <c r="M27" s="113" t="s">
        <v>105</v>
      </c>
      <c r="N27" s="113"/>
      <c r="O27" s="113"/>
      <c r="P27" s="113"/>
      <c r="Q27" s="59"/>
      <c r="R27" s="59"/>
      <c r="S27" s="20"/>
      <c r="T27" s="21"/>
      <c r="U27" s="22"/>
    </row>
    <row r="28" spans="4:21" ht="40" customHeight="1">
      <c r="D28" s="109"/>
      <c r="E28" s="109"/>
      <c r="F28" s="101"/>
      <c r="G28" s="88">
        <f t="shared" si="5"/>
        <v>15.268750000000013</v>
      </c>
      <c r="H28" s="75">
        <f t="shared" si="10"/>
        <v>1.2723958333333345</v>
      </c>
      <c r="I28" s="76">
        <f t="shared" si="8"/>
        <v>117.37651753019793</v>
      </c>
      <c r="J28" s="77">
        <f t="shared" si="9"/>
        <v>117.37651753019793</v>
      </c>
      <c r="K28" s="75">
        <f t="shared" si="9"/>
        <v>117.37651753019793</v>
      </c>
      <c r="L28" s="78">
        <f t="shared" si="7"/>
        <v>117.37651753019793</v>
      </c>
      <c r="M28" s="113" t="s">
        <v>105</v>
      </c>
      <c r="N28" s="113"/>
      <c r="O28" s="113"/>
      <c r="P28" s="113"/>
      <c r="Q28" s="59"/>
      <c r="R28" s="59"/>
    </row>
    <row r="29" spans="4:21" ht="40" customHeight="1">
      <c r="D29" s="109"/>
      <c r="E29" s="109"/>
      <c r="F29" s="101"/>
      <c r="G29" s="122">
        <f t="shared" si="5"/>
        <v>15.662500000000014</v>
      </c>
      <c r="H29" s="75">
        <f t="shared" si="10"/>
        <v>1.3052083333333344</v>
      </c>
      <c r="I29" s="76">
        <f t="shared" si="8"/>
        <v>128.00000000000003</v>
      </c>
      <c r="J29" s="77">
        <f t="shared" si="9"/>
        <v>128.00000000000003</v>
      </c>
      <c r="K29" s="75">
        <f t="shared" si="9"/>
        <v>128.00000000000003</v>
      </c>
      <c r="L29" s="78">
        <f t="shared" si="7"/>
        <v>128.00000000000003</v>
      </c>
      <c r="M29" s="113" t="s">
        <v>105</v>
      </c>
      <c r="N29" s="113"/>
      <c r="O29" s="113"/>
      <c r="P29" s="113"/>
      <c r="Q29" s="59"/>
      <c r="R29" s="59"/>
    </row>
    <row r="30" spans="4:21" ht="40" customHeight="1">
      <c r="D30" s="109"/>
      <c r="E30" s="109"/>
      <c r="F30" s="101"/>
      <c r="G30" s="88"/>
      <c r="H30" s="75">
        <f t="shared" si="10"/>
        <v>0</v>
      </c>
      <c r="I30" s="76">
        <f t="shared" si="8"/>
        <v>139.58498978115301</v>
      </c>
      <c r="J30" s="77">
        <f t="shared" si="9"/>
        <v>139.58498978115301</v>
      </c>
      <c r="K30" s="75">
        <f t="shared" si="9"/>
        <v>139.58498978115301</v>
      </c>
      <c r="L30" s="78">
        <f t="shared" si="7"/>
        <v>139.58498978115301</v>
      </c>
      <c r="M30" s="113" t="s">
        <v>105</v>
      </c>
      <c r="N30" s="113"/>
      <c r="O30" s="113"/>
      <c r="P30" s="113"/>
      <c r="Q30" s="59"/>
      <c r="R30" s="59"/>
    </row>
    <row r="31" spans="4:21" ht="40" customHeight="1">
      <c r="D31" s="109"/>
      <c r="E31" s="109"/>
      <c r="F31" s="101"/>
      <c r="G31" s="88"/>
      <c r="H31" s="75">
        <f t="shared" si="10"/>
        <v>0</v>
      </c>
      <c r="I31" s="76">
        <f t="shared" si="8"/>
        <v>152.21851072034835</v>
      </c>
      <c r="J31" s="77">
        <f t="shared" si="9"/>
        <v>152.21851072034835</v>
      </c>
      <c r="K31" s="75">
        <f t="shared" si="9"/>
        <v>152.21851072034835</v>
      </c>
      <c r="L31" s="78">
        <f t="shared" si="7"/>
        <v>152.21851072034835</v>
      </c>
      <c r="M31" s="113" t="s">
        <v>105</v>
      </c>
      <c r="N31" s="113"/>
      <c r="O31" s="113"/>
      <c r="P31" s="113"/>
      <c r="Q31" s="59"/>
      <c r="R31" s="59"/>
    </row>
    <row r="32" spans="4:21" ht="40" customHeight="1">
      <c r="D32" s="109"/>
      <c r="E32" s="109"/>
      <c r="F32" s="101"/>
      <c r="G32" s="88"/>
      <c r="H32" s="75">
        <f t="shared" si="10"/>
        <v>0</v>
      </c>
      <c r="I32" s="76">
        <f t="shared" si="8"/>
        <v>165.99546299532929</v>
      </c>
      <c r="J32" s="77">
        <f t="shared" si="9"/>
        <v>165.99546299532929</v>
      </c>
      <c r="K32" s="75">
        <f t="shared" si="9"/>
        <v>165.99546299532929</v>
      </c>
      <c r="L32" s="78">
        <f t="shared" si="7"/>
        <v>165.99546299532929</v>
      </c>
      <c r="M32" s="113" t="s">
        <v>105</v>
      </c>
      <c r="N32" s="113"/>
      <c r="O32" s="113"/>
      <c r="P32" s="113"/>
      <c r="Q32" s="59"/>
      <c r="R32" s="59"/>
    </row>
    <row r="33" spans="4:18" ht="40" customHeight="1">
      <c r="D33" s="109"/>
      <c r="E33" s="109"/>
      <c r="F33" s="101"/>
      <c r="G33" s="88"/>
      <c r="H33" s="75">
        <f t="shared" si="10"/>
        <v>0</v>
      </c>
      <c r="I33" s="76">
        <f t="shared" si="8"/>
        <v>181.01933598375624</v>
      </c>
      <c r="J33" s="77">
        <f t="shared" si="9"/>
        <v>181.01933598375624</v>
      </c>
      <c r="K33" s="75">
        <f t="shared" si="9"/>
        <v>181.01933598375624</v>
      </c>
      <c r="L33" s="78">
        <f t="shared" si="7"/>
        <v>181.01933598375624</v>
      </c>
      <c r="M33" s="113" t="s">
        <v>105</v>
      </c>
      <c r="N33" s="113"/>
      <c r="O33" s="113"/>
      <c r="P33" s="113"/>
      <c r="Q33" s="59"/>
      <c r="R33" s="59"/>
    </row>
    <row r="34" spans="4:18" ht="40" customHeight="1">
      <c r="D34" s="109"/>
      <c r="E34" s="109"/>
      <c r="F34" s="101"/>
      <c r="G34" s="88"/>
      <c r="H34" s="75">
        <f t="shared" si="10"/>
        <v>0</v>
      </c>
      <c r="I34" s="76">
        <f t="shared" si="8"/>
        <v>197.4029856522165</v>
      </c>
      <c r="J34" s="77">
        <f t="shared" si="9"/>
        <v>197.4029856522165</v>
      </c>
      <c r="K34" s="75">
        <f t="shared" si="9"/>
        <v>197.4029856522165</v>
      </c>
      <c r="L34" s="78">
        <f t="shared" si="7"/>
        <v>197.4029856522165</v>
      </c>
      <c r="M34" s="113" t="s">
        <v>105</v>
      </c>
      <c r="N34" s="113"/>
      <c r="O34" s="113"/>
      <c r="P34" s="113"/>
      <c r="Q34" s="59"/>
      <c r="R34" s="59"/>
    </row>
    <row r="35" spans="4:18" ht="40" customHeight="1">
      <c r="D35" s="109"/>
      <c r="E35" s="109"/>
      <c r="F35" s="101"/>
      <c r="G35" s="88"/>
      <c r="H35" s="75">
        <f t="shared" si="10"/>
        <v>0</v>
      </c>
      <c r="I35" s="76">
        <f t="shared" si="8"/>
        <v>215.269482304951</v>
      </c>
      <c r="J35" s="77">
        <f t="shared" si="9"/>
        <v>215.269482304951</v>
      </c>
      <c r="K35" s="75">
        <f t="shared" si="9"/>
        <v>215.269482304951</v>
      </c>
      <c r="L35" s="78">
        <f t="shared" si="7"/>
        <v>215.269482304951</v>
      </c>
      <c r="M35" s="113" t="s">
        <v>105</v>
      </c>
      <c r="N35" s="113"/>
      <c r="O35" s="113"/>
      <c r="P35" s="113"/>
      <c r="Q35" s="59"/>
      <c r="R35" s="59"/>
    </row>
    <row r="36" spans="4:18" ht="40" customHeight="1">
      <c r="D36" s="109"/>
      <c r="E36" s="109"/>
      <c r="F36" s="101"/>
      <c r="G36" s="88"/>
      <c r="H36" s="75">
        <f t="shared" si="10"/>
        <v>0</v>
      </c>
      <c r="I36" s="76">
        <f t="shared" si="8"/>
        <v>234.75303506039592</v>
      </c>
      <c r="J36" s="77">
        <f t="shared" si="9"/>
        <v>234.75303506039592</v>
      </c>
      <c r="K36" s="75">
        <f t="shared" si="9"/>
        <v>234.75303506039592</v>
      </c>
      <c r="L36" s="78">
        <f t="shared" si="7"/>
        <v>234.75303506039592</v>
      </c>
      <c r="M36" s="113" t="s">
        <v>105</v>
      </c>
      <c r="N36" s="113"/>
      <c r="O36" s="113"/>
      <c r="P36" s="113"/>
      <c r="Q36" s="59"/>
      <c r="R36" s="59"/>
    </row>
    <row r="37" spans="4:18" ht="40" customHeight="1">
      <c r="D37" s="109"/>
      <c r="E37" s="109"/>
      <c r="F37" s="102"/>
      <c r="G37" s="88"/>
      <c r="H37" s="75">
        <f t="shared" si="10"/>
        <v>0</v>
      </c>
      <c r="I37" s="76">
        <f t="shared" si="8"/>
        <v>256.00000000000011</v>
      </c>
      <c r="J37" s="77">
        <f t="shared" si="9"/>
        <v>256.00000000000011</v>
      </c>
      <c r="K37" s="75">
        <f t="shared" si="9"/>
        <v>256.00000000000011</v>
      </c>
      <c r="L37" s="78">
        <f t="shared" si="7"/>
        <v>256.00000000000011</v>
      </c>
      <c r="M37" s="113" t="s">
        <v>105</v>
      </c>
      <c r="N37" s="113"/>
      <c r="O37" s="113"/>
      <c r="P37" s="113"/>
      <c r="Q37" s="59"/>
      <c r="R37" s="59"/>
    </row>
    <row r="38" spans="4:18" ht="40" customHeight="1">
      <c r="D38" s="109"/>
      <c r="E38" s="109"/>
      <c r="F38" s="102"/>
      <c r="G38" s="88"/>
      <c r="H38" s="75">
        <f t="shared" si="10"/>
        <v>0</v>
      </c>
      <c r="I38" s="76">
        <f t="shared" si="8"/>
        <v>279.16997956230608</v>
      </c>
      <c r="J38" s="77">
        <f t="shared" si="9"/>
        <v>279.16997956230608</v>
      </c>
      <c r="K38" s="75">
        <f t="shared" si="9"/>
        <v>279.16997956230608</v>
      </c>
      <c r="L38" s="78">
        <f t="shared" si="7"/>
        <v>279.16997956230608</v>
      </c>
      <c r="M38" s="113" t="s">
        <v>105</v>
      </c>
      <c r="N38" s="113"/>
      <c r="O38" s="113"/>
      <c r="P38" s="113"/>
      <c r="Q38" s="59"/>
      <c r="R38" s="59"/>
    </row>
    <row r="39" spans="4:18" ht="40" customHeight="1">
      <c r="D39" s="110"/>
      <c r="E39" s="110"/>
      <c r="F39" s="102"/>
      <c r="G39" s="88"/>
      <c r="H39" s="75">
        <f t="shared" si="10"/>
        <v>0</v>
      </c>
      <c r="I39" s="76">
        <f t="shared" si="8"/>
        <v>304.43702144069675</v>
      </c>
      <c r="J39" s="77">
        <f t="shared" si="9"/>
        <v>304.43702144069675</v>
      </c>
      <c r="K39" s="75">
        <f t="shared" si="9"/>
        <v>304.43702144069675</v>
      </c>
      <c r="L39" s="78">
        <f t="shared" si="7"/>
        <v>304.43702144069675</v>
      </c>
      <c r="M39" s="113" t="s">
        <v>105</v>
      </c>
      <c r="N39" s="113"/>
      <c r="O39" s="113"/>
      <c r="P39" s="113"/>
      <c r="Q39" s="59"/>
      <c r="R39" s="59"/>
    </row>
    <row r="40" spans="4:18" ht="40" customHeight="1">
      <c r="D40" s="110"/>
      <c r="E40" s="110"/>
      <c r="F40" s="102"/>
      <c r="G40" s="88"/>
      <c r="H40" s="75">
        <f t="shared" si="10"/>
        <v>0</v>
      </c>
      <c r="I40" s="76">
        <f t="shared" si="8"/>
        <v>331.99092599065864</v>
      </c>
      <c r="J40" s="77">
        <f t="shared" si="9"/>
        <v>331.99092599065864</v>
      </c>
      <c r="K40" s="75">
        <f t="shared" si="9"/>
        <v>331.99092599065864</v>
      </c>
      <c r="L40" s="78">
        <f t="shared" si="7"/>
        <v>331.99092599065864</v>
      </c>
      <c r="M40" s="113" t="s">
        <v>105</v>
      </c>
      <c r="N40" s="113"/>
      <c r="O40" s="113"/>
      <c r="P40" s="113"/>
      <c r="Q40" s="59"/>
      <c r="R40" s="59"/>
    </row>
    <row r="41" spans="4:18" ht="40" customHeight="1">
      <c r="D41" s="110"/>
      <c r="E41" s="110"/>
      <c r="F41" s="102"/>
      <c r="G41" s="88"/>
      <c r="H41" s="75">
        <f t="shared" si="10"/>
        <v>0</v>
      </c>
      <c r="I41" s="76">
        <f t="shared" si="8"/>
        <v>362.03867196751253</v>
      </c>
      <c r="J41" s="77">
        <f t="shared" si="9"/>
        <v>362.03867196751253</v>
      </c>
      <c r="K41" s="75">
        <f t="shared" si="9"/>
        <v>362.03867196751253</v>
      </c>
      <c r="L41" s="78">
        <f t="shared" si="7"/>
        <v>362.03867196751253</v>
      </c>
      <c r="M41" s="113" t="s">
        <v>105</v>
      </c>
      <c r="N41" s="113"/>
      <c r="O41" s="113"/>
      <c r="P41" s="113"/>
      <c r="Q41" s="59"/>
      <c r="R41" s="59"/>
    </row>
    <row r="42" spans="4:18" ht="40" customHeight="1">
      <c r="D42" s="110"/>
      <c r="E42" s="110"/>
      <c r="F42" s="102"/>
      <c r="G42" s="88"/>
      <c r="H42" s="75">
        <f t="shared" si="10"/>
        <v>0</v>
      </c>
      <c r="I42" s="76">
        <f t="shared" si="8"/>
        <v>394.80597130443306</v>
      </c>
      <c r="J42" s="77">
        <f t="shared" si="9"/>
        <v>394.80597130443306</v>
      </c>
      <c r="K42" s="75">
        <f t="shared" si="9"/>
        <v>394.80597130443306</v>
      </c>
      <c r="L42" s="78">
        <f t="shared" si="7"/>
        <v>394.80597130443306</v>
      </c>
      <c r="M42" s="113" t="s">
        <v>105</v>
      </c>
      <c r="N42" s="113"/>
      <c r="O42" s="113"/>
      <c r="P42" s="113"/>
      <c r="Q42" s="59"/>
      <c r="R42" s="59"/>
    </row>
    <row r="43" spans="4:18" ht="40" customHeight="1">
      <c r="D43" s="110"/>
      <c r="E43" s="110"/>
      <c r="F43" s="102"/>
      <c r="G43" s="88"/>
      <c r="H43" s="75">
        <f t="shared" si="10"/>
        <v>0</v>
      </c>
      <c r="I43" s="76">
        <f t="shared" si="8"/>
        <v>430.53896460990211</v>
      </c>
      <c r="J43" s="77">
        <f t="shared" si="9"/>
        <v>430.53896460990211</v>
      </c>
      <c r="K43" s="75">
        <f t="shared" si="9"/>
        <v>430.53896460990211</v>
      </c>
      <c r="L43" s="78">
        <f t="shared" si="7"/>
        <v>430.53896460990211</v>
      </c>
      <c r="M43" s="113" t="s">
        <v>105</v>
      </c>
      <c r="N43" s="113"/>
      <c r="O43" s="113"/>
      <c r="P43" s="113"/>
      <c r="Q43" s="59"/>
      <c r="R43" s="59"/>
    </row>
    <row r="44" spans="4:18" ht="40" customHeight="1">
      <c r="D44" s="110"/>
      <c r="E44" s="110"/>
      <c r="F44" s="102"/>
      <c r="G44" s="88"/>
      <c r="H44" s="75">
        <f t="shared" si="10"/>
        <v>0</v>
      </c>
      <c r="I44" s="76">
        <f t="shared" si="8"/>
        <v>469.50607012079195</v>
      </c>
      <c r="J44" s="77">
        <f t="shared" si="9"/>
        <v>469.50607012079195</v>
      </c>
      <c r="K44" s="75">
        <f t="shared" si="9"/>
        <v>469.50607012079195</v>
      </c>
      <c r="L44" s="78">
        <f t="shared" si="7"/>
        <v>469.50607012079195</v>
      </c>
      <c r="M44" s="113" t="s">
        <v>105</v>
      </c>
      <c r="N44" s="113"/>
      <c r="O44" s="113"/>
      <c r="P44" s="113"/>
      <c r="Q44" s="59"/>
      <c r="R44" s="59"/>
    </row>
    <row r="45" spans="4:18" ht="40" customHeight="1">
      <c r="D45" s="110"/>
      <c r="E45" s="110"/>
      <c r="F45" s="102"/>
      <c r="G45" s="88"/>
      <c r="H45" s="75">
        <f t="shared" si="10"/>
        <v>0</v>
      </c>
      <c r="I45" s="76">
        <f t="shared" si="8"/>
        <v>512.00000000000034</v>
      </c>
      <c r="J45" s="77">
        <f t="shared" si="9"/>
        <v>512.00000000000034</v>
      </c>
      <c r="K45" s="75">
        <f t="shared" si="9"/>
        <v>512.00000000000034</v>
      </c>
      <c r="L45" s="78">
        <f t="shared" si="7"/>
        <v>512.00000000000034</v>
      </c>
      <c r="M45" s="113" t="s">
        <v>105</v>
      </c>
      <c r="N45" s="113"/>
      <c r="O45" s="113"/>
      <c r="P45" s="113"/>
      <c r="Q45" s="59"/>
      <c r="R45" s="59"/>
    </row>
    <row r="46" spans="4:18" ht="40" customHeight="1">
      <c r="D46" s="110"/>
      <c r="E46" s="110"/>
      <c r="F46" s="102"/>
      <c r="G46" s="88"/>
      <c r="H46" s="75">
        <f t="shared" si="10"/>
        <v>0</v>
      </c>
      <c r="I46" s="76">
        <f t="shared" ref="I46:I52" si="11">I45*$U$11</f>
        <v>558.33995912461228</v>
      </c>
      <c r="J46" s="77">
        <f t="shared" ref="J46:K46" si="12">I46</f>
        <v>558.33995912461228</v>
      </c>
      <c r="K46" s="75">
        <f t="shared" si="12"/>
        <v>558.33995912461228</v>
      </c>
      <c r="L46" s="78">
        <f t="shared" ref="L46:L52" si="13">I46</f>
        <v>558.33995912461228</v>
      </c>
      <c r="M46" s="113" t="s">
        <v>105</v>
      </c>
      <c r="N46" s="113"/>
      <c r="O46" s="113"/>
      <c r="P46" s="113"/>
      <c r="Q46" s="59"/>
      <c r="R46" s="59"/>
    </row>
    <row r="47" spans="4:18" ht="40" customHeight="1">
      <c r="D47" s="110"/>
      <c r="E47" s="110"/>
      <c r="F47" s="102"/>
      <c r="G47" s="88"/>
      <c r="H47" s="75">
        <f t="shared" si="10"/>
        <v>0</v>
      </c>
      <c r="I47" s="76">
        <f t="shared" si="11"/>
        <v>608.87404288139362</v>
      </c>
      <c r="J47" s="77">
        <f t="shared" ref="J47:K47" si="14">I47</f>
        <v>608.87404288139362</v>
      </c>
      <c r="K47" s="75">
        <f t="shared" si="14"/>
        <v>608.87404288139362</v>
      </c>
      <c r="L47" s="78">
        <f t="shared" si="13"/>
        <v>608.87404288139362</v>
      </c>
      <c r="M47" s="113" t="s">
        <v>105</v>
      </c>
      <c r="N47" s="113"/>
      <c r="O47" s="113"/>
      <c r="P47" s="113"/>
      <c r="Q47" s="59"/>
      <c r="R47" s="59"/>
    </row>
    <row r="48" spans="4:18" ht="40" customHeight="1">
      <c r="D48" s="110"/>
      <c r="E48" s="110"/>
      <c r="F48" s="102"/>
      <c r="G48" s="88"/>
      <c r="H48" s="75">
        <f t="shared" si="10"/>
        <v>0</v>
      </c>
      <c r="I48" s="76">
        <f t="shared" si="11"/>
        <v>663.98185198131739</v>
      </c>
      <c r="J48" s="77">
        <f t="shared" ref="J48:K48" si="15">I48</f>
        <v>663.98185198131739</v>
      </c>
      <c r="K48" s="75">
        <f t="shared" si="15"/>
        <v>663.98185198131739</v>
      </c>
      <c r="L48" s="78">
        <f t="shared" si="13"/>
        <v>663.98185198131739</v>
      </c>
      <c r="M48" s="113" t="s">
        <v>105</v>
      </c>
      <c r="N48" s="113"/>
      <c r="O48" s="113"/>
      <c r="P48" s="113"/>
      <c r="Q48" s="59"/>
      <c r="R48" s="59"/>
    </row>
    <row r="49" spans="4:18" ht="40" customHeight="1">
      <c r="D49" s="110"/>
      <c r="E49" s="110"/>
      <c r="F49" s="102"/>
      <c r="G49" s="88"/>
      <c r="H49" s="75">
        <f t="shared" si="10"/>
        <v>0</v>
      </c>
      <c r="I49" s="76">
        <f t="shared" si="11"/>
        <v>724.07734393502517</v>
      </c>
      <c r="J49" s="77">
        <f t="shared" ref="J49:K49" si="16">I49</f>
        <v>724.07734393502517</v>
      </c>
      <c r="K49" s="75">
        <f t="shared" si="16"/>
        <v>724.07734393502517</v>
      </c>
      <c r="L49" s="78">
        <f t="shared" si="13"/>
        <v>724.07734393502517</v>
      </c>
      <c r="M49" s="113" t="s">
        <v>105</v>
      </c>
      <c r="N49" s="113"/>
      <c r="O49" s="113"/>
      <c r="P49" s="113"/>
      <c r="Q49" s="59"/>
      <c r="R49" s="59"/>
    </row>
    <row r="50" spans="4:18" ht="40" customHeight="1">
      <c r="D50" s="110"/>
      <c r="E50" s="110"/>
      <c r="F50" s="102"/>
      <c r="G50" s="88"/>
      <c r="H50" s="75">
        <f t="shared" si="10"/>
        <v>0</v>
      </c>
      <c r="I50" s="76">
        <f t="shared" si="11"/>
        <v>789.61194260886623</v>
      </c>
      <c r="J50" s="77">
        <f t="shared" ref="J50:K50" si="17">I50</f>
        <v>789.61194260886623</v>
      </c>
      <c r="K50" s="75">
        <f t="shared" si="17"/>
        <v>789.61194260886623</v>
      </c>
      <c r="L50" s="78">
        <f t="shared" si="13"/>
        <v>789.61194260886623</v>
      </c>
      <c r="M50" s="113" t="s">
        <v>105</v>
      </c>
      <c r="N50" s="113"/>
      <c r="O50" s="113"/>
      <c r="P50" s="113"/>
      <c r="Q50" s="59"/>
      <c r="R50" s="59"/>
    </row>
    <row r="51" spans="4:18" ht="40" customHeight="1">
      <c r="D51" s="110"/>
      <c r="E51" s="110"/>
      <c r="F51" s="102"/>
      <c r="G51" s="88"/>
      <c r="H51" s="75">
        <f t="shared" si="10"/>
        <v>0</v>
      </c>
      <c r="I51" s="76">
        <f t="shared" si="11"/>
        <v>861.07792921980433</v>
      </c>
      <c r="J51" s="77">
        <f t="shared" ref="J51:K51" si="18">I51</f>
        <v>861.07792921980433</v>
      </c>
      <c r="K51" s="75">
        <f t="shared" si="18"/>
        <v>861.07792921980433</v>
      </c>
      <c r="L51" s="78">
        <f t="shared" si="13"/>
        <v>861.07792921980433</v>
      </c>
      <c r="M51" s="113" t="s">
        <v>105</v>
      </c>
      <c r="N51" s="113"/>
      <c r="O51" s="113"/>
      <c r="P51" s="113"/>
      <c r="Q51" s="59"/>
      <c r="R51" s="59"/>
    </row>
    <row r="52" spans="4:18" ht="40" customHeight="1">
      <c r="D52" s="110"/>
      <c r="E52" s="110"/>
      <c r="F52" s="102"/>
      <c r="G52" s="88"/>
      <c r="H52" s="75">
        <f t="shared" si="10"/>
        <v>0</v>
      </c>
      <c r="I52" s="76">
        <f t="shared" si="11"/>
        <v>939.01214024158412</v>
      </c>
      <c r="J52" s="77">
        <f t="shared" ref="J52:K52" si="19">I52</f>
        <v>939.01214024158412</v>
      </c>
      <c r="K52" s="75">
        <f t="shared" si="19"/>
        <v>939.01214024158412</v>
      </c>
      <c r="L52" s="78">
        <f t="shared" si="13"/>
        <v>939.01214024158412</v>
      </c>
      <c r="M52" s="113" t="s">
        <v>105</v>
      </c>
      <c r="N52" s="113"/>
      <c r="O52" s="113"/>
      <c r="P52" s="113"/>
      <c r="Q52" s="59"/>
      <c r="R52" s="59"/>
    </row>
    <row r="53" spans="4:18" ht="40" customHeight="1" thickBot="1">
      <c r="D53" s="110"/>
      <c r="E53" s="110"/>
      <c r="F53" s="102"/>
      <c r="G53" s="89"/>
      <c r="H53" s="84">
        <f t="shared" si="10"/>
        <v>0</v>
      </c>
      <c r="I53" s="85">
        <f t="shared" ref="I53" si="20">I52*$U$11</f>
        <v>1024.0000000000009</v>
      </c>
      <c r="J53" s="86">
        <f t="shared" ref="J53:K53" si="21">I53</f>
        <v>1024.0000000000009</v>
      </c>
      <c r="K53" s="84">
        <f t="shared" si="21"/>
        <v>1024.0000000000009</v>
      </c>
      <c r="L53" s="87">
        <f t="shared" ref="L53" si="22">I53</f>
        <v>1024.0000000000009</v>
      </c>
      <c r="M53" s="113" t="s">
        <v>105</v>
      </c>
      <c r="N53" s="113"/>
      <c r="O53" s="113"/>
      <c r="P53" s="113"/>
      <c r="Q53" s="59"/>
      <c r="R53" s="59"/>
    </row>
    <row r="54" spans="4:18" ht="40" customHeight="1">
      <c r="D54" s="110"/>
      <c r="E54" s="110"/>
      <c r="G54" s="57"/>
      <c r="H54" s="56"/>
      <c r="I54" s="59"/>
      <c r="J54" s="58"/>
      <c r="K54" s="56"/>
      <c r="L54" s="57"/>
      <c r="M54" s="57"/>
      <c r="N54" s="57"/>
      <c r="O54" s="57"/>
      <c r="P54" s="57"/>
      <c r="Q54" s="59"/>
      <c r="R54" s="59"/>
    </row>
    <row r="55" spans="4:18" ht="40" customHeight="1">
      <c r="D55" s="110"/>
      <c r="E55" s="110"/>
      <c r="G55" s="57"/>
      <c r="H55" s="56"/>
      <c r="I55" s="59"/>
      <c r="J55" s="58"/>
      <c r="K55" s="56"/>
      <c r="L55" s="57"/>
      <c r="M55" s="57"/>
      <c r="N55" s="57"/>
      <c r="O55" s="57"/>
      <c r="P55" s="57"/>
      <c r="Q55" s="59"/>
      <c r="R55" s="59"/>
    </row>
    <row r="56" spans="4:18" ht="40" customHeight="1">
      <c r="G56" s="57"/>
      <c r="H56" s="56"/>
      <c r="I56" s="59"/>
      <c r="J56" s="58"/>
      <c r="K56" s="56"/>
      <c r="L56" s="57"/>
      <c r="M56" s="57"/>
      <c r="N56" s="57"/>
      <c r="O56" s="57"/>
      <c r="P56" s="57"/>
      <c r="Q56" s="59"/>
      <c r="R56" s="59"/>
    </row>
    <row r="57" spans="4:18" ht="40" customHeight="1">
      <c r="G57" s="57"/>
      <c r="H57" s="56"/>
      <c r="I57" s="59"/>
      <c r="J57" s="58"/>
      <c r="K57" s="56"/>
      <c r="L57" s="57"/>
      <c r="M57" s="57"/>
      <c r="N57" s="57"/>
      <c r="O57" s="57"/>
      <c r="P57" s="57"/>
      <c r="Q57" s="59"/>
      <c r="R57" s="59"/>
    </row>
    <row r="58" spans="4:18" ht="40" customHeight="1">
      <c r="G58" s="57"/>
      <c r="H58" s="56"/>
      <c r="I58" s="59"/>
      <c r="J58" s="58"/>
      <c r="K58" s="56"/>
      <c r="L58" s="57"/>
      <c r="M58" s="57"/>
      <c r="N58" s="57"/>
      <c r="O58" s="57"/>
      <c r="P58" s="57"/>
      <c r="Q58" s="59"/>
      <c r="R58" s="59"/>
    </row>
    <row r="59" spans="4:18" ht="40" customHeight="1">
      <c r="G59" s="57"/>
      <c r="H59" s="56"/>
      <c r="I59" s="59"/>
      <c r="J59" s="58"/>
      <c r="K59" s="56"/>
      <c r="L59" s="57"/>
      <c r="M59" s="57"/>
      <c r="N59" s="57"/>
      <c r="O59" s="57"/>
      <c r="P59" s="57"/>
      <c r="Q59" s="59"/>
      <c r="R59" s="59"/>
    </row>
    <row r="60" spans="4:18" ht="40" customHeight="1">
      <c r="G60" s="57"/>
      <c r="H60" s="56"/>
      <c r="I60" s="59"/>
      <c r="J60" s="58"/>
      <c r="K60" s="56"/>
      <c r="L60" s="57"/>
      <c r="M60" s="57"/>
      <c r="N60" s="57"/>
      <c r="O60" s="57"/>
      <c r="P60" s="57"/>
      <c r="Q60" s="59"/>
      <c r="R60" s="59"/>
    </row>
    <row r="61" spans="4:18" ht="40" customHeight="1">
      <c r="G61" s="57"/>
      <c r="H61" s="56"/>
      <c r="I61" s="59"/>
      <c r="J61" s="58"/>
      <c r="K61" s="56"/>
      <c r="L61" s="57"/>
      <c r="M61" s="57"/>
      <c r="N61" s="57"/>
      <c r="O61" s="57"/>
      <c r="P61" s="57"/>
      <c r="Q61" s="59"/>
      <c r="R61" s="59"/>
    </row>
    <row r="62" spans="4:18" ht="40" customHeight="1">
      <c r="G62" s="57"/>
      <c r="H62" s="56"/>
      <c r="I62" s="59"/>
      <c r="J62" s="58"/>
      <c r="K62" s="56"/>
      <c r="L62" s="57"/>
      <c r="M62" s="57"/>
      <c r="N62" s="57"/>
      <c r="O62" s="57"/>
      <c r="P62" s="57"/>
      <c r="Q62" s="59"/>
      <c r="R62" s="59"/>
    </row>
    <row r="63" spans="4:18" ht="40" customHeight="1">
      <c r="G63" s="57"/>
      <c r="H63" s="56"/>
      <c r="I63" s="59"/>
      <c r="J63" s="58"/>
      <c r="K63" s="56"/>
      <c r="L63" s="57"/>
      <c r="M63" s="57"/>
      <c r="N63" s="57"/>
      <c r="O63" s="57"/>
      <c r="P63" s="57"/>
      <c r="Q63" s="59"/>
      <c r="R63" s="59"/>
    </row>
    <row r="64" spans="4:18" ht="40" customHeight="1">
      <c r="G64" s="57"/>
      <c r="H64" s="56"/>
      <c r="I64" s="59"/>
      <c r="J64" s="58"/>
      <c r="K64" s="56"/>
      <c r="L64" s="57"/>
      <c r="M64" s="57"/>
      <c r="N64" s="57"/>
      <c r="O64" s="57"/>
      <c r="P64" s="57"/>
      <c r="Q64" s="59"/>
      <c r="R64" s="59"/>
    </row>
    <row r="65" spans="7:18" ht="40" customHeight="1">
      <c r="G65" s="57"/>
      <c r="H65" s="56"/>
      <c r="I65" s="59"/>
      <c r="J65" s="58"/>
      <c r="K65" s="56"/>
      <c r="L65" s="57"/>
      <c r="M65" s="57"/>
      <c r="N65" s="57"/>
      <c r="O65" s="57"/>
      <c r="P65" s="57"/>
      <c r="Q65" s="59"/>
      <c r="R65" s="59"/>
    </row>
    <row r="66" spans="7:18" ht="40" customHeight="1">
      <c r="G66" s="57"/>
      <c r="H66" s="56"/>
      <c r="I66" s="59"/>
      <c r="J66" s="58"/>
      <c r="K66" s="56"/>
      <c r="L66" s="57"/>
      <c r="M66" s="57"/>
      <c r="N66" s="57"/>
      <c r="O66" s="57"/>
      <c r="P66" s="57"/>
      <c r="Q66" s="59"/>
      <c r="R66" s="59"/>
    </row>
    <row r="67" spans="7:18" ht="40" customHeight="1">
      <c r="G67" s="57"/>
      <c r="H67" s="56"/>
      <c r="I67" s="59"/>
      <c r="J67" s="58"/>
      <c r="K67" s="56"/>
      <c r="L67" s="57"/>
      <c r="M67" s="57"/>
      <c r="N67" s="57"/>
      <c r="O67" s="57"/>
      <c r="P67" s="57"/>
      <c r="Q67" s="59"/>
      <c r="R67" s="59"/>
    </row>
    <row r="68" spans="7:18" ht="40" customHeight="1">
      <c r="G68" s="57"/>
      <c r="H68" s="56"/>
      <c r="I68" s="59"/>
      <c r="J68" s="58"/>
      <c r="K68" s="56"/>
      <c r="L68" s="57"/>
      <c r="M68" s="57"/>
      <c r="N68" s="57"/>
      <c r="O68" s="57"/>
      <c r="P68" s="57"/>
      <c r="Q68" s="59"/>
      <c r="R68" s="59"/>
    </row>
    <row r="69" spans="7:18" ht="40" customHeight="1">
      <c r="G69" s="57"/>
      <c r="H69" s="56"/>
      <c r="I69" s="59"/>
      <c r="J69" s="58"/>
      <c r="K69" s="56"/>
      <c r="L69" s="57"/>
      <c r="M69" s="57"/>
      <c r="N69" s="57"/>
      <c r="O69" s="57"/>
      <c r="P69" s="57"/>
      <c r="Q69" s="59"/>
      <c r="R69" s="59"/>
    </row>
    <row r="70" spans="7:18" ht="40" customHeight="1">
      <c r="G70" s="57"/>
      <c r="H70" s="56"/>
      <c r="I70" s="59"/>
      <c r="J70" s="58"/>
      <c r="K70" s="56"/>
      <c r="L70" s="57"/>
      <c r="M70" s="57"/>
      <c r="N70" s="57"/>
      <c r="O70" s="57"/>
      <c r="P70" s="57"/>
      <c r="Q70" s="59"/>
      <c r="R70" s="59"/>
    </row>
    <row r="71" spans="7:18" ht="40" customHeight="1">
      <c r="G71" s="57"/>
      <c r="H71" s="56"/>
      <c r="I71" s="59"/>
      <c r="J71" s="58"/>
      <c r="K71" s="56"/>
      <c r="L71" s="57"/>
      <c r="M71" s="57"/>
      <c r="N71" s="57"/>
      <c r="O71" s="57"/>
      <c r="P71" s="57"/>
      <c r="Q71" s="59"/>
      <c r="R71" s="59"/>
    </row>
    <row r="72" spans="7:18" ht="40" customHeight="1">
      <c r="G72" s="57"/>
      <c r="H72" s="56"/>
      <c r="I72" s="59"/>
      <c r="J72" s="58"/>
      <c r="K72" s="56"/>
      <c r="L72" s="57"/>
      <c r="M72" s="57"/>
      <c r="N72" s="57"/>
      <c r="O72" s="57"/>
      <c r="P72" s="57"/>
      <c r="Q72" s="59"/>
      <c r="R72" s="59"/>
    </row>
    <row r="73" spans="7:18" ht="40" customHeight="1">
      <c r="G73" s="57"/>
      <c r="H73" s="56"/>
      <c r="I73" s="59"/>
      <c r="J73" s="58"/>
      <c r="K73" s="56"/>
      <c r="L73" s="57"/>
      <c r="M73" s="57"/>
      <c r="N73" s="57"/>
      <c r="O73" s="57"/>
      <c r="P73" s="57"/>
      <c r="Q73" s="59"/>
      <c r="R73" s="59"/>
    </row>
    <row r="74" spans="7:18" ht="40" customHeight="1">
      <c r="G74" s="57"/>
      <c r="H74" s="56"/>
      <c r="I74" s="59"/>
      <c r="J74" s="58"/>
      <c r="K74" s="56"/>
      <c r="L74" s="57"/>
      <c r="M74" s="57"/>
      <c r="N74" s="57"/>
      <c r="O74" s="57"/>
      <c r="P74" s="57"/>
      <c r="Q74" s="50"/>
      <c r="R74" s="50"/>
    </row>
    <row r="75" spans="7:18" ht="40" customHeight="1">
      <c r="G75" s="57"/>
      <c r="H75" s="56"/>
      <c r="I75" s="59"/>
      <c r="J75" s="58"/>
      <c r="K75" s="56"/>
      <c r="L75" s="57"/>
      <c r="M75" s="57"/>
      <c r="N75" s="57"/>
      <c r="O75" s="57"/>
      <c r="P75" s="57"/>
      <c r="Q75" s="50"/>
      <c r="R75" s="50"/>
    </row>
    <row r="76" spans="7:18" ht="40" customHeight="1">
      <c r="G76" s="57"/>
      <c r="H76" s="56"/>
      <c r="I76" s="59"/>
      <c r="J76" s="58"/>
      <c r="K76" s="56"/>
      <c r="L76" s="57"/>
      <c r="M76" s="57"/>
      <c r="N76" s="57"/>
      <c r="O76" s="57"/>
      <c r="P76" s="57"/>
      <c r="Q76" s="50"/>
      <c r="R76" s="50"/>
    </row>
    <row r="77" spans="7:18" ht="40" customHeight="1">
      <c r="G77" s="57"/>
      <c r="H77" s="56"/>
      <c r="I77" s="59"/>
      <c r="J77" s="58"/>
      <c r="K77" s="56"/>
      <c r="L77" s="57"/>
      <c r="M77" s="57"/>
      <c r="N77" s="57"/>
      <c r="O77" s="57"/>
      <c r="P77" s="57"/>
      <c r="Q77" s="50"/>
      <c r="R77" s="50"/>
    </row>
    <row r="78" spans="7:18" ht="40" customHeight="1">
      <c r="G78" s="57"/>
      <c r="H78" s="56"/>
      <c r="I78" s="59"/>
      <c r="J78" s="58"/>
      <c r="K78" s="56"/>
      <c r="L78" s="57"/>
      <c r="M78" s="57"/>
      <c r="N78" s="57"/>
      <c r="O78" s="57"/>
      <c r="P78" s="57"/>
      <c r="Q78" s="50"/>
      <c r="R78" s="50"/>
    </row>
    <row r="79" spans="7:18" ht="40" customHeight="1">
      <c r="G79" s="57"/>
      <c r="H79" s="56"/>
      <c r="I79" s="59"/>
      <c r="J79" s="58"/>
      <c r="K79" s="56"/>
      <c r="L79" s="57"/>
      <c r="M79" s="57"/>
      <c r="N79" s="57"/>
      <c r="O79" s="57"/>
      <c r="P79" s="57"/>
      <c r="Q79" s="50"/>
      <c r="R79" s="50"/>
    </row>
    <row r="80" spans="7:18" ht="40" customHeight="1">
      <c r="G80" s="55"/>
      <c r="H80" s="50"/>
      <c r="I80" s="59"/>
      <c r="J80" s="58"/>
      <c r="K80" s="59"/>
      <c r="L80" s="57"/>
      <c r="M80" s="57"/>
      <c r="N80" s="57"/>
      <c r="O80" s="57"/>
      <c r="P80" s="57"/>
      <c r="Q80" s="50"/>
      <c r="R80" s="50"/>
    </row>
    <row r="81" spans="7:18" ht="40" customHeight="1">
      <c r="G81" s="55"/>
      <c r="H81" s="50"/>
      <c r="I81" s="59"/>
      <c r="J81" s="58"/>
      <c r="K81" s="59"/>
      <c r="L81" s="57"/>
      <c r="M81" s="57"/>
      <c r="N81" s="57"/>
      <c r="O81" s="57"/>
      <c r="P81" s="57"/>
      <c r="Q81" s="50"/>
      <c r="R81" s="50"/>
    </row>
    <row r="82" spans="7:18" ht="40" customHeight="1">
      <c r="G82" s="55"/>
      <c r="H82" s="50"/>
      <c r="I82" s="59"/>
      <c r="J82" s="58"/>
      <c r="K82" s="59"/>
      <c r="L82" s="57"/>
      <c r="M82" s="57"/>
      <c r="N82" s="57"/>
      <c r="O82" s="57"/>
      <c r="P82" s="57"/>
      <c r="Q82" s="50"/>
      <c r="R82" s="50"/>
    </row>
    <row r="83" spans="7:18" ht="40" customHeight="1">
      <c r="G83" s="55"/>
      <c r="H83" s="50"/>
      <c r="I83" s="59"/>
      <c r="J83" s="58"/>
      <c r="K83" s="59"/>
      <c r="L83" s="57"/>
      <c r="M83" s="57"/>
      <c r="N83" s="57"/>
      <c r="O83" s="57"/>
      <c r="P83" s="57"/>
      <c r="Q83" s="50"/>
      <c r="R83" s="50"/>
    </row>
    <row r="84" spans="7:18" ht="40" customHeight="1">
      <c r="G84" s="55"/>
      <c r="H84" s="50"/>
      <c r="I84" s="59"/>
      <c r="J84" s="58"/>
      <c r="K84" s="59"/>
      <c r="L84" s="57"/>
      <c r="M84" s="57"/>
      <c r="N84" s="57"/>
      <c r="O84" s="57"/>
      <c r="P84" s="57"/>
      <c r="Q84" s="50"/>
      <c r="R84" s="50"/>
    </row>
    <row r="85" spans="7:18" ht="40" customHeight="1">
      <c r="G85" s="55"/>
      <c r="H85" s="50"/>
      <c r="I85" s="59"/>
      <c r="J85" s="58"/>
      <c r="K85" s="59"/>
      <c r="L85" s="57"/>
      <c r="M85" s="57"/>
      <c r="N85" s="57"/>
      <c r="O85" s="57"/>
      <c r="P85" s="57"/>
      <c r="Q85" s="50"/>
      <c r="R85" s="50"/>
    </row>
    <row r="86" spans="7:18" ht="40" customHeight="1">
      <c r="G86" s="55"/>
      <c r="H86" s="50"/>
      <c r="I86" s="59"/>
      <c r="J86" s="58"/>
      <c r="K86" s="59"/>
      <c r="L86" s="57"/>
      <c r="M86" s="57"/>
      <c r="N86" s="57"/>
      <c r="O86" s="57"/>
      <c r="P86" s="57"/>
      <c r="Q86" s="50"/>
      <c r="R86" s="50"/>
    </row>
    <row r="87" spans="7:18" ht="40" customHeight="1">
      <c r="G87" s="55"/>
      <c r="H87" s="50"/>
      <c r="I87" s="59"/>
      <c r="J87" s="58"/>
      <c r="K87" s="59"/>
      <c r="L87" s="57"/>
      <c r="M87" s="57"/>
      <c r="N87" s="57"/>
      <c r="O87" s="57"/>
      <c r="P87" s="57"/>
      <c r="Q87" s="50"/>
      <c r="R87" s="50"/>
    </row>
    <row r="88" spans="7:18" ht="40" customHeight="1">
      <c r="G88" s="55"/>
      <c r="H88" s="50"/>
      <c r="I88" s="59"/>
      <c r="J88" s="58"/>
      <c r="K88" s="59"/>
      <c r="L88" s="57"/>
      <c r="M88" s="57"/>
      <c r="N88" s="57"/>
      <c r="O88" s="57"/>
      <c r="P88" s="57"/>
      <c r="Q88" s="50"/>
      <c r="R88" s="50"/>
    </row>
    <row r="89" spans="7:18" ht="40" customHeight="1">
      <c r="G89" s="55"/>
      <c r="H89" s="50"/>
      <c r="I89" s="57"/>
      <c r="J89" s="58"/>
      <c r="K89" s="59"/>
      <c r="L89" s="57"/>
      <c r="M89" s="57"/>
      <c r="N89" s="57"/>
      <c r="O89" s="57"/>
      <c r="P89" s="57"/>
      <c r="Q89" s="50"/>
      <c r="R89" s="50"/>
    </row>
    <row r="90" spans="7:18" ht="40" customHeight="1">
      <c r="G90" s="55"/>
      <c r="H90" s="50"/>
      <c r="I90" s="57"/>
      <c r="J90" s="58"/>
      <c r="K90" s="59"/>
      <c r="L90" s="57"/>
      <c r="M90" s="57"/>
      <c r="N90" s="57"/>
      <c r="O90" s="57"/>
      <c r="P90" s="57"/>
      <c r="Q90" s="50"/>
      <c r="R90" s="50"/>
    </row>
    <row r="91" spans="7:18" ht="40" customHeight="1">
      <c r="G91" s="55"/>
      <c r="H91" s="50"/>
      <c r="I91" s="57"/>
      <c r="J91" s="58"/>
      <c r="K91" s="59"/>
      <c r="L91" s="57"/>
      <c r="M91" s="57"/>
      <c r="N91" s="57"/>
      <c r="O91" s="57"/>
      <c r="P91" s="57"/>
      <c r="Q91" s="50"/>
      <c r="R91" s="50"/>
    </row>
    <row r="92" spans="7:18" ht="40" customHeight="1">
      <c r="G92" s="55"/>
      <c r="H92" s="50"/>
      <c r="I92" s="57"/>
      <c r="J92" s="58"/>
      <c r="K92" s="59"/>
      <c r="L92" s="57"/>
      <c r="M92" s="57"/>
      <c r="N92" s="57"/>
      <c r="O92" s="57"/>
      <c r="P92" s="57"/>
      <c r="Q92" s="50"/>
      <c r="R92" s="50"/>
    </row>
    <row r="93" spans="7:18" ht="40" customHeight="1">
      <c r="G93" s="55"/>
      <c r="H93" s="50"/>
      <c r="I93" s="57"/>
      <c r="J93" s="58"/>
      <c r="K93" s="59"/>
      <c r="L93" s="57"/>
      <c r="M93" s="57"/>
      <c r="N93" s="57"/>
      <c r="O93" s="57"/>
      <c r="P93" s="57"/>
      <c r="Q93" s="50"/>
      <c r="R93" s="50"/>
    </row>
    <row r="94" spans="7:18" ht="40" customHeight="1">
      <c r="G94" s="55"/>
      <c r="H94" s="50"/>
      <c r="I94" s="57"/>
      <c r="J94" s="58"/>
      <c r="K94" s="59"/>
      <c r="L94" s="57"/>
      <c r="M94" s="57"/>
      <c r="N94" s="57"/>
      <c r="O94" s="57"/>
      <c r="P94" s="57"/>
      <c r="Q94" s="50"/>
      <c r="R94" s="50"/>
    </row>
    <row r="95" spans="7:18" ht="40" customHeight="1">
      <c r="G95" s="55"/>
      <c r="H95" s="50"/>
      <c r="I95" s="57"/>
      <c r="J95" s="58"/>
      <c r="K95" s="59"/>
      <c r="L95" s="57"/>
      <c r="M95" s="57"/>
      <c r="N95" s="57"/>
      <c r="O95" s="57"/>
      <c r="P95" s="57"/>
      <c r="Q95" s="50"/>
      <c r="R95" s="50"/>
    </row>
    <row r="96" spans="7:18" ht="40" customHeight="1">
      <c r="G96" s="55"/>
      <c r="H96" s="50"/>
      <c r="I96" s="57"/>
      <c r="J96" s="58"/>
      <c r="K96" s="59"/>
      <c r="L96" s="57"/>
      <c r="M96" s="57"/>
      <c r="N96" s="57"/>
      <c r="O96" s="57"/>
      <c r="P96" s="57"/>
      <c r="Q96" s="50"/>
      <c r="R96" s="50"/>
    </row>
    <row r="97" spans="7:18" ht="40" customHeight="1">
      <c r="G97" s="55"/>
      <c r="H97" s="50"/>
      <c r="I97" s="57"/>
      <c r="J97" s="58"/>
      <c r="K97" s="59"/>
      <c r="L97" s="57"/>
      <c r="M97" s="57"/>
      <c r="N97" s="57"/>
      <c r="O97" s="57"/>
      <c r="P97" s="57"/>
      <c r="Q97" s="50"/>
      <c r="R97" s="50"/>
    </row>
    <row r="98" spans="7:18" ht="40" customHeight="1">
      <c r="G98" s="55"/>
      <c r="H98" s="50"/>
      <c r="I98" s="57"/>
      <c r="J98" s="58"/>
      <c r="K98" s="59"/>
      <c r="L98" s="57"/>
      <c r="M98" s="57"/>
      <c r="N98" s="57"/>
      <c r="O98" s="57"/>
      <c r="P98" s="57"/>
      <c r="Q98" s="50"/>
      <c r="R98" s="50"/>
    </row>
    <row r="99" spans="7:18" ht="40" customHeight="1">
      <c r="G99" s="55"/>
      <c r="H99" s="50"/>
      <c r="I99" s="57"/>
      <c r="J99" s="58"/>
      <c r="K99" s="59"/>
      <c r="L99" s="57"/>
      <c r="M99" s="57"/>
      <c r="N99" s="57"/>
      <c r="O99" s="57"/>
      <c r="P99" s="57"/>
      <c r="Q99" s="50"/>
      <c r="R99" s="50"/>
    </row>
    <row r="100" spans="7:18" ht="40" customHeight="1">
      <c r="G100" s="55"/>
      <c r="H100" s="50"/>
      <c r="I100" s="57"/>
      <c r="J100" s="58"/>
      <c r="K100" s="59"/>
      <c r="L100" s="57"/>
      <c r="M100" s="57"/>
      <c r="N100" s="57"/>
      <c r="O100" s="57"/>
      <c r="P100" s="57"/>
      <c r="Q100" s="50"/>
      <c r="R100" s="50"/>
    </row>
    <row r="101" spans="7:18" ht="40" customHeight="1">
      <c r="G101" s="55"/>
      <c r="H101" s="50"/>
      <c r="I101" s="57"/>
      <c r="J101" s="58"/>
      <c r="K101" s="59"/>
      <c r="L101" s="57"/>
      <c r="M101" s="57"/>
      <c r="N101" s="57"/>
      <c r="O101" s="57"/>
      <c r="P101" s="57"/>
      <c r="Q101" s="50"/>
      <c r="R101" s="50"/>
    </row>
    <row r="102" spans="7:18" ht="40" customHeight="1">
      <c r="G102" s="55"/>
      <c r="H102" s="50"/>
      <c r="I102" s="57"/>
      <c r="J102" s="58"/>
      <c r="K102" s="59"/>
      <c r="L102" s="57"/>
      <c r="M102" s="57"/>
      <c r="N102" s="57"/>
      <c r="O102" s="57"/>
      <c r="P102" s="57"/>
      <c r="Q102" s="50"/>
      <c r="R102" s="50"/>
    </row>
    <row r="103" spans="7:18" ht="40" customHeight="1">
      <c r="G103" s="55"/>
      <c r="H103" s="50"/>
      <c r="I103" s="57"/>
      <c r="J103" s="58"/>
      <c r="K103" s="59"/>
      <c r="L103" s="57"/>
      <c r="M103" s="57"/>
      <c r="N103" s="57"/>
      <c r="O103" s="57"/>
      <c r="P103" s="57"/>
      <c r="Q103" s="50"/>
      <c r="R103" s="50"/>
    </row>
    <row r="104" spans="7:18" ht="40" customHeight="1">
      <c r="G104" s="55"/>
      <c r="H104" s="50"/>
      <c r="I104" s="57"/>
      <c r="J104" s="58"/>
      <c r="K104" s="59"/>
      <c r="L104" s="57"/>
      <c r="M104" s="57"/>
      <c r="N104" s="57"/>
      <c r="O104" s="57"/>
      <c r="P104" s="57"/>
      <c r="Q104" s="50"/>
      <c r="R104" s="50"/>
    </row>
    <row r="105" spans="7:18" ht="40" customHeight="1">
      <c r="G105" s="55"/>
      <c r="H105" s="50"/>
      <c r="I105" s="57"/>
      <c r="J105" s="58"/>
      <c r="K105" s="59"/>
      <c r="L105" s="57"/>
      <c r="M105" s="57"/>
      <c r="N105" s="57"/>
      <c r="O105" s="57"/>
      <c r="P105" s="57"/>
      <c r="Q105" s="50"/>
      <c r="R105" s="50"/>
    </row>
    <row r="106" spans="7:18" ht="40" customHeight="1">
      <c r="G106" s="55"/>
      <c r="H106" s="50"/>
      <c r="I106" s="57"/>
      <c r="J106" s="58"/>
      <c r="K106" s="59"/>
      <c r="L106" s="57"/>
      <c r="M106" s="57"/>
      <c r="N106" s="57"/>
      <c r="O106" s="57"/>
      <c r="P106" s="57"/>
      <c r="Q106" s="50"/>
      <c r="R106" s="50"/>
    </row>
    <row r="107" spans="7:18" ht="40" customHeight="1">
      <c r="G107" s="55"/>
      <c r="H107" s="50"/>
      <c r="I107" s="57"/>
      <c r="J107" s="58"/>
      <c r="K107" s="59"/>
      <c r="L107" s="57"/>
      <c r="M107" s="57"/>
      <c r="N107" s="57"/>
      <c r="O107" s="57"/>
      <c r="P107" s="57"/>
      <c r="Q107" s="50"/>
      <c r="R107" s="50"/>
    </row>
    <row r="108" spans="7:18" ht="40" customHeight="1">
      <c r="G108" s="55"/>
      <c r="H108" s="50"/>
      <c r="I108" s="57"/>
      <c r="J108" s="58"/>
      <c r="K108" s="59"/>
      <c r="L108" s="57"/>
      <c r="M108" s="57"/>
      <c r="N108" s="57"/>
      <c r="O108" s="57"/>
      <c r="P108" s="57"/>
      <c r="Q108" s="50"/>
      <c r="R108" s="50"/>
    </row>
    <row r="109" spans="7:18" ht="40" customHeight="1">
      <c r="G109" s="55"/>
      <c r="H109" s="50"/>
      <c r="I109" s="57"/>
      <c r="J109" s="58"/>
      <c r="K109" s="59"/>
      <c r="L109" s="57"/>
      <c r="M109" s="57"/>
      <c r="N109" s="57"/>
      <c r="O109" s="57"/>
      <c r="P109" s="57"/>
      <c r="Q109" s="50"/>
      <c r="R109" s="50"/>
    </row>
    <row r="110" spans="7:18" ht="40" customHeight="1">
      <c r="G110" s="55"/>
      <c r="H110" s="50"/>
      <c r="I110" s="57"/>
      <c r="J110" s="58"/>
      <c r="K110" s="59"/>
      <c r="L110" s="57"/>
      <c r="M110" s="57"/>
      <c r="N110" s="57"/>
      <c r="O110" s="57"/>
      <c r="P110" s="57"/>
      <c r="Q110" s="50"/>
      <c r="R110" s="50"/>
    </row>
    <row r="111" spans="7:18" ht="40" customHeight="1">
      <c r="G111" s="55"/>
      <c r="H111" s="50"/>
      <c r="I111" s="57"/>
      <c r="J111" s="58"/>
      <c r="K111" s="59"/>
      <c r="L111" s="57"/>
      <c r="M111" s="57"/>
      <c r="N111" s="57"/>
      <c r="O111" s="57"/>
      <c r="P111" s="57"/>
      <c r="Q111" s="50"/>
      <c r="R111" s="50"/>
    </row>
    <row r="112" spans="7:18" ht="32" customHeight="1">
      <c r="G112" s="55"/>
      <c r="H112" s="50"/>
      <c r="I112" s="57"/>
      <c r="J112" s="58"/>
      <c r="K112" s="59"/>
      <c r="L112" s="57"/>
      <c r="M112" s="57"/>
      <c r="N112" s="57"/>
      <c r="O112" s="57"/>
      <c r="P112" s="57"/>
      <c r="Q112" s="50"/>
      <c r="R112" s="50"/>
    </row>
    <row r="113" spans="7:18" ht="32" customHeight="1">
      <c r="G113" s="55"/>
      <c r="H113" s="50"/>
      <c r="I113" s="57"/>
      <c r="J113" s="58"/>
      <c r="K113" s="59"/>
      <c r="L113" s="57"/>
      <c r="M113" s="57"/>
      <c r="N113" s="57"/>
      <c r="O113" s="57"/>
      <c r="P113" s="57"/>
      <c r="Q113" s="50"/>
      <c r="R113" s="50"/>
    </row>
    <row r="114" spans="7:18" ht="32" customHeight="1">
      <c r="G114" s="55"/>
      <c r="H114" s="50"/>
      <c r="I114" s="57"/>
      <c r="J114" s="58"/>
      <c r="K114" s="59"/>
      <c r="L114" s="57"/>
      <c r="M114" s="57"/>
      <c r="N114" s="57"/>
      <c r="O114" s="57"/>
      <c r="P114" s="57"/>
      <c r="Q114" s="50"/>
      <c r="R114" s="50"/>
    </row>
    <row r="115" spans="7:18" ht="32" customHeight="1">
      <c r="G115" s="55"/>
      <c r="H115" s="50"/>
      <c r="I115" s="57"/>
      <c r="J115" s="58"/>
      <c r="K115" s="59"/>
      <c r="L115" s="57"/>
      <c r="M115" s="57"/>
      <c r="N115" s="57"/>
      <c r="O115" s="57"/>
      <c r="P115" s="57"/>
      <c r="Q115" s="50"/>
      <c r="R115" s="50"/>
    </row>
    <row r="116" spans="7:18" ht="32" customHeight="1">
      <c r="G116" s="55"/>
      <c r="H116" s="50"/>
      <c r="I116" s="57"/>
      <c r="J116" s="58"/>
      <c r="K116" s="59"/>
      <c r="L116" s="57"/>
      <c r="M116" s="57"/>
      <c r="N116" s="57"/>
      <c r="O116" s="57"/>
      <c r="P116" s="57"/>
      <c r="Q116" s="50"/>
      <c r="R116" s="50"/>
    </row>
    <row r="117" spans="7:18" ht="32" customHeight="1">
      <c r="G117" s="55"/>
      <c r="H117" s="50"/>
      <c r="I117" s="57"/>
      <c r="J117" s="58"/>
      <c r="K117" s="59"/>
      <c r="L117" s="57"/>
      <c r="M117" s="57"/>
      <c r="N117" s="57"/>
      <c r="O117" s="57"/>
      <c r="P117" s="57"/>
      <c r="Q117" s="50"/>
      <c r="R117" s="50"/>
    </row>
    <row r="118" spans="7:18" ht="32" customHeight="1">
      <c r="G118" s="55"/>
      <c r="H118" s="50"/>
      <c r="I118" s="57"/>
      <c r="J118" s="58"/>
      <c r="K118" s="59"/>
      <c r="L118" s="57"/>
      <c r="M118" s="57"/>
      <c r="N118" s="57"/>
      <c r="O118" s="57"/>
      <c r="P118" s="57"/>
      <c r="Q118" s="50"/>
      <c r="R118" s="50"/>
    </row>
    <row r="119" spans="7:18" ht="32" customHeight="1">
      <c r="G119" s="55"/>
      <c r="H119" s="50"/>
      <c r="I119" s="57"/>
      <c r="J119" s="58"/>
      <c r="K119" s="59"/>
      <c r="L119" s="57"/>
      <c r="M119" s="57"/>
      <c r="N119" s="57"/>
      <c r="O119" s="57"/>
      <c r="P119" s="57"/>
      <c r="Q119" s="50"/>
      <c r="R119" s="50"/>
    </row>
    <row r="120" spans="7:18" ht="32" customHeight="1">
      <c r="G120" s="55"/>
      <c r="H120" s="50"/>
      <c r="I120" s="57"/>
      <c r="J120" s="58"/>
      <c r="K120" s="59"/>
      <c r="L120" s="57"/>
      <c r="M120" s="57"/>
      <c r="N120" s="57"/>
      <c r="O120" s="57"/>
      <c r="P120" s="57"/>
      <c r="Q120" s="50"/>
      <c r="R120" s="50"/>
    </row>
    <row r="121" spans="7:18" ht="32" customHeight="1">
      <c r="G121" s="55"/>
      <c r="H121" s="50"/>
      <c r="I121" s="57"/>
      <c r="J121" s="58"/>
      <c r="K121" s="59"/>
      <c r="L121" s="57"/>
      <c r="M121" s="57"/>
      <c r="N121" s="57"/>
      <c r="O121" s="57"/>
      <c r="P121" s="57"/>
      <c r="Q121" s="50"/>
      <c r="R121" s="50"/>
    </row>
    <row r="122" spans="7:18" ht="32" customHeight="1">
      <c r="G122" s="55"/>
      <c r="H122" s="50"/>
      <c r="I122" s="57"/>
      <c r="J122" s="58"/>
      <c r="K122" s="59"/>
      <c r="L122" s="57"/>
      <c r="M122" s="57"/>
      <c r="N122" s="57"/>
      <c r="O122" s="57"/>
      <c r="P122" s="57"/>
      <c r="Q122" s="50"/>
      <c r="R122" s="50"/>
    </row>
    <row r="123" spans="7:18" ht="32" customHeight="1">
      <c r="G123" s="55"/>
      <c r="H123" s="50"/>
      <c r="I123" s="57"/>
      <c r="J123" s="58"/>
      <c r="K123" s="59"/>
      <c r="L123" s="57"/>
      <c r="M123" s="57"/>
      <c r="N123" s="57"/>
      <c r="O123" s="57"/>
      <c r="P123" s="57"/>
      <c r="Q123" s="50"/>
      <c r="R123" s="50"/>
    </row>
    <row r="124" spans="7:18" ht="32" customHeight="1">
      <c r="G124" s="55"/>
      <c r="H124" s="50"/>
      <c r="I124" s="57"/>
      <c r="J124" s="58"/>
      <c r="K124" s="59"/>
      <c r="L124" s="57"/>
      <c r="M124" s="57"/>
      <c r="N124" s="57"/>
      <c r="O124" s="57"/>
      <c r="P124" s="57"/>
      <c r="Q124" s="50"/>
      <c r="R124" s="50"/>
    </row>
    <row r="125" spans="7:18" ht="32" customHeight="1">
      <c r="G125" s="55"/>
      <c r="H125" s="50"/>
      <c r="I125" s="57"/>
      <c r="J125" s="58"/>
      <c r="K125" s="59"/>
      <c r="L125" s="57"/>
      <c r="M125" s="57"/>
      <c r="N125" s="57"/>
      <c r="O125" s="57"/>
      <c r="P125" s="57"/>
      <c r="Q125" s="50"/>
      <c r="R125" s="50"/>
    </row>
    <row r="126" spans="7:18" ht="32" customHeight="1">
      <c r="G126" s="55"/>
      <c r="H126" s="50"/>
      <c r="I126" s="57"/>
      <c r="J126" s="58"/>
      <c r="K126" s="59"/>
      <c r="L126" s="57"/>
      <c r="M126" s="57"/>
      <c r="N126" s="57"/>
      <c r="O126" s="57"/>
      <c r="P126" s="57"/>
      <c r="Q126" s="50"/>
      <c r="R126" s="50"/>
    </row>
    <row r="127" spans="7:18" ht="32" customHeight="1">
      <c r="G127" s="55"/>
      <c r="H127" s="50"/>
      <c r="I127" s="57"/>
      <c r="J127" s="58"/>
      <c r="K127" s="59"/>
      <c r="L127" s="57"/>
      <c r="M127" s="57"/>
      <c r="N127" s="57"/>
      <c r="O127" s="57"/>
      <c r="P127" s="57"/>
      <c r="Q127" s="50"/>
      <c r="R127" s="50"/>
    </row>
    <row r="128" spans="7:18" ht="32" customHeight="1">
      <c r="G128" s="55"/>
      <c r="H128" s="50"/>
      <c r="I128" s="57"/>
      <c r="J128" s="58"/>
      <c r="K128" s="59"/>
      <c r="L128" s="57"/>
      <c r="M128" s="57"/>
      <c r="N128" s="57"/>
      <c r="O128" s="57"/>
      <c r="P128" s="57"/>
      <c r="Q128" s="50"/>
      <c r="R128" s="50"/>
    </row>
    <row r="129" spans="7:18" ht="32" customHeight="1">
      <c r="G129" s="55"/>
      <c r="H129" s="50"/>
      <c r="I129" s="57"/>
      <c r="J129" s="58"/>
      <c r="K129" s="59"/>
      <c r="L129" s="57"/>
      <c r="M129" s="57"/>
      <c r="N129" s="57"/>
      <c r="O129" s="57"/>
      <c r="P129" s="57"/>
      <c r="Q129" s="50"/>
      <c r="R129" s="50"/>
    </row>
    <row r="130" spans="7:18" ht="32" customHeight="1">
      <c r="G130" s="55"/>
      <c r="H130" s="50"/>
      <c r="I130" s="57"/>
      <c r="J130" s="58"/>
      <c r="K130" s="59"/>
      <c r="L130" s="57"/>
      <c r="M130" s="57"/>
      <c r="N130" s="57"/>
      <c r="O130" s="57"/>
      <c r="P130" s="57"/>
      <c r="Q130" s="50"/>
      <c r="R130" s="50"/>
    </row>
    <row r="131" spans="7:18" ht="32" customHeight="1">
      <c r="G131" s="55"/>
      <c r="H131" s="50"/>
      <c r="I131" s="57"/>
      <c r="J131" s="58"/>
      <c r="K131" s="59"/>
      <c r="L131" s="57"/>
      <c r="M131" s="57"/>
      <c r="N131" s="57"/>
      <c r="O131" s="57"/>
      <c r="P131" s="57"/>
      <c r="Q131" s="50"/>
      <c r="R131" s="50"/>
    </row>
    <row r="132" spans="7:18" ht="32" customHeight="1">
      <c r="G132" s="55"/>
      <c r="H132" s="50"/>
      <c r="I132" s="57"/>
      <c r="J132" s="58"/>
      <c r="K132" s="59"/>
      <c r="L132" s="57"/>
      <c r="M132" s="57"/>
      <c r="N132" s="57"/>
      <c r="O132" s="57"/>
      <c r="P132" s="57"/>
      <c r="Q132" s="50"/>
      <c r="R132" s="50"/>
    </row>
    <row r="133" spans="7:18" ht="32" customHeight="1">
      <c r="G133" s="55"/>
      <c r="H133" s="50"/>
      <c r="I133" s="57"/>
      <c r="J133" s="58"/>
      <c r="K133" s="59"/>
      <c r="L133" s="57"/>
      <c r="M133" s="57"/>
      <c r="N133" s="57"/>
      <c r="O133" s="57"/>
      <c r="P133" s="57"/>
      <c r="Q133" s="50"/>
      <c r="R133" s="50"/>
    </row>
    <row r="134" spans="7:18" ht="32" customHeight="1">
      <c r="G134" s="55"/>
      <c r="H134" s="50"/>
      <c r="I134" s="57"/>
      <c r="J134" s="58"/>
      <c r="K134" s="59"/>
      <c r="L134" s="57"/>
      <c r="M134" s="57"/>
      <c r="N134" s="57"/>
      <c r="O134" s="57"/>
      <c r="P134" s="57"/>
      <c r="Q134" s="50"/>
      <c r="R134" s="50"/>
    </row>
    <row r="135" spans="7:18" ht="32" customHeight="1">
      <c r="G135" s="55"/>
      <c r="H135" s="50"/>
      <c r="I135" s="57"/>
      <c r="J135" s="58"/>
      <c r="K135" s="59"/>
      <c r="L135" s="57"/>
      <c r="M135" s="57"/>
      <c r="N135" s="57"/>
      <c r="O135" s="57"/>
      <c r="P135" s="57"/>
      <c r="Q135" s="50"/>
      <c r="R135" s="50"/>
    </row>
    <row r="136" spans="7:18" ht="32" customHeight="1">
      <c r="G136" s="55"/>
      <c r="H136" s="50"/>
      <c r="I136" s="57"/>
      <c r="J136" s="58"/>
      <c r="K136" s="59"/>
      <c r="L136" s="57"/>
      <c r="M136" s="57"/>
      <c r="N136" s="57"/>
      <c r="O136" s="57"/>
      <c r="P136" s="57"/>
      <c r="Q136" s="50"/>
      <c r="R136" s="50"/>
    </row>
    <row r="137" spans="7:18" ht="32" customHeight="1">
      <c r="G137" s="55"/>
      <c r="H137" s="50"/>
      <c r="I137" s="57"/>
      <c r="J137" s="58"/>
      <c r="K137" s="59"/>
      <c r="L137" s="57"/>
      <c r="M137" s="57"/>
      <c r="N137" s="57"/>
      <c r="O137" s="57"/>
      <c r="P137" s="57"/>
      <c r="Q137" s="50"/>
      <c r="R137" s="50"/>
    </row>
    <row r="138" spans="7:18" ht="32" customHeight="1">
      <c r="G138" s="55"/>
      <c r="H138" s="50"/>
      <c r="I138" s="57"/>
      <c r="J138" s="58"/>
      <c r="K138" s="59"/>
      <c r="L138" s="57"/>
      <c r="M138" s="57"/>
      <c r="N138" s="57"/>
      <c r="O138" s="57"/>
      <c r="P138" s="57"/>
      <c r="Q138" s="50"/>
      <c r="R138" s="50"/>
    </row>
    <row r="139" spans="7:18" ht="32" customHeight="1">
      <c r="G139" s="55"/>
      <c r="H139" s="50"/>
      <c r="I139" s="57"/>
      <c r="J139" s="58"/>
      <c r="K139" s="59"/>
      <c r="L139" s="57"/>
      <c r="M139" s="57"/>
      <c r="N139" s="57"/>
      <c r="O139" s="57"/>
      <c r="P139" s="57"/>
      <c r="Q139" s="50"/>
      <c r="R139" s="50"/>
    </row>
    <row r="140" spans="7:18" ht="32" customHeight="1">
      <c r="G140" s="55"/>
      <c r="H140" s="50"/>
      <c r="I140" s="57"/>
      <c r="J140" s="58"/>
      <c r="K140" s="59"/>
      <c r="L140" s="57"/>
      <c r="M140" s="57"/>
      <c r="N140" s="57"/>
      <c r="O140" s="57"/>
      <c r="P140" s="57"/>
      <c r="Q140" s="50"/>
      <c r="R140" s="50"/>
    </row>
    <row r="141" spans="7:18" ht="32" customHeight="1">
      <c r="G141" s="55"/>
      <c r="H141" s="50"/>
      <c r="I141" s="57"/>
      <c r="J141" s="58"/>
      <c r="K141" s="59"/>
      <c r="L141" s="57"/>
      <c r="M141" s="57"/>
      <c r="N141" s="57"/>
      <c r="O141" s="57"/>
      <c r="P141" s="57"/>
      <c r="Q141" s="50"/>
      <c r="R141" s="50"/>
    </row>
    <row r="142" spans="7:18" ht="32" customHeight="1">
      <c r="G142" s="55"/>
      <c r="H142" s="50"/>
      <c r="I142" s="57"/>
      <c r="J142" s="58"/>
      <c r="K142" s="59"/>
      <c r="L142" s="57"/>
      <c r="M142" s="57"/>
      <c r="N142" s="57"/>
      <c r="O142" s="57"/>
      <c r="P142" s="57"/>
      <c r="Q142" s="50"/>
      <c r="R142" s="50"/>
    </row>
    <row r="143" spans="7:18" ht="32" customHeight="1">
      <c r="G143" s="55"/>
      <c r="H143" s="50"/>
      <c r="I143" s="57"/>
      <c r="J143" s="58"/>
      <c r="K143" s="59"/>
      <c r="L143" s="57"/>
      <c r="M143" s="57"/>
      <c r="N143" s="57"/>
      <c r="O143" s="57"/>
      <c r="P143" s="57"/>
      <c r="Q143" s="50"/>
      <c r="R143" s="50"/>
    </row>
    <row r="144" spans="7:18" ht="32" customHeight="1">
      <c r="G144" s="55"/>
      <c r="H144" s="50"/>
      <c r="I144" s="57"/>
      <c r="J144" s="58"/>
      <c r="K144" s="59"/>
      <c r="L144" s="57"/>
      <c r="M144" s="57"/>
      <c r="N144" s="57"/>
      <c r="O144" s="57"/>
      <c r="P144" s="57"/>
      <c r="Q144" s="50"/>
      <c r="R144" s="50"/>
    </row>
    <row r="145" spans="7:18" ht="32" customHeight="1">
      <c r="G145" s="55"/>
      <c r="H145" s="50"/>
      <c r="I145" s="57"/>
      <c r="J145" s="58"/>
      <c r="K145" s="59"/>
      <c r="L145" s="57"/>
      <c r="M145" s="57"/>
      <c r="N145" s="57"/>
      <c r="O145" s="57"/>
      <c r="P145" s="57"/>
      <c r="Q145" s="50"/>
      <c r="R145" s="50"/>
    </row>
    <row r="146" spans="7:18" ht="32" customHeight="1">
      <c r="G146" s="55"/>
      <c r="H146" s="50"/>
      <c r="I146" s="57"/>
      <c r="J146" s="58"/>
      <c r="K146" s="59"/>
      <c r="L146" s="57"/>
      <c r="M146" s="57"/>
      <c r="N146" s="57"/>
      <c r="O146" s="57"/>
      <c r="P146" s="57"/>
      <c r="Q146" s="50"/>
      <c r="R146" s="50"/>
    </row>
    <row r="147" spans="7:18" ht="32" customHeight="1">
      <c r="G147" s="55"/>
      <c r="H147" s="50"/>
      <c r="I147" s="57"/>
      <c r="J147" s="58"/>
      <c r="K147" s="59"/>
      <c r="L147" s="57"/>
      <c r="M147" s="57"/>
      <c r="N147" s="57"/>
      <c r="O147" s="57"/>
      <c r="P147" s="57"/>
      <c r="Q147" s="50"/>
      <c r="R147" s="50"/>
    </row>
    <row r="148" spans="7:18" ht="32" customHeight="1">
      <c r="G148" s="55"/>
      <c r="H148" s="50"/>
      <c r="I148" s="57"/>
      <c r="J148" s="58"/>
      <c r="K148" s="59"/>
      <c r="L148" s="50"/>
      <c r="M148" s="50"/>
      <c r="N148" s="50"/>
      <c r="O148" s="50"/>
      <c r="P148" s="50"/>
      <c r="Q148" s="50"/>
      <c r="R148" s="50"/>
    </row>
    <row r="149" spans="7:18" ht="32" customHeight="1">
      <c r="G149" s="55"/>
      <c r="H149" s="50"/>
      <c r="I149" s="57"/>
      <c r="J149" s="58"/>
      <c r="K149" s="59"/>
      <c r="L149" s="50"/>
      <c r="M149" s="50"/>
      <c r="N149" s="50"/>
      <c r="O149" s="50"/>
      <c r="P149" s="50"/>
      <c r="Q149" s="50"/>
      <c r="R149" s="50"/>
    </row>
    <row r="150" spans="7:18" ht="32" customHeight="1">
      <c r="G150" s="55"/>
      <c r="H150" s="50"/>
      <c r="I150" s="57"/>
      <c r="J150" s="58"/>
      <c r="K150" s="59"/>
      <c r="L150" s="50"/>
      <c r="M150" s="50"/>
      <c r="N150" s="50"/>
      <c r="O150" s="50"/>
      <c r="P150" s="50"/>
      <c r="Q150" s="50"/>
      <c r="R150" s="50"/>
    </row>
    <row r="151" spans="7:18" ht="32" customHeight="1">
      <c r="G151" s="55"/>
      <c r="H151" s="50"/>
      <c r="I151" s="57"/>
      <c r="J151" s="58"/>
      <c r="K151" s="59"/>
      <c r="L151" s="50"/>
      <c r="M151" s="50"/>
      <c r="N151" s="50"/>
      <c r="O151" s="50"/>
      <c r="P151" s="50"/>
      <c r="Q151" s="50"/>
      <c r="R151" s="50"/>
    </row>
    <row r="152" spans="7:18" ht="32" customHeight="1">
      <c r="G152" s="55"/>
      <c r="H152" s="50"/>
      <c r="I152" s="57"/>
      <c r="J152" s="58"/>
      <c r="K152" s="59"/>
      <c r="L152" s="50"/>
      <c r="M152" s="50"/>
      <c r="N152" s="50"/>
      <c r="O152" s="50"/>
      <c r="P152" s="50"/>
      <c r="Q152" s="50"/>
      <c r="R152" s="50"/>
    </row>
    <row r="153" spans="7:18" ht="32" customHeight="1">
      <c r="G153" s="55"/>
      <c r="H153" s="50"/>
      <c r="I153" s="57"/>
      <c r="J153" s="58"/>
      <c r="K153" s="59"/>
      <c r="L153" s="50"/>
      <c r="M153" s="50"/>
      <c r="N153" s="50"/>
      <c r="O153" s="50"/>
      <c r="P153" s="50"/>
      <c r="Q153" s="50"/>
      <c r="R153" s="50"/>
    </row>
    <row r="154" spans="7:18" ht="32" customHeight="1">
      <c r="G154" s="55"/>
      <c r="H154" s="50"/>
      <c r="I154" s="57"/>
      <c r="J154" s="58"/>
      <c r="K154" s="59"/>
      <c r="L154" s="50"/>
      <c r="M154" s="50"/>
      <c r="N154" s="50"/>
      <c r="O154" s="50"/>
      <c r="P154" s="50"/>
      <c r="Q154" s="50"/>
      <c r="R154" s="50"/>
    </row>
    <row r="155" spans="7:18" ht="32" customHeight="1">
      <c r="G155" s="55"/>
      <c r="H155" s="50"/>
      <c r="I155" s="57"/>
      <c r="J155" s="58"/>
      <c r="K155" s="59"/>
      <c r="L155" s="50"/>
      <c r="M155" s="50"/>
      <c r="N155" s="50"/>
      <c r="O155" s="50"/>
      <c r="P155" s="50"/>
      <c r="Q155" s="50"/>
      <c r="R155" s="50"/>
    </row>
    <row r="156" spans="7:18" ht="32" customHeight="1">
      <c r="G156" s="55"/>
      <c r="H156" s="50"/>
      <c r="I156" s="57"/>
      <c r="J156" s="58"/>
      <c r="K156" s="59"/>
      <c r="L156" s="50"/>
      <c r="M156" s="50"/>
      <c r="N156" s="50"/>
      <c r="O156" s="50"/>
      <c r="P156" s="50"/>
      <c r="Q156" s="50"/>
      <c r="R156" s="50"/>
    </row>
    <row r="157" spans="7:18" ht="32" customHeight="1">
      <c r="G157" s="55"/>
      <c r="H157" s="50"/>
      <c r="I157" s="57"/>
      <c r="J157" s="58"/>
      <c r="K157" s="59"/>
      <c r="L157" s="50"/>
      <c r="M157" s="50"/>
      <c r="N157" s="50"/>
      <c r="O157" s="50"/>
      <c r="P157" s="50"/>
      <c r="Q157" s="50"/>
      <c r="R157" s="50"/>
    </row>
    <row r="158" spans="7:18" ht="32" customHeight="1">
      <c r="G158" s="55"/>
      <c r="H158" s="50"/>
      <c r="I158" s="57"/>
      <c r="J158" s="58"/>
      <c r="K158" s="59"/>
      <c r="L158" s="50"/>
      <c r="M158" s="50"/>
      <c r="N158" s="50"/>
      <c r="O158" s="50"/>
      <c r="P158" s="50"/>
      <c r="Q158" s="50"/>
      <c r="R158" s="50"/>
    </row>
    <row r="159" spans="7:18" ht="32" customHeight="1">
      <c r="G159" s="55"/>
      <c r="H159" s="50"/>
      <c r="I159" s="57"/>
      <c r="J159" s="58"/>
      <c r="K159" s="59"/>
      <c r="L159" s="50"/>
      <c r="M159" s="50"/>
      <c r="N159" s="50"/>
      <c r="O159" s="50"/>
      <c r="P159" s="50"/>
      <c r="Q159" s="50"/>
      <c r="R159" s="50"/>
    </row>
    <row r="160" spans="7:18" ht="32" customHeight="1">
      <c r="G160" s="55"/>
      <c r="H160" s="50"/>
      <c r="I160" s="57"/>
      <c r="J160" s="58"/>
      <c r="K160" s="59"/>
      <c r="L160" s="50"/>
      <c r="M160" s="50"/>
      <c r="N160" s="50"/>
      <c r="O160" s="50"/>
      <c r="P160" s="50"/>
      <c r="Q160" s="50"/>
      <c r="R160" s="50"/>
    </row>
    <row r="161" spans="7:18" ht="32" customHeight="1">
      <c r="G161" s="55"/>
      <c r="H161" s="50"/>
      <c r="I161" s="57"/>
      <c r="J161" s="58"/>
      <c r="K161" s="59"/>
      <c r="L161" s="50"/>
      <c r="M161" s="50"/>
      <c r="N161" s="50"/>
      <c r="O161" s="50"/>
      <c r="P161" s="50"/>
      <c r="Q161" s="50"/>
      <c r="R161" s="50"/>
    </row>
    <row r="162" spans="7:18" ht="32" customHeight="1">
      <c r="G162" s="55"/>
      <c r="H162" s="50"/>
      <c r="I162" s="57"/>
      <c r="J162" s="58"/>
      <c r="K162" s="59"/>
      <c r="L162" s="50"/>
      <c r="M162" s="50"/>
      <c r="N162" s="50"/>
      <c r="O162" s="50"/>
      <c r="P162" s="50"/>
      <c r="Q162" s="50"/>
      <c r="R162" s="50"/>
    </row>
    <row r="163" spans="7:18" ht="32" customHeight="1">
      <c r="G163" s="55"/>
      <c r="H163" s="50"/>
      <c r="I163" s="57"/>
      <c r="J163" s="58"/>
      <c r="K163" s="59"/>
      <c r="L163" s="50"/>
      <c r="M163" s="50"/>
      <c r="N163" s="50"/>
      <c r="O163" s="50"/>
      <c r="P163" s="50"/>
      <c r="Q163" s="50"/>
      <c r="R163" s="50"/>
    </row>
    <row r="164" spans="7:18" ht="32" customHeight="1">
      <c r="G164" s="55"/>
      <c r="H164" s="50"/>
      <c r="I164" s="57"/>
      <c r="J164" s="58"/>
      <c r="K164" s="59"/>
      <c r="L164" s="50"/>
      <c r="M164" s="50"/>
      <c r="N164" s="50"/>
      <c r="O164" s="50"/>
      <c r="P164" s="50"/>
      <c r="Q164" s="50"/>
      <c r="R164" s="50"/>
    </row>
    <row r="165" spans="7:18" ht="32" customHeight="1">
      <c r="G165" s="55"/>
      <c r="H165" s="50"/>
      <c r="I165" s="57"/>
      <c r="J165" s="58"/>
      <c r="K165" s="59"/>
      <c r="L165" s="50"/>
      <c r="M165" s="50"/>
      <c r="N165" s="50"/>
      <c r="O165" s="50"/>
      <c r="P165" s="50"/>
      <c r="Q165" s="50"/>
      <c r="R165" s="50"/>
    </row>
    <row r="166" spans="7:18" ht="32" customHeight="1">
      <c r="G166" s="55"/>
      <c r="H166" s="50"/>
      <c r="I166" s="57"/>
      <c r="J166" s="58"/>
      <c r="K166" s="59"/>
      <c r="L166" s="50"/>
      <c r="M166" s="50"/>
      <c r="N166" s="50"/>
      <c r="O166" s="50"/>
      <c r="P166" s="50"/>
      <c r="Q166" s="50"/>
      <c r="R166" s="50"/>
    </row>
    <row r="167" spans="7:18" ht="32" customHeight="1">
      <c r="G167" s="50"/>
      <c r="H167" s="50"/>
      <c r="I167" s="57"/>
      <c r="J167" s="58"/>
      <c r="K167" s="59"/>
      <c r="L167" s="50"/>
      <c r="M167" s="50"/>
      <c r="N167" s="50"/>
      <c r="O167" s="50"/>
      <c r="P167" s="50"/>
      <c r="Q167" s="50"/>
      <c r="R167" s="50"/>
    </row>
    <row r="168" spans="7:18" ht="32" customHeight="1">
      <c r="G168" s="50"/>
      <c r="H168" s="50"/>
      <c r="I168" s="57"/>
      <c r="J168" s="58"/>
      <c r="K168" s="59"/>
      <c r="L168" s="50"/>
      <c r="M168" s="50"/>
      <c r="N168" s="50"/>
      <c r="O168" s="50"/>
      <c r="P168" s="50"/>
      <c r="Q168" s="50"/>
      <c r="R168" s="50"/>
    </row>
    <row r="169" spans="7:18" ht="32" customHeight="1">
      <c r="G169" s="50"/>
      <c r="H169" s="50"/>
      <c r="I169" s="57"/>
      <c r="J169" s="58"/>
      <c r="K169" s="59"/>
      <c r="L169" s="50"/>
      <c r="M169" s="50"/>
      <c r="N169" s="50"/>
      <c r="O169" s="50"/>
      <c r="P169" s="50"/>
      <c r="Q169" s="50"/>
      <c r="R169" s="50"/>
    </row>
    <row r="170" spans="7:18" ht="32" customHeight="1">
      <c r="G170" s="50"/>
      <c r="H170" s="50"/>
      <c r="I170" s="57"/>
      <c r="J170" s="58"/>
      <c r="K170" s="59"/>
      <c r="L170" s="50"/>
      <c r="M170" s="50"/>
      <c r="N170" s="50"/>
      <c r="O170" s="50"/>
      <c r="P170" s="50"/>
      <c r="Q170" s="50"/>
      <c r="R170" s="50"/>
    </row>
    <row r="171" spans="7:18" ht="32" customHeight="1">
      <c r="G171" s="50"/>
      <c r="H171" s="50"/>
      <c r="I171" s="57"/>
      <c r="J171" s="58"/>
      <c r="K171" s="59"/>
      <c r="L171" s="50"/>
      <c r="M171" s="50"/>
      <c r="N171" s="50"/>
      <c r="O171" s="50"/>
      <c r="P171" s="50"/>
      <c r="Q171" s="50"/>
      <c r="R171" s="50"/>
    </row>
    <row r="172" spans="7:18" ht="32" customHeight="1">
      <c r="G172" s="50"/>
      <c r="H172" s="50"/>
      <c r="I172" s="57"/>
      <c r="J172" s="58"/>
      <c r="K172" s="59"/>
      <c r="L172" s="50"/>
      <c r="M172" s="50"/>
      <c r="N172" s="50"/>
      <c r="O172" s="50"/>
      <c r="P172" s="50"/>
      <c r="Q172" s="50"/>
      <c r="R172" s="50"/>
    </row>
    <row r="173" spans="7:18" ht="32" customHeight="1">
      <c r="G173" s="50"/>
      <c r="H173" s="50"/>
      <c r="I173" s="57"/>
      <c r="J173" s="58"/>
      <c r="K173" s="59"/>
      <c r="L173" s="50"/>
      <c r="M173" s="50"/>
      <c r="N173" s="50"/>
      <c r="O173" s="50"/>
      <c r="P173" s="50"/>
      <c r="Q173" s="50"/>
      <c r="R173" s="50"/>
    </row>
    <row r="174" spans="7:18" ht="32" customHeight="1">
      <c r="G174" s="50"/>
      <c r="H174" s="50"/>
      <c r="I174" s="57"/>
      <c r="J174" s="58"/>
      <c r="K174" s="59"/>
      <c r="L174" s="50"/>
      <c r="M174" s="50"/>
      <c r="N174" s="50"/>
      <c r="O174" s="50"/>
      <c r="P174" s="50"/>
      <c r="Q174" s="50"/>
      <c r="R174" s="50"/>
    </row>
    <row r="175" spans="7:18" ht="32" customHeight="1">
      <c r="G175" s="50"/>
      <c r="H175" s="50"/>
      <c r="I175" s="57"/>
      <c r="J175" s="58"/>
      <c r="K175" s="59"/>
      <c r="L175" s="50"/>
      <c r="M175" s="50"/>
      <c r="N175" s="50"/>
      <c r="O175" s="50"/>
      <c r="P175" s="50"/>
      <c r="Q175" s="50"/>
      <c r="R175" s="50"/>
    </row>
    <row r="176" spans="7:18" ht="32" customHeight="1">
      <c r="G176" s="50"/>
      <c r="H176" s="50"/>
      <c r="I176" s="57"/>
      <c r="J176" s="58"/>
      <c r="K176" s="59"/>
      <c r="L176" s="50"/>
      <c r="M176" s="50"/>
      <c r="N176" s="50"/>
      <c r="O176" s="50"/>
      <c r="P176" s="50"/>
      <c r="Q176" s="50"/>
      <c r="R176" s="50"/>
    </row>
    <row r="177" spans="7:18" ht="32" customHeight="1">
      <c r="G177" s="50"/>
      <c r="H177" s="50"/>
      <c r="I177" s="57"/>
      <c r="J177" s="58"/>
      <c r="K177" s="59"/>
      <c r="L177" s="50"/>
      <c r="M177" s="50"/>
      <c r="N177" s="50"/>
      <c r="O177" s="50"/>
      <c r="P177" s="50"/>
      <c r="Q177" s="50"/>
      <c r="R177" s="50"/>
    </row>
    <row r="178" spans="7:18" ht="32" customHeight="1">
      <c r="G178" s="50"/>
      <c r="H178" s="50"/>
      <c r="I178" s="57"/>
      <c r="J178" s="58"/>
      <c r="K178" s="59"/>
      <c r="L178" s="50"/>
      <c r="M178" s="50"/>
      <c r="N178" s="50"/>
      <c r="O178" s="50"/>
      <c r="P178" s="50"/>
      <c r="Q178" s="50"/>
      <c r="R178" s="50"/>
    </row>
    <row r="179" spans="7:18" ht="32" customHeight="1">
      <c r="G179" s="50"/>
      <c r="H179" s="50"/>
      <c r="I179" s="57"/>
      <c r="J179" s="58"/>
      <c r="K179" s="59"/>
      <c r="L179" s="50"/>
      <c r="M179" s="50"/>
      <c r="N179" s="50"/>
      <c r="O179" s="50"/>
      <c r="P179" s="50"/>
      <c r="Q179" s="50"/>
      <c r="R179" s="50"/>
    </row>
    <row r="180" spans="7:18" ht="32" customHeight="1">
      <c r="G180" s="50"/>
      <c r="H180" s="50"/>
      <c r="I180" s="57"/>
      <c r="J180" s="58"/>
      <c r="K180" s="59"/>
      <c r="L180" s="50"/>
      <c r="M180" s="50"/>
      <c r="N180" s="50"/>
      <c r="O180" s="50"/>
      <c r="P180" s="50"/>
      <c r="Q180" s="50"/>
      <c r="R180" s="50"/>
    </row>
    <row r="181" spans="7:18" ht="32" customHeight="1">
      <c r="G181" s="50"/>
      <c r="H181" s="50"/>
      <c r="I181" s="57"/>
      <c r="J181" s="58"/>
      <c r="K181" s="59"/>
      <c r="L181" s="50"/>
      <c r="M181" s="50"/>
      <c r="N181" s="50"/>
      <c r="O181" s="50"/>
      <c r="P181" s="50"/>
      <c r="Q181" s="50"/>
      <c r="R181" s="50"/>
    </row>
    <row r="182" spans="7:18" ht="32" customHeight="1">
      <c r="G182" s="50"/>
      <c r="H182" s="50"/>
      <c r="I182" s="57"/>
      <c r="J182" s="58"/>
      <c r="K182" s="59"/>
      <c r="L182" s="50"/>
      <c r="M182" s="50"/>
      <c r="N182" s="50"/>
      <c r="O182" s="50"/>
      <c r="P182" s="50"/>
      <c r="Q182" s="50"/>
      <c r="R182" s="50"/>
    </row>
    <row r="183" spans="7:18" ht="32" customHeight="1">
      <c r="G183" s="50"/>
      <c r="H183" s="50"/>
      <c r="I183" s="57"/>
      <c r="J183" s="58"/>
      <c r="K183" s="59"/>
      <c r="L183" s="50"/>
      <c r="M183" s="50"/>
      <c r="N183" s="50"/>
      <c r="O183" s="50"/>
      <c r="P183" s="50"/>
      <c r="Q183" s="50"/>
      <c r="R183" s="50"/>
    </row>
    <row r="184" spans="7:18" ht="32" customHeight="1">
      <c r="G184" s="50"/>
      <c r="H184" s="50"/>
      <c r="I184" s="57"/>
      <c r="J184" s="58"/>
      <c r="K184" s="59"/>
      <c r="L184" s="50"/>
      <c r="M184" s="50"/>
      <c r="N184" s="50"/>
      <c r="O184" s="50"/>
      <c r="P184" s="50"/>
      <c r="Q184" s="50"/>
      <c r="R184" s="50"/>
    </row>
    <row r="185" spans="7:18" ht="32" customHeight="1">
      <c r="G185" s="50"/>
      <c r="H185" s="50"/>
      <c r="I185" s="57"/>
      <c r="J185" s="58"/>
      <c r="K185" s="59"/>
      <c r="L185" s="50"/>
      <c r="M185" s="50"/>
      <c r="N185" s="50"/>
      <c r="O185" s="50"/>
      <c r="P185" s="50"/>
      <c r="Q185" s="50"/>
      <c r="R185" s="50"/>
    </row>
    <row r="186" spans="7:18" ht="32" customHeight="1">
      <c r="G186" s="50"/>
      <c r="H186" s="50"/>
      <c r="I186" s="57"/>
      <c r="J186" s="58"/>
      <c r="K186" s="59"/>
      <c r="L186" s="50"/>
      <c r="M186" s="50"/>
      <c r="N186" s="50"/>
      <c r="O186" s="50"/>
      <c r="P186" s="50"/>
      <c r="Q186" s="50"/>
      <c r="R186" s="50"/>
    </row>
    <row r="187" spans="7:18" ht="32" customHeight="1">
      <c r="G187" s="50"/>
      <c r="H187" s="50"/>
      <c r="I187" s="57"/>
      <c r="J187" s="58"/>
      <c r="K187" s="59"/>
      <c r="L187" s="50"/>
      <c r="M187" s="50"/>
      <c r="N187" s="50"/>
      <c r="O187" s="50"/>
      <c r="P187" s="50"/>
      <c r="Q187" s="50"/>
      <c r="R187" s="50"/>
    </row>
    <row r="188" spans="7:18" ht="32" customHeight="1">
      <c r="G188" s="50"/>
      <c r="H188" s="50"/>
      <c r="I188" s="57"/>
      <c r="J188" s="58"/>
      <c r="K188" s="59"/>
      <c r="L188" s="50"/>
      <c r="M188" s="50"/>
      <c r="N188" s="50"/>
      <c r="O188" s="50"/>
      <c r="P188" s="50"/>
      <c r="Q188" s="50"/>
      <c r="R188" s="50"/>
    </row>
    <row r="189" spans="7:18" ht="32" customHeight="1">
      <c r="G189" s="50"/>
      <c r="H189" s="50"/>
      <c r="I189" s="57"/>
      <c r="J189" s="58"/>
      <c r="K189" s="59"/>
      <c r="L189" s="50"/>
      <c r="M189" s="50"/>
      <c r="N189" s="50"/>
      <c r="O189" s="50"/>
      <c r="P189" s="50"/>
      <c r="Q189" s="50"/>
      <c r="R189" s="50"/>
    </row>
    <row r="190" spans="7:18" ht="32" customHeight="1">
      <c r="G190" s="50"/>
      <c r="H190" s="50"/>
      <c r="I190" s="57"/>
      <c r="J190" s="58"/>
      <c r="K190" s="59"/>
      <c r="L190" s="50"/>
      <c r="M190" s="50"/>
      <c r="N190" s="50"/>
      <c r="O190" s="50"/>
      <c r="P190" s="50"/>
      <c r="Q190" s="50"/>
      <c r="R190" s="50"/>
    </row>
    <row r="191" spans="7:18" ht="32" customHeight="1">
      <c r="G191" s="50"/>
      <c r="H191" s="50"/>
      <c r="I191" s="57"/>
      <c r="J191" s="58"/>
      <c r="K191" s="59"/>
      <c r="L191" s="50"/>
      <c r="M191" s="50"/>
      <c r="N191" s="50"/>
      <c r="O191" s="50"/>
      <c r="P191" s="50"/>
      <c r="Q191" s="50"/>
      <c r="R191" s="50"/>
    </row>
    <row r="192" spans="7:18" ht="32" customHeight="1">
      <c r="G192" s="50"/>
      <c r="H192" s="50"/>
      <c r="I192" s="57"/>
      <c r="J192" s="58"/>
      <c r="K192" s="59"/>
      <c r="L192" s="50"/>
      <c r="M192" s="50"/>
      <c r="N192" s="50"/>
      <c r="O192" s="50"/>
      <c r="P192" s="50"/>
      <c r="Q192" s="50"/>
      <c r="R192" s="50"/>
    </row>
    <row r="193" spans="7:18" ht="32" customHeight="1">
      <c r="G193" s="50"/>
      <c r="H193" s="50"/>
      <c r="I193" s="57"/>
      <c r="J193" s="58"/>
      <c r="K193" s="59"/>
      <c r="L193" s="50"/>
      <c r="M193" s="50"/>
      <c r="N193" s="50"/>
      <c r="O193" s="50"/>
      <c r="P193" s="50"/>
      <c r="Q193" s="50"/>
      <c r="R193" s="50"/>
    </row>
    <row r="194" spans="7:18" ht="32" customHeight="1">
      <c r="G194" s="50"/>
      <c r="H194" s="50"/>
      <c r="I194" s="57"/>
      <c r="J194" s="58"/>
      <c r="K194" s="59"/>
      <c r="L194" s="50"/>
      <c r="M194" s="50"/>
      <c r="N194" s="50"/>
      <c r="O194" s="50"/>
      <c r="P194" s="50"/>
      <c r="Q194" s="50"/>
      <c r="R194" s="50"/>
    </row>
    <row r="195" spans="7:18" ht="32" customHeight="1">
      <c r="G195" s="50"/>
      <c r="H195" s="50"/>
      <c r="I195" s="57"/>
      <c r="J195" s="58"/>
      <c r="K195" s="59"/>
      <c r="L195" s="50"/>
      <c r="M195" s="50"/>
      <c r="N195" s="50"/>
      <c r="O195" s="50"/>
      <c r="P195" s="50"/>
      <c r="Q195" s="50"/>
      <c r="R195" s="50"/>
    </row>
    <row r="196" spans="7:18" ht="32" customHeight="1">
      <c r="G196" s="50"/>
      <c r="H196" s="50"/>
      <c r="I196" s="57"/>
      <c r="J196" s="58"/>
      <c r="K196" s="59"/>
      <c r="L196" s="50"/>
      <c r="M196" s="50"/>
      <c r="N196" s="50"/>
      <c r="O196" s="50"/>
      <c r="P196" s="50"/>
      <c r="Q196" s="50"/>
      <c r="R196" s="50"/>
    </row>
    <row r="197" spans="7:18" ht="32" customHeight="1">
      <c r="G197" s="50"/>
      <c r="H197" s="50"/>
      <c r="I197" s="57"/>
      <c r="J197" s="58"/>
      <c r="K197" s="59"/>
      <c r="L197" s="50"/>
      <c r="M197" s="50"/>
      <c r="N197" s="50"/>
      <c r="O197" s="50"/>
      <c r="P197" s="50"/>
      <c r="Q197" s="50"/>
      <c r="R197" s="50"/>
    </row>
    <row r="198" spans="7:18" ht="32" customHeight="1">
      <c r="G198" s="50"/>
      <c r="H198" s="50"/>
      <c r="I198" s="57"/>
      <c r="J198" s="58"/>
      <c r="K198" s="59"/>
      <c r="L198" s="50"/>
      <c r="M198" s="50"/>
      <c r="N198" s="50"/>
      <c r="O198" s="50"/>
      <c r="P198" s="50"/>
      <c r="Q198" s="50"/>
      <c r="R198" s="50"/>
    </row>
    <row r="199" spans="7:18" ht="32" customHeight="1">
      <c r="G199" s="50"/>
      <c r="H199" s="50"/>
      <c r="I199" s="57"/>
      <c r="J199" s="58"/>
      <c r="K199" s="59"/>
      <c r="L199" s="50"/>
      <c r="M199" s="50"/>
      <c r="N199" s="50"/>
      <c r="O199" s="50"/>
      <c r="P199" s="50"/>
      <c r="Q199" s="50"/>
      <c r="R199" s="50"/>
    </row>
    <row r="200" spans="7:18" ht="32" customHeight="1">
      <c r="G200" s="50"/>
      <c r="H200" s="50"/>
      <c r="I200" s="57"/>
      <c r="J200" s="58"/>
      <c r="K200" s="59"/>
      <c r="L200" s="50"/>
      <c r="M200" s="50"/>
      <c r="N200" s="50"/>
      <c r="O200" s="50"/>
      <c r="P200" s="50"/>
      <c r="Q200" s="50"/>
      <c r="R200" s="50"/>
    </row>
    <row r="201" spans="7:18" ht="32" customHeight="1">
      <c r="G201" s="50"/>
      <c r="H201" s="50"/>
      <c r="I201" s="57"/>
      <c r="J201" s="58"/>
      <c r="K201" s="59"/>
      <c r="L201" s="50"/>
      <c r="M201" s="50"/>
      <c r="N201" s="50"/>
      <c r="O201" s="50"/>
      <c r="P201" s="50"/>
      <c r="Q201" s="50"/>
      <c r="R201" s="50"/>
    </row>
    <row r="202" spans="7:18" ht="32" customHeight="1">
      <c r="G202" s="50"/>
      <c r="H202" s="50"/>
      <c r="I202" s="57"/>
      <c r="J202" s="58"/>
      <c r="K202" s="59"/>
      <c r="L202" s="50"/>
      <c r="M202" s="50"/>
      <c r="N202" s="50"/>
      <c r="O202" s="50"/>
      <c r="P202" s="50"/>
      <c r="Q202" s="50"/>
      <c r="R202" s="50"/>
    </row>
    <row r="203" spans="7:18" ht="32" customHeight="1">
      <c r="G203" s="50"/>
      <c r="H203" s="50"/>
      <c r="I203" s="57"/>
      <c r="J203" s="58"/>
      <c r="K203" s="59"/>
      <c r="L203" s="50"/>
      <c r="M203" s="50"/>
      <c r="N203" s="50"/>
      <c r="O203" s="50"/>
      <c r="P203" s="50"/>
      <c r="Q203" s="50"/>
      <c r="R203" s="50"/>
    </row>
    <row r="204" spans="7:18" ht="32" customHeight="1">
      <c r="G204" s="50"/>
      <c r="H204" s="50"/>
      <c r="I204" s="57"/>
      <c r="J204" s="58"/>
      <c r="K204" s="59"/>
      <c r="L204" s="50"/>
      <c r="M204" s="50"/>
      <c r="N204" s="50"/>
      <c r="O204" s="50"/>
      <c r="P204" s="50"/>
      <c r="Q204" s="50"/>
      <c r="R204" s="50"/>
    </row>
    <row r="205" spans="7:18" ht="32" customHeight="1">
      <c r="G205" s="50"/>
      <c r="H205" s="50"/>
      <c r="I205" s="57"/>
      <c r="J205" s="58"/>
      <c r="K205" s="59"/>
      <c r="L205" s="50"/>
      <c r="M205" s="50"/>
      <c r="N205" s="50"/>
      <c r="O205" s="50"/>
      <c r="P205" s="50"/>
      <c r="Q205" s="50"/>
      <c r="R205" s="50"/>
    </row>
    <row r="206" spans="7:18" ht="32" customHeight="1">
      <c r="G206" s="50"/>
      <c r="H206" s="50"/>
      <c r="I206" s="57"/>
      <c r="J206" s="58"/>
      <c r="K206" s="59"/>
      <c r="L206" s="50"/>
      <c r="M206" s="50"/>
      <c r="N206" s="50"/>
      <c r="O206" s="50"/>
      <c r="P206" s="50"/>
      <c r="Q206" s="50"/>
      <c r="R206" s="50"/>
    </row>
    <row r="207" spans="7:18" ht="32" customHeight="1">
      <c r="G207" s="50"/>
      <c r="H207" s="50"/>
      <c r="I207" s="57"/>
      <c r="J207" s="58"/>
      <c r="K207" s="59"/>
      <c r="L207" s="50"/>
      <c r="M207" s="50"/>
      <c r="N207" s="50"/>
      <c r="O207" s="50"/>
      <c r="P207" s="50"/>
      <c r="Q207" s="50"/>
      <c r="R207" s="50"/>
    </row>
    <row r="208" spans="7:18" ht="32" customHeight="1">
      <c r="G208" s="50"/>
      <c r="H208" s="50"/>
      <c r="I208" s="57"/>
      <c r="J208" s="58"/>
      <c r="K208" s="59"/>
      <c r="L208" s="50"/>
      <c r="M208" s="50"/>
      <c r="N208" s="50"/>
      <c r="O208" s="50"/>
      <c r="P208" s="50"/>
      <c r="Q208" s="50"/>
      <c r="R208" s="50"/>
    </row>
    <row r="209" spans="7:18" ht="32" customHeight="1">
      <c r="G209" s="50"/>
      <c r="H209" s="50"/>
      <c r="I209" s="57"/>
      <c r="J209" s="58"/>
      <c r="K209" s="59"/>
      <c r="L209" s="50"/>
      <c r="M209" s="50"/>
      <c r="N209" s="50"/>
      <c r="O209" s="50"/>
      <c r="P209" s="50"/>
      <c r="Q209" s="50"/>
      <c r="R209" s="50"/>
    </row>
    <row r="210" spans="7:18" ht="32" customHeight="1">
      <c r="G210" s="50"/>
      <c r="H210" s="50"/>
      <c r="I210" s="57"/>
      <c r="J210" s="58"/>
      <c r="K210" s="59"/>
      <c r="L210" s="50"/>
      <c r="M210" s="50"/>
      <c r="N210" s="50"/>
      <c r="O210" s="50"/>
      <c r="P210" s="50"/>
      <c r="Q210" s="50"/>
      <c r="R210" s="50"/>
    </row>
    <row r="211" spans="7:18" ht="32" customHeight="1">
      <c r="G211" s="50"/>
      <c r="H211" s="50"/>
      <c r="I211" s="57"/>
      <c r="J211" s="58"/>
      <c r="K211" s="59"/>
      <c r="L211" s="50"/>
      <c r="M211" s="50"/>
      <c r="N211" s="50"/>
      <c r="O211" s="50"/>
      <c r="P211" s="50"/>
      <c r="Q211" s="50"/>
      <c r="R211" s="50"/>
    </row>
    <row r="212" spans="7:18" ht="32" customHeight="1">
      <c r="I212" s="20"/>
      <c r="J212" s="22"/>
      <c r="K212" s="21"/>
    </row>
    <row r="213" spans="7:18" ht="32" customHeight="1">
      <c r="I213" s="20"/>
      <c r="J213" s="22"/>
      <c r="K213" s="21"/>
    </row>
    <row r="214" spans="7:18" ht="32" customHeight="1">
      <c r="I214" s="20"/>
      <c r="J214" s="22"/>
      <c r="K214" s="21"/>
    </row>
    <row r="215" spans="7:18" ht="32" customHeight="1">
      <c r="I215" s="20"/>
      <c r="J215" s="22"/>
      <c r="K215" s="21"/>
    </row>
    <row r="216" spans="7:18" ht="32" customHeight="1">
      <c r="I216" s="20"/>
      <c r="J216" s="22"/>
      <c r="K216" s="21"/>
    </row>
    <row r="217" spans="7:18" ht="32" customHeight="1">
      <c r="I217" s="20"/>
      <c r="J217" s="22"/>
      <c r="K217" s="21"/>
    </row>
    <row r="218" spans="7:18" ht="32" customHeight="1">
      <c r="I218" s="20"/>
      <c r="J218" s="22"/>
      <c r="K218" s="21"/>
    </row>
    <row r="219" spans="7:18" ht="32" customHeight="1">
      <c r="I219" s="20"/>
      <c r="J219" s="22"/>
      <c r="K219" s="21"/>
    </row>
    <row r="220" spans="7:18" ht="32" customHeight="1">
      <c r="I220" s="20"/>
      <c r="J220" s="22"/>
      <c r="K220" s="21"/>
    </row>
    <row r="221" spans="7:18" ht="32" customHeight="1">
      <c r="I221" s="20"/>
      <c r="J221" s="22"/>
      <c r="K221" s="21"/>
    </row>
    <row r="222" spans="7:18" ht="32" customHeight="1">
      <c r="I222" s="20"/>
      <c r="J222" s="22"/>
      <c r="K222" s="21"/>
    </row>
    <row r="223" spans="7:18" ht="32" customHeight="1">
      <c r="I223" s="20"/>
      <c r="J223" s="22"/>
      <c r="K223" s="21"/>
    </row>
    <row r="224" spans="7:18" ht="32" customHeight="1">
      <c r="I224" s="20"/>
      <c r="J224" s="22"/>
      <c r="K224" s="21"/>
    </row>
    <row r="225" spans="9:11" ht="32" customHeight="1">
      <c r="I225" s="20"/>
      <c r="J225" s="22"/>
      <c r="K225" s="21"/>
    </row>
    <row r="226" spans="9:11" ht="32" customHeight="1">
      <c r="I226" s="20"/>
      <c r="J226" s="22"/>
      <c r="K226" s="21"/>
    </row>
    <row r="227" spans="9:11" ht="32" customHeight="1">
      <c r="I227" s="20"/>
      <c r="J227" s="22"/>
      <c r="K227" s="21"/>
    </row>
    <row r="228" spans="9:11" ht="32" customHeight="1">
      <c r="I228" s="20"/>
      <c r="J228" s="22"/>
      <c r="K228" s="21"/>
    </row>
    <row r="229" spans="9:11" ht="32" customHeight="1">
      <c r="I229" s="20"/>
      <c r="J229" s="22"/>
      <c r="K229" s="21"/>
    </row>
    <row r="230" spans="9:11" ht="32" customHeight="1">
      <c r="I230" s="20"/>
      <c r="J230" s="22"/>
      <c r="K230" s="21"/>
    </row>
    <row r="231" spans="9:11" ht="32" customHeight="1">
      <c r="I231" s="20"/>
      <c r="J231" s="22"/>
      <c r="K231" s="21"/>
    </row>
    <row r="232" spans="9:11" ht="32" customHeight="1">
      <c r="I232" s="20"/>
      <c r="J232" s="22"/>
      <c r="K232" s="21"/>
    </row>
    <row r="233" spans="9:11" ht="32" customHeight="1">
      <c r="I233" s="20"/>
      <c r="J233" s="22"/>
      <c r="K233" s="21"/>
    </row>
    <row r="234" spans="9:11" ht="32" customHeight="1">
      <c r="I234" s="20"/>
      <c r="J234" s="22"/>
      <c r="K234" s="21"/>
    </row>
    <row r="235" spans="9:11" ht="32" customHeight="1">
      <c r="I235" s="20"/>
      <c r="J235" s="22"/>
      <c r="K235" s="21"/>
    </row>
    <row r="236" spans="9:11" ht="32" customHeight="1">
      <c r="I236" s="20"/>
      <c r="J236" s="22"/>
      <c r="K236" s="21"/>
    </row>
    <row r="237" spans="9:11" ht="32" customHeight="1">
      <c r="I237" s="20"/>
      <c r="J237" s="22"/>
      <c r="K237" s="21"/>
    </row>
    <row r="238" spans="9:11" ht="32" customHeight="1">
      <c r="I238" s="20"/>
      <c r="J238" s="22"/>
      <c r="K238" s="21"/>
    </row>
    <row r="239" spans="9:11" ht="32" customHeight="1">
      <c r="I239" s="20"/>
      <c r="J239" s="22"/>
      <c r="K239" s="21"/>
    </row>
    <row r="240" spans="9:11" ht="32" customHeight="1">
      <c r="I240" s="20"/>
      <c r="J240" s="22"/>
      <c r="K240" s="21"/>
    </row>
    <row r="241" spans="9:11" ht="32" customHeight="1">
      <c r="I241" s="20"/>
      <c r="J241" s="22"/>
      <c r="K241" s="21"/>
    </row>
    <row r="242" spans="9:11" ht="32" customHeight="1">
      <c r="I242" s="20"/>
      <c r="J242" s="22"/>
      <c r="K242" s="21"/>
    </row>
    <row r="243" spans="9:11" ht="32" customHeight="1">
      <c r="I243" s="20"/>
      <c r="J243" s="22"/>
      <c r="K243" s="21"/>
    </row>
    <row r="244" spans="9:11" ht="32" customHeight="1">
      <c r="I244" s="20"/>
      <c r="J244" s="22"/>
      <c r="K244" s="21"/>
    </row>
    <row r="245" spans="9:11" ht="32" customHeight="1">
      <c r="J245" s="22"/>
      <c r="K245" s="21"/>
    </row>
    <row r="246" spans="9:11" ht="32" customHeight="1">
      <c r="J246" s="22"/>
      <c r="K246" s="21"/>
    </row>
    <row r="247" spans="9:11" ht="32" customHeight="1">
      <c r="J247" s="22"/>
      <c r="K247" s="21"/>
    </row>
    <row r="248" spans="9:11" ht="32" customHeight="1">
      <c r="J248" s="22"/>
      <c r="K248" s="21"/>
    </row>
    <row r="249" spans="9:11" ht="32" customHeight="1">
      <c r="J249" s="22"/>
      <c r="K249" s="21"/>
    </row>
    <row r="250" spans="9:11" ht="32" customHeight="1">
      <c r="J250" s="22"/>
      <c r="K250" s="21"/>
    </row>
    <row r="251" spans="9:11" ht="32" customHeight="1">
      <c r="J251" s="22"/>
      <c r="K251" s="21"/>
    </row>
    <row r="252" spans="9:11" ht="32" customHeight="1">
      <c r="J252" s="22"/>
      <c r="K252" s="21"/>
    </row>
    <row r="253" spans="9:11" ht="32" customHeight="1">
      <c r="J253" s="22"/>
      <c r="K253" s="21"/>
    </row>
    <row r="254" spans="9:11" ht="32" customHeight="1">
      <c r="J254" s="22"/>
      <c r="K254" s="21"/>
    </row>
    <row r="255" spans="9:11" ht="32" customHeight="1">
      <c r="J255" s="22"/>
      <c r="K255" s="21"/>
    </row>
    <row r="256" spans="9:11" ht="32" customHeight="1">
      <c r="J256" s="22"/>
      <c r="K256" s="21"/>
    </row>
    <row r="257" spans="10:11" ht="32" customHeight="1">
      <c r="J257" s="22"/>
      <c r="K257" s="21"/>
    </row>
    <row r="258" spans="10:11" ht="32" customHeight="1">
      <c r="J258" s="22"/>
      <c r="K258" s="21"/>
    </row>
    <row r="259" spans="10:11" ht="32" customHeight="1">
      <c r="J259" s="22"/>
      <c r="K259" s="21"/>
    </row>
    <row r="260" spans="10:11" ht="32" customHeight="1">
      <c r="J260" s="22"/>
      <c r="K260" s="21"/>
    </row>
    <row r="261" spans="10:11" ht="32" customHeight="1">
      <c r="J261" s="22"/>
      <c r="K261" s="21"/>
    </row>
    <row r="262" spans="10:11" ht="32" customHeight="1">
      <c r="J262" s="22"/>
      <c r="K262" s="21"/>
    </row>
    <row r="263" spans="10:11" ht="32" customHeight="1">
      <c r="J263" s="22"/>
      <c r="K263" s="21"/>
    </row>
    <row r="264" spans="10:11" ht="32" customHeight="1">
      <c r="J264" s="22"/>
      <c r="K264" s="21"/>
    </row>
    <row r="265" spans="10:11" ht="32" customHeight="1">
      <c r="J265" s="22"/>
      <c r="K265" s="21"/>
    </row>
    <row r="266" spans="10:11" ht="32" customHeight="1">
      <c r="J266" s="22"/>
      <c r="K266" s="21"/>
    </row>
    <row r="267" spans="10:11" ht="32" customHeight="1">
      <c r="J267" s="22"/>
      <c r="K267" s="21"/>
    </row>
    <row r="268" spans="10:11" ht="32" customHeight="1">
      <c r="J268" s="22"/>
      <c r="K268" s="21"/>
    </row>
    <row r="269" spans="10:11" ht="32" customHeight="1">
      <c r="J269" s="22"/>
      <c r="K269" s="21"/>
    </row>
    <row r="270" spans="10:11" ht="32" customHeight="1">
      <c r="J270" s="22"/>
      <c r="K270" s="21"/>
    </row>
    <row r="271" spans="10:11" ht="32" customHeight="1">
      <c r="J271" s="22"/>
      <c r="K271" s="21"/>
    </row>
    <row r="272" spans="10:11" ht="32" customHeight="1">
      <c r="J272" s="22"/>
      <c r="K272" s="21"/>
    </row>
    <row r="273" spans="10:11" ht="32" customHeight="1">
      <c r="J273" s="22"/>
      <c r="K273" s="21"/>
    </row>
    <row r="274" spans="10:11" ht="32" customHeight="1">
      <c r="J274" s="22"/>
      <c r="K274" s="21"/>
    </row>
    <row r="275" spans="10:11" ht="32" customHeight="1">
      <c r="J275" s="22"/>
      <c r="K275" s="21"/>
    </row>
    <row r="276" spans="10:11" ht="32" customHeight="1">
      <c r="J276" s="22"/>
      <c r="K276" s="21"/>
    </row>
    <row r="277" spans="10:11" ht="32" customHeight="1">
      <c r="J277" s="22"/>
      <c r="K277" s="21"/>
    </row>
    <row r="278" spans="10:11" ht="32" customHeight="1">
      <c r="J278" s="22"/>
      <c r="K278" s="21"/>
    </row>
    <row r="279" spans="10:11" ht="32" customHeight="1">
      <c r="J279" s="22"/>
      <c r="K279" s="21"/>
    </row>
    <row r="280" spans="10:11" ht="32" customHeight="1">
      <c r="J280" s="22"/>
      <c r="K280" s="21"/>
    </row>
    <row r="281" spans="10:11" ht="32" customHeight="1">
      <c r="J281" s="22"/>
      <c r="K281" s="21"/>
    </row>
    <row r="282" spans="10:11" ht="32" customHeight="1">
      <c r="J282" s="22"/>
      <c r="K282" s="21"/>
    </row>
    <row r="283" spans="10:11" ht="32" customHeight="1">
      <c r="J283" s="22"/>
      <c r="K283" s="21"/>
    </row>
    <row r="284" spans="10:11" ht="32" customHeight="1">
      <c r="J284" s="22"/>
      <c r="K284" s="21"/>
    </row>
    <row r="285" spans="10:11" ht="32" customHeight="1">
      <c r="J285" s="22"/>
      <c r="K285" s="21"/>
    </row>
    <row r="286" spans="10:11" ht="32" customHeight="1">
      <c r="J286" s="22"/>
      <c r="K286" s="21"/>
    </row>
    <row r="287" spans="10:11" ht="32" customHeight="1">
      <c r="J287" s="22"/>
      <c r="K287" s="21"/>
    </row>
    <row r="288" spans="10:11" ht="32" customHeight="1">
      <c r="J288" s="22"/>
      <c r="K288" s="21"/>
    </row>
    <row r="289" spans="10:11" ht="32" customHeight="1">
      <c r="J289" s="22"/>
      <c r="K289" s="21"/>
    </row>
    <row r="290" spans="10:11" ht="32" customHeight="1">
      <c r="J290" s="22"/>
      <c r="K290" s="21"/>
    </row>
    <row r="291" spans="10:11" ht="32" customHeight="1">
      <c r="J291" s="22"/>
      <c r="K291" s="21"/>
    </row>
    <row r="292" spans="10:11" ht="32" customHeight="1">
      <c r="J292" s="22"/>
      <c r="K292" s="21"/>
    </row>
    <row r="293" spans="10:11" ht="32" customHeight="1">
      <c r="J293" s="22"/>
      <c r="K293" s="21"/>
    </row>
    <row r="294" spans="10:11" ht="32" customHeight="1">
      <c r="J294" s="22"/>
      <c r="K294" s="21"/>
    </row>
    <row r="295" spans="10:11" ht="32" customHeight="1">
      <c r="J295" s="22"/>
      <c r="K295" s="21"/>
    </row>
    <row r="296" spans="10:11" ht="32" customHeight="1">
      <c r="J296" s="22"/>
      <c r="K296" s="21"/>
    </row>
    <row r="297" spans="10:11" ht="32" customHeight="1">
      <c r="J297" s="22"/>
      <c r="K297" s="21"/>
    </row>
    <row r="298" spans="10:11" ht="32" customHeight="1">
      <c r="J298" s="22"/>
      <c r="K298" s="21"/>
    </row>
    <row r="299" spans="10:11" ht="32" customHeight="1">
      <c r="J299" s="22"/>
      <c r="K299" s="21"/>
    </row>
    <row r="300" spans="10:11" ht="32" customHeight="1">
      <c r="J300" s="22"/>
      <c r="K300" s="21"/>
    </row>
    <row r="301" spans="10:11" ht="32" customHeight="1">
      <c r="J301" s="22"/>
      <c r="K301" s="21"/>
    </row>
    <row r="302" spans="10:11" ht="32" customHeight="1">
      <c r="J302" s="22"/>
      <c r="K302" s="21"/>
    </row>
    <row r="303" spans="10:11" ht="32" customHeight="1">
      <c r="J303" s="22"/>
      <c r="K303" s="21"/>
    </row>
    <row r="304" spans="10:11" ht="32" customHeight="1">
      <c r="J304" s="22"/>
      <c r="K304" s="21"/>
    </row>
    <row r="305" spans="10:11" ht="32" customHeight="1">
      <c r="J305" s="22"/>
      <c r="K305" s="21"/>
    </row>
    <row r="306" spans="10:11" ht="32" customHeight="1">
      <c r="J306" s="22"/>
      <c r="K306" s="21"/>
    </row>
    <row r="307" spans="10:11" ht="32" customHeight="1">
      <c r="J307" s="22"/>
      <c r="K307" s="21"/>
    </row>
    <row r="308" spans="10:11" ht="32" customHeight="1">
      <c r="J308" s="22"/>
      <c r="K308" s="21"/>
    </row>
    <row r="309" spans="10:11" ht="32" customHeight="1">
      <c r="J309" s="22"/>
      <c r="K309" s="21"/>
    </row>
    <row r="310" spans="10:11" ht="32" customHeight="1">
      <c r="J310" s="22"/>
      <c r="K310" s="21"/>
    </row>
    <row r="311" spans="10:11" ht="32" customHeight="1">
      <c r="J311" s="22"/>
      <c r="K311" s="21"/>
    </row>
    <row r="312" spans="10:11" ht="32" customHeight="1">
      <c r="J312" s="22"/>
      <c r="K312" s="21"/>
    </row>
    <row r="313" spans="10:11" ht="32" customHeight="1">
      <c r="J313" s="22"/>
      <c r="K313" s="21"/>
    </row>
    <row r="314" spans="10:11" ht="32" customHeight="1">
      <c r="J314" s="22"/>
      <c r="K314" s="21"/>
    </row>
    <row r="315" spans="10:11" ht="32" customHeight="1">
      <c r="J315" s="22"/>
      <c r="K315" s="21"/>
    </row>
    <row r="316" spans="10:11" ht="32" customHeight="1">
      <c r="J316" s="22"/>
      <c r="K316" s="21"/>
    </row>
    <row r="317" spans="10:11" ht="32" customHeight="1">
      <c r="J317" s="22"/>
      <c r="K317" s="21"/>
    </row>
    <row r="318" spans="10:11" ht="32" customHeight="1">
      <c r="J318" s="22"/>
      <c r="K318" s="21"/>
    </row>
    <row r="319" spans="10:11" ht="32" customHeight="1">
      <c r="J319" s="22"/>
      <c r="K319" s="21"/>
    </row>
    <row r="320" spans="10:11" ht="32" customHeight="1">
      <c r="J320" s="22"/>
      <c r="K320" s="21"/>
    </row>
    <row r="321" spans="10:11" ht="32" customHeight="1">
      <c r="J321" s="22"/>
      <c r="K321" s="21"/>
    </row>
    <row r="322" spans="10:11" ht="32" customHeight="1">
      <c r="J322" s="22"/>
      <c r="K322" s="21"/>
    </row>
    <row r="323" spans="10:11" ht="32" customHeight="1">
      <c r="J323" s="22"/>
      <c r="K323" s="21"/>
    </row>
    <row r="324" spans="10:11" ht="32" customHeight="1">
      <c r="J324" s="22"/>
      <c r="K324" s="21"/>
    </row>
    <row r="325" spans="10:11" ht="32" customHeight="1">
      <c r="J325" s="22"/>
      <c r="K325" s="21"/>
    </row>
    <row r="326" spans="10:11" ht="32" customHeight="1">
      <c r="J326" s="22"/>
      <c r="K326" s="21"/>
    </row>
    <row r="327" spans="10:11" ht="32" customHeight="1">
      <c r="J327" s="22"/>
      <c r="K327" s="21"/>
    </row>
    <row r="328" spans="10:11" ht="32" customHeight="1">
      <c r="J328" s="22"/>
      <c r="K328" s="21"/>
    </row>
    <row r="329" spans="10:11" ht="32" customHeight="1">
      <c r="J329" s="22"/>
      <c r="K329" s="21"/>
    </row>
    <row r="330" spans="10:11" ht="32" customHeight="1">
      <c r="J330" s="22"/>
      <c r="K330" s="21"/>
    </row>
    <row r="331" spans="10:11" ht="32" customHeight="1">
      <c r="J331" s="22"/>
      <c r="K331" s="21"/>
    </row>
    <row r="332" spans="10:11" ht="32" customHeight="1">
      <c r="J332" s="22"/>
      <c r="K332" s="21"/>
    </row>
    <row r="333" spans="10:11" ht="32" customHeight="1">
      <c r="J333" s="22"/>
      <c r="K333" s="21"/>
    </row>
    <row r="334" spans="10:11" ht="32" customHeight="1">
      <c r="J334" s="22"/>
      <c r="K334" s="21"/>
    </row>
    <row r="335" spans="10:11" ht="32" customHeight="1">
      <c r="J335" s="22"/>
      <c r="K335" s="21"/>
    </row>
    <row r="336" spans="10:11" ht="32" customHeight="1">
      <c r="J336" s="22"/>
      <c r="K336" s="21"/>
    </row>
    <row r="337" spans="10:11" ht="32" customHeight="1">
      <c r="J337" s="22"/>
      <c r="K337" s="21"/>
    </row>
    <row r="338" spans="10:11" ht="32" customHeight="1">
      <c r="J338" s="22"/>
      <c r="K338" s="21"/>
    </row>
    <row r="339" spans="10:11" ht="32" customHeight="1">
      <c r="J339" s="22"/>
    </row>
    <row r="340" spans="10:11" ht="32" customHeight="1">
      <c r="J340" s="22"/>
    </row>
    <row r="341" spans="10:11" ht="32" customHeight="1">
      <c r="J341" s="22"/>
    </row>
    <row r="342" spans="10:11" ht="32" customHeight="1">
      <c r="J342" s="22"/>
    </row>
    <row r="343" spans="10:11" ht="32" customHeight="1">
      <c r="J343" s="22"/>
    </row>
    <row r="344" spans="10:11" ht="32" customHeight="1">
      <c r="J344" s="22"/>
    </row>
    <row r="345" spans="10:11" ht="32" customHeight="1">
      <c r="J345" s="22"/>
    </row>
    <row r="346" spans="10:11" ht="32" customHeight="1">
      <c r="J346" s="22"/>
    </row>
    <row r="347" spans="10:11" ht="32" customHeight="1">
      <c r="J347" s="22"/>
    </row>
    <row r="348" spans="10:11" ht="32" customHeight="1">
      <c r="J348" s="22"/>
    </row>
    <row r="349" spans="10:11" ht="32" customHeight="1">
      <c r="J349" s="22"/>
    </row>
    <row r="350" spans="10:11" ht="32" customHeight="1">
      <c r="J350" s="22"/>
    </row>
    <row r="351" spans="10:11" ht="32" customHeight="1">
      <c r="J351" s="22"/>
    </row>
    <row r="352" spans="10:11" ht="32" customHeight="1">
      <c r="J352" s="22"/>
    </row>
    <row r="353" spans="10:10" ht="32" customHeight="1">
      <c r="J353" s="22"/>
    </row>
    <row r="354" spans="10:10">
      <c r="J354" s="22"/>
    </row>
    <row r="355" spans="10:10">
      <c r="J355" s="22"/>
    </row>
    <row r="356" spans="10:10">
      <c r="J356" s="22"/>
    </row>
    <row r="357" spans="10:10">
      <c r="J357" s="22"/>
    </row>
    <row r="358" spans="10:10">
      <c r="J358" s="22"/>
    </row>
    <row r="359" spans="10:10">
      <c r="J359" s="22"/>
    </row>
    <row r="360" spans="10:10">
      <c r="J360" s="22"/>
    </row>
    <row r="361" spans="10:10">
      <c r="J361" s="22"/>
    </row>
    <row r="362" spans="10:10">
      <c r="J362" s="22"/>
    </row>
    <row r="363" spans="10:10">
      <c r="J363" s="22"/>
    </row>
    <row r="364" spans="10:10">
      <c r="J364" s="22"/>
    </row>
    <row r="365" spans="10:10">
      <c r="J365" s="22"/>
    </row>
    <row r="366" spans="10:10">
      <c r="J366" s="22"/>
    </row>
    <row r="367" spans="10:10">
      <c r="J367" s="22"/>
    </row>
    <row r="368" spans="10:10">
      <c r="J368" s="22"/>
    </row>
    <row r="369" spans="10:10">
      <c r="J369" s="22"/>
    </row>
    <row r="370" spans="10:10">
      <c r="J370" s="22"/>
    </row>
    <row r="371" spans="10:10">
      <c r="J371" s="22"/>
    </row>
    <row r="372" spans="10:10">
      <c r="J372" s="22"/>
    </row>
    <row r="373" spans="10:10">
      <c r="J373" s="22"/>
    </row>
    <row r="374" spans="10:10">
      <c r="J374" s="22"/>
    </row>
    <row r="375" spans="10:10">
      <c r="J375" s="22"/>
    </row>
    <row r="376" spans="10:10">
      <c r="J376" s="22"/>
    </row>
    <row r="377" spans="10:10">
      <c r="J377" s="22"/>
    </row>
    <row r="378" spans="10:10">
      <c r="J378" s="22"/>
    </row>
    <row r="379" spans="10:10">
      <c r="J379" s="22"/>
    </row>
    <row r="380" spans="10:10">
      <c r="J380" s="22"/>
    </row>
    <row r="381" spans="10:10">
      <c r="J381" s="22"/>
    </row>
    <row r="382" spans="10:10">
      <c r="J382" s="22"/>
    </row>
    <row r="383" spans="10:10">
      <c r="J383" s="22"/>
    </row>
    <row r="384" spans="10:10">
      <c r="J384" s="22"/>
    </row>
    <row r="385" spans="10:10">
      <c r="J385" s="22"/>
    </row>
    <row r="386" spans="10:10">
      <c r="J386" s="22"/>
    </row>
    <row r="387" spans="10:10">
      <c r="J387" s="22"/>
    </row>
    <row r="388" spans="10:10">
      <c r="J388" s="22"/>
    </row>
    <row r="389" spans="10:10">
      <c r="J389" s="22"/>
    </row>
    <row r="390" spans="10:10">
      <c r="J390" s="22"/>
    </row>
    <row r="391" spans="10:10">
      <c r="J391" s="22"/>
    </row>
    <row r="392" spans="10:10">
      <c r="J392" s="22"/>
    </row>
    <row r="393" spans="10:10">
      <c r="J393" s="22"/>
    </row>
    <row r="394" spans="10:10">
      <c r="J394" s="22"/>
    </row>
    <row r="395" spans="10:10">
      <c r="J395" s="22"/>
    </row>
    <row r="396" spans="10:10">
      <c r="J396" s="22"/>
    </row>
    <row r="397" spans="10:10">
      <c r="J397" s="22"/>
    </row>
    <row r="398" spans="10:10">
      <c r="J398" s="22"/>
    </row>
    <row r="399" spans="10:10">
      <c r="J399" s="22"/>
    </row>
    <row r="400" spans="10:10">
      <c r="J400" s="22"/>
    </row>
    <row r="401" spans="10:10">
      <c r="J401" s="22"/>
    </row>
    <row r="402" spans="10:10">
      <c r="J402" s="22"/>
    </row>
    <row r="403" spans="10:10">
      <c r="J403" s="22"/>
    </row>
    <row r="404" spans="10:10">
      <c r="J404" s="22"/>
    </row>
    <row r="405" spans="10:10">
      <c r="J405" s="22"/>
    </row>
    <row r="406" spans="10:10">
      <c r="J406" s="22"/>
    </row>
    <row r="407" spans="10:10">
      <c r="J407" s="22"/>
    </row>
    <row r="408" spans="10:10">
      <c r="J408" s="22"/>
    </row>
    <row r="409" spans="10:10">
      <c r="J409" s="22"/>
    </row>
    <row r="410" spans="10:10">
      <c r="J410" s="22"/>
    </row>
    <row r="411" spans="10:10">
      <c r="J411" s="22"/>
    </row>
    <row r="412" spans="10:10">
      <c r="J412" s="22"/>
    </row>
    <row r="413" spans="10:10">
      <c r="J413" s="22"/>
    </row>
    <row r="414" spans="10:10">
      <c r="J414" s="22"/>
    </row>
    <row r="415" spans="10:10">
      <c r="J415" s="22"/>
    </row>
    <row r="416" spans="10:10">
      <c r="J416" s="22"/>
    </row>
    <row r="417" spans="10:10">
      <c r="J417" s="22"/>
    </row>
    <row r="418" spans="10:10">
      <c r="J418" s="22"/>
    </row>
    <row r="419" spans="10:10">
      <c r="J419" s="22"/>
    </row>
    <row r="420" spans="10:10">
      <c r="J420" s="22"/>
    </row>
    <row r="421" spans="10:10">
      <c r="J421" s="22"/>
    </row>
    <row r="422" spans="10:10">
      <c r="J422" s="22"/>
    </row>
    <row r="423" spans="10:10">
      <c r="J423" s="22"/>
    </row>
    <row r="424" spans="10:10">
      <c r="J424" s="22"/>
    </row>
    <row r="425" spans="10:10">
      <c r="J425" s="22"/>
    </row>
    <row r="426" spans="10:10">
      <c r="J426" s="22"/>
    </row>
    <row r="427" spans="10:10">
      <c r="J427" s="22"/>
    </row>
    <row r="428" spans="10:10">
      <c r="J428" s="22"/>
    </row>
    <row r="429" spans="10:10">
      <c r="J429" s="22"/>
    </row>
    <row r="430" spans="10:10">
      <c r="J430" s="22"/>
    </row>
    <row r="431" spans="10:10">
      <c r="J431" s="22"/>
    </row>
    <row r="432" spans="10:10">
      <c r="J432" s="22"/>
    </row>
    <row r="433" spans="10:10">
      <c r="J433" s="22"/>
    </row>
    <row r="434" spans="10:10">
      <c r="J434" s="22"/>
    </row>
    <row r="435" spans="10:10">
      <c r="J435" s="22"/>
    </row>
    <row r="436" spans="10:10">
      <c r="J436" s="22"/>
    </row>
    <row r="437" spans="10:10">
      <c r="J437" s="22"/>
    </row>
    <row r="438" spans="10:10">
      <c r="J438" s="22"/>
    </row>
    <row r="439" spans="10:10">
      <c r="J439" s="22"/>
    </row>
    <row r="440" spans="10:10">
      <c r="J440" s="22"/>
    </row>
    <row r="441" spans="10:10">
      <c r="J441" s="22"/>
    </row>
    <row r="442" spans="10:10">
      <c r="J442" s="22"/>
    </row>
    <row r="443" spans="10:10">
      <c r="J443" s="22"/>
    </row>
    <row r="444" spans="10:10">
      <c r="J444" s="22"/>
    </row>
    <row r="445" spans="10:10">
      <c r="J445" s="22"/>
    </row>
    <row r="446" spans="10:10">
      <c r="J446" s="22"/>
    </row>
    <row r="447" spans="10:10">
      <c r="J447" s="22"/>
    </row>
    <row r="448" spans="10:10">
      <c r="J448" s="22"/>
    </row>
    <row r="449" spans="10:10">
      <c r="J449" s="22"/>
    </row>
    <row r="450" spans="10:10">
      <c r="J450" s="22"/>
    </row>
    <row r="451" spans="10:10">
      <c r="J451" s="22"/>
    </row>
    <row r="452" spans="10:10">
      <c r="J452" s="22"/>
    </row>
    <row r="453" spans="10:10">
      <c r="J453" s="22"/>
    </row>
    <row r="454" spans="10:10">
      <c r="J454" s="22"/>
    </row>
    <row r="455" spans="10:10">
      <c r="J455" s="22"/>
    </row>
    <row r="456" spans="10:10">
      <c r="J456" s="22"/>
    </row>
    <row r="457" spans="10:10">
      <c r="J457" s="22"/>
    </row>
    <row r="458" spans="10:10">
      <c r="J458" s="22"/>
    </row>
    <row r="459" spans="10:10">
      <c r="J459" s="22"/>
    </row>
    <row r="460" spans="10:10">
      <c r="J460" s="22"/>
    </row>
    <row r="461" spans="10:10">
      <c r="J461" s="22"/>
    </row>
    <row r="462" spans="10:10">
      <c r="J462" s="22"/>
    </row>
    <row r="463" spans="10:10">
      <c r="J463" s="22"/>
    </row>
    <row r="464" spans="10:10">
      <c r="J464" s="22"/>
    </row>
    <row r="465" spans="10:10">
      <c r="J465" s="22"/>
    </row>
    <row r="466" spans="10:10">
      <c r="J466" s="22"/>
    </row>
    <row r="467" spans="10:10">
      <c r="J467" s="22"/>
    </row>
    <row r="468" spans="10:10">
      <c r="J468" s="22"/>
    </row>
  </sheetData>
  <mergeCells count="4">
    <mergeCell ref="E24:E55"/>
    <mergeCell ref="D24:D55"/>
    <mergeCell ref="E9:E23"/>
    <mergeCell ref="D9:D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35"/>
  <sheetViews>
    <sheetView topLeftCell="A6" workbookViewId="0">
      <selection activeCell="G19" sqref="G19"/>
    </sheetView>
  </sheetViews>
  <sheetFormatPr baseColWidth="10" defaultRowHeight="19" x14ac:dyDescent="0"/>
  <cols>
    <col min="1" max="2" width="10.625" style="50"/>
    <col min="3" max="3" width="3.875" style="50" customWidth="1"/>
    <col min="4" max="4" width="12.75" style="50" customWidth="1"/>
    <col min="5" max="16384" width="10.625" style="50"/>
  </cols>
  <sheetData>
    <row r="6" spans="1:4" ht="20" thickBot="1">
      <c r="B6" s="99"/>
      <c r="C6" s="111" t="s">
        <v>69</v>
      </c>
      <c r="D6" s="112"/>
    </row>
    <row r="7" spans="1:4">
      <c r="C7" s="93" t="s">
        <v>63</v>
      </c>
      <c r="D7" s="94" t="s">
        <v>88</v>
      </c>
    </row>
    <row r="8" spans="1:4">
      <c r="A8" s="90"/>
      <c r="B8" s="99" t="s">
        <v>81</v>
      </c>
      <c r="C8" s="95" t="s">
        <v>63</v>
      </c>
      <c r="D8" s="96" t="s">
        <v>68</v>
      </c>
    </row>
    <row r="9" spans="1:4">
      <c r="C9" s="95" t="s">
        <v>63</v>
      </c>
      <c r="D9" s="96" t="s">
        <v>87</v>
      </c>
    </row>
    <row r="10" spans="1:4">
      <c r="B10" s="99" t="s">
        <v>80</v>
      </c>
      <c r="C10" s="95" t="s">
        <v>63</v>
      </c>
      <c r="D10" s="96" t="s">
        <v>67</v>
      </c>
    </row>
    <row r="11" spans="1:4">
      <c r="C11" s="95" t="s">
        <v>63</v>
      </c>
      <c r="D11" s="96" t="s">
        <v>86</v>
      </c>
    </row>
    <row r="12" spans="1:4">
      <c r="B12" s="99" t="s">
        <v>79</v>
      </c>
      <c r="C12" s="95" t="s">
        <v>63</v>
      </c>
      <c r="D12" s="96" t="s">
        <v>66</v>
      </c>
    </row>
    <row r="13" spans="1:4">
      <c r="C13" s="95" t="s">
        <v>63</v>
      </c>
      <c r="D13" s="96" t="s">
        <v>85</v>
      </c>
    </row>
    <row r="14" spans="1:4">
      <c r="B14" s="99" t="s">
        <v>78</v>
      </c>
      <c r="C14" s="95" t="s">
        <v>63</v>
      </c>
      <c r="D14" s="96" t="s">
        <v>65</v>
      </c>
    </row>
    <row r="15" spans="1:4">
      <c r="C15" s="95" t="s">
        <v>63</v>
      </c>
      <c r="D15" s="96" t="s">
        <v>84</v>
      </c>
    </row>
    <row r="16" spans="1:4">
      <c r="B16" s="99" t="s">
        <v>77</v>
      </c>
      <c r="C16" s="95" t="s">
        <v>63</v>
      </c>
      <c r="D16" s="96" t="s">
        <v>64</v>
      </c>
    </row>
    <row r="17" spans="2:4">
      <c r="C17" s="95" t="s">
        <v>63</v>
      </c>
      <c r="D17" s="96" t="s">
        <v>83</v>
      </c>
    </row>
    <row r="18" spans="2:4">
      <c r="B18" s="99" t="s">
        <v>76</v>
      </c>
      <c r="C18" s="95" t="s">
        <v>63</v>
      </c>
      <c r="D18" s="96">
        <v>999</v>
      </c>
    </row>
    <row r="19" spans="2:4">
      <c r="C19" s="95" t="s">
        <v>63</v>
      </c>
      <c r="D19" s="96">
        <v>909090</v>
      </c>
    </row>
    <row r="20" spans="2:4">
      <c r="B20" s="92" t="s">
        <v>62</v>
      </c>
      <c r="C20" s="95" t="s">
        <v>63</v>
      </c>
      <c r="D20" s="96">
        <v>888</v>
      </c>
    </row>
    <row r="21" spans="2:4">
      <c r="C21" s="95" t="s">
        <v>63</v>
      </c>
      <c r="D21" s="96">
        <v>808080</v>
      </c>
    </row>
    <row r="22" spans="2:4">
      <c r="B22" s="99" t="s">
        <v>75</v>
      </c>
      <c r="C22" s="95" t="s">
        <v>63</v>
      </c>
      <c r="D22" s="96">
        <v>777</v>
      </c>
    </row>
    <row r="23" spans="2:4">
      <c r="C23" s="95" t="s">
        <v>63</v>
      </c>
      <c r="D23" s="96" t="s">
        <v>89</v>
      </c>
    </row>
    <row r="24" spans="2:4">
      <c r="B24" s="99" t="s">
        <v>74</v>
      </c>
      <c r="C24" s="95" t="s">
        <v>63</v>
      </c>
      <c r="D24" s="96">
        <v>666</v>
      </c>
    </row>
    <row r="25" spans="2:4">
      <c r="C25" s="95" t="s">
        <v>63</v>
      </c>
      <c r="D25" s="96" t="s">
        <v>90</v>
      </c>
    </row>
    <row r="26" spans="2:4">
      <c r="B26" s="99" t="s">
        <v>73</v>
      </c>
      <c r="C26" s="95" t="s">
        <v>63</v>
      </c>
      <c r="D26" s="96">
        <v>555</v>
      </c>
    </row>
    <row r="27" spans="2:4">
      <c r="C27" s="95" t="s">
        <v>63</v>
      </c>
      <c r="D27" s="96" t="s">
        <v>91</v>
      </c>
    </row>
    <row r="28" spans="2:4">
      <c r="B28" s="99" t="s">
        <v>72</v>
      </c>
      <c r="C28" s="95" t="s">
        <v>63</v>
      </c>
      <c r="D28" s="96">
        <v>444</v>
      </c>
    </row>
    <row r="29" spans="2:4">
      <c r="C29" s="95" t="s">
        <v>63</v>
      </c>
      <c r="D29" s="96" t="s">
        <v>92</v>
      </c>
    </row>
    <row r="30" spans="2:4">
      <c r="B30" s="91" t="s">
        <v>71</v>
      </c>
      <c r="C30" s="95" t="s">
        <v>63</v>
      </c>
      <c r="D30" s="96">
        <v>333</v>
      </c>
    </row>
    <row r="31" spans="2:4">
      <c r="B31" s="91"/>
      <c r="C31" s="95" t="s">
        <v>63</v>
      </c>
      <c r="D31" s="96" t="s">
        <v>93</v>
      </c>
    </row>
    <row r="32" spans="2:4">
      <c r="B32" s="91" t="s">
        <v>70</v>
      </c>
      <c r="C32" s="95" t="s">
        <v>63</v>
      </c>
      <c r="D32" s="96">
        <v>222</v>
      </c>
    </row>
    <row r="33" spans="2:4">
      <c r="C33" s="95" t="s">
        <v>63</v>
      </c>
      <c r="D33" s="96" t="s">
        <v>94</v>
      </c>
    </row>
    <row r="34" spans="2:4">
      <c r="B34" s="91" t="s">
        <v>82</v>
      </c>
      <c r="C34" s="95" t="s">
        <v>63</v>
      </c>
      <c r="D34" s="96">
        <v>111</v>
      </c>
    </row>
    <row r="35" spans="2:4" ht="20" thickBot="1">
      <c r="B35" s="91"/>
      <c r="C35" s="97" t="s">
        <v>63</v>
      </c>
      <c r="D35" s="98">
        <v>90909</v>
      </c>
    </row>
  </sheetData>
  <mergeCells count="1">
    <mergeCell ref="C6:D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468"/>
  <sheetViews>
    <sheetView workbookViewId="0">
      <pane ySplit="3480" topLeftCell="A13"/>
      <selection activeCell="G22" sqref="G22:K22"/>
      <selection pane="bottomLeft" activeCell="I13" sqref="I13"/>
    </sheetView>
  </sheetViews>
  <sheetFormatPr baseColWidth="10" defaultRowHeight="19" x14ac:dyDescent="0"/>
  <cols>
    <col min="1" max="1" width="4.125" style="19" customWidth="1"/>
    <col min="2" max="2" width="4.375" style="19" customWidth="1"/>
    <col min="3" max="3" width="7.5" style="19" customWidth="1"/>
    <col min="4" max="5" width="4.375" style="19" customWidth="1"/>
    <col min="6" max="6" width="8.375" style="19" customWidth="1"/>
    <col min="7" max="7" width="10.5" style="19" customWidth="1"/>
    <col min="8" max="8" width="13" style="19" customWidth="1"/>
    <col min="9" max="9" width="13.125" style="19" customWidth="1"/>
    <col min="10" max="10" width="12.5" style="19" customWidth="1"/>
    <col min="11" max="15" width="13" style="19" customWidth="1"/>
    <col min="16" max="16" width="11.625" style="19" customWidth="1"/>
    <col min="17" max="18" width="4.25" style="19" customWidth="1"/>
    <col min="19" max="16384" width="10.625" style="19"/>
  </cols>
  <sheetData>
    <row r="3" spans="4:22" hidden="1"/>
    <row r="4" spans="4:22">
      <c r="F4" s="32" t="s">
        <v>96</v>
      </c>
    </row>
    <row r="6" spans="4:22" ht="85" customHeight="1" thickBot="1">
      <c r="F6" s="23" t="s">
        <v>50</v>
      </c>
      <c r="G6" s="68" t="s">
        <v>52</v>
      </c>
      <c r="H6" s="119" t="s">
        <v>106</v>
      </c>
      <c r="I6" s="23" t="s">
        <v>49</v>
      </c>
      <c r="J6" s="23" t="s">
        <v>53</v>
      </c>
      <c r="K6" s="120" t="s">
        <v>107</v>
      </c>
      <c r="L6" s="23" t="s">
        <v>104</v>
      </c>
      <c r="M6"/>
      <c r="N6"/>
      <c r="O6"/>
      <c r="P6"/>
      <c r="Q6"/>
      <c r="T6" s="23" t="s">
        <v>95</v>
      </c>
      <c r="U6" s="23" t="s">
        <v>43</v>
      </c>
      <c r="V6" s="23" t="s">
        <v>41</v>
      </c>
    </row>
    <row r="7" spans="4:22" ht="40" customHeight="1">
      <c r="D7" s="103" t="s">
        <v>97</v>
      </c>
      <c r="E7" s="103" t="s">
        <v>51</v>
      </c>
      <c r="F7" s="69">
        <v>7</v>
      </c>
      <c r="G7" s="70">
        <f t="shared" ref="G7:G16" si="0">F7/$F$17</f>
        <v>0.58333333333333337</v>
      </c>
      <c r="H7" s="71">
        <f t="shared" ref="H7:H20" si="1">H8/$T$10</f>
        <v>5.656854249492385</v>
      </c>
      <c r="I7" s="72">
        <f t="shared" ref="I7:I18" si="2">H7</f>
        <v>5.656854249492385</v>
      </c>
      <c r="J7" s="72">
        <f t="shared" ref="J7:J18" si="3">H7</f>
        <v>5.656854249492385</v>
      </c>
      <c r="K7" s="73">
        <f t="shared" ref="K7:K53" si="4">H7</f>
        <v>5.656854249492385</v>
      </c>
      <c r="L7" s="117">
        <v>1</v>
      </c>
      <c r="M7" s="113"/>
      <c r="N7" s="113"/>
      <c r="O7" s="113"/>
      <c r="P7" s="59"/>
      <c r="Q7" s="59"/>
      <c r="S7" s="62" t="s">
        <v>37</v>
      </c>
      <c r="T7" s="35">
        <f>SQRT(2)</f>
        <v>1.4142135623730951</v>
      </c>
      <c r="U7" s="36">
        <f>$T7</f>
        <v>1.4142135623730951</v>
      </c>
      <c r="V7" s="37">
        <f>$T7</f>
        <v>1.4142135623730951</v>
      </c>
    </row>
    <row r="8" spans="4:22" ht="40" customHeight="1">
      <c r="D8" s="104"/>
      <c r="E8" s="104"/>
      <c r="F8" s="74">
        <v>7.5</v>
      </c>
      <c r="G8" s="75">
        <f t="shared" si="0"/>
        <v>0.625</v>
      </c>
      <c r="H8" s="76">
        <f t="shared" si="1"/>
        <v>6.7271713220297213</v>
      </c>
      <c r="I8" s="77">
        <f t="shared" si="2"/>
        <v>6.7271713220297213</v>
      </c>
      <c r="J8" s="75">
        <f t="shared" si="3"/>
        <v>6.7271713220297213</v>
      </c>
      <c r="K8" s="78">
        <f t="shared" si="4"/>
        <v>6.7271713220297213</v>
      </c>
      <c r="L8" s="117">
        <v>1</v>
      </c>
      <c r="M8" s="113"/>
      <c r="N8" s="113"/>
      <c r="O8" s="113"/>
      <c r="P8" s="59"/>
      <c r="Q8" s="59"/>
      <c r="S8" s="62" t="s">
        <v>39</v>
      </c>
      <c r="T8" s="38">
        <f>1/SQRT(2)</f>
        <v>0.70710678118654746</v>
      </c>
      <c r="U8" s="39">
        <f>$T8</f>
        <v>0.70710678118654746</v>
      </c>
      <c r="V8" s="40">
        <f>$T8</f>
        <v>0.70710678118654746</v>
      </c>
    </row>
    <row r="9" spans="4:22" ht="40" customHeight="1">
      <c r="D9" s="104"/>
      <c r="E9" s="104"/>
      <c r="F9" s="74">
        <v>8</v>
      </c>
      <c r="G9" s="75">
        <f t="shared" si="0"/>
        <v>0.66666666666666663</v>
      </c>
      <c r="H9" s="76">
        <f t="shared" si="1"/>
        <v>8.0000000000000053</v>
      </c>
      <c r="I9" s="77">
        <f t="shared" si="2"/>
        <v>8.0000000000000053</v>
      </c>
      <c r="J9" s="77">
        <f t="shared" si="3"/>
        <v>8.0000000000000053</v>
      </c>
      <c r="K9" s="78">
        <f t="shared" si="4"/>
        <v>8.0000000000000053</v>
      </c>
      <c r="L9" s="117">
        <v>1</v>
      </c>
      <c r="M9" s="113"/>
      <c r="N9" s="113"/>
      <c r="O9" s="113"/>
      <c r="P9" s="59"/>
      <c r="Q9" s="59"/>
      <c r="S9" s="23"/>
      <c r="T9" s="41"/>
      <c r="U9" s="42"/>
      <c r="V9" s="43"/>
    </row>
    <row r="10" spans="4:22" ht="40" customHeight="1">
      <c r="D10" s="104"/>
      <c r="E10" s="104"/>
      <c r="F10" s="74">
        <v>8.5</v>
      </c>
      <c r="G10" s="75">
        <f t="shared" si="0"/>
        <v>0.70833333333333337</v>
      </c>
      <c r="H10" s="76">
        <f t="shared" si="1"/>
        <v>9.5136569200217735</v>
      </c>
      <c r="I10" s="77">
        <f t="shared" si="2"/>
        <v>9.5136569200217735</v>
      </c>
      <c r="J10" s="75">
        <f t="shared" si="3"/>
        <v>9.5136569200217735</v>
      </c>
      <c r="K10" s="78">
        <f t="shared" si="4"/>
        <v>9.5136569200217735</v>
      </c>
      <c r="L10" s="117">
        <v>1</v>
      </c>
      <c r="M10" s="113"/>
      <c r="N10" s="113"/>
      <c r="O10" s="113"/>
      <c r="P10" s="59"/>
      <c r="Q10" s="59"/>
      <c r="S10" s="23" t="s">
        <v>44</v>
      </c>
      <c r="T10" s="41">
        <f>SQRT($T$7)</f>
        <v>1.189207115002721</v>
      </c>
      <c r="U10" s="44">
        <f>$T$10</f>
        <v>1.189207115002721</v>
      </c>
      <c r="V10" s="43">
        <f>$T$10</f>
        <v>1.189207115002721</v>
      </c>
    </row>
    <row r="11" spans="4:22" ht="40" customHeight="1" thickBot="1">
      <c r="D11" s="104"/>
      <c r="E11" s="104"/>
      <c r="F11" s="74">
        <v>9</v>
      </c>
      <c r="G11" s="75">
        <f t="shared" si="0"/>
        <v>0.75</v>
      </c>
      <c r="H11" s="76">
        <f t="shared" si="1"/>
        <v>11.313708498984766</v>
      </c>
      <c r="I11" s="77">
        <f t="shared" si="2"/>
        <v>11.313708498984766</v>
      </c>
      <c r="J11" s="77">
        <f t="shared" si="3"/>
        <v>11.313708498984766</v>
      </c>
      <c r="K11" s="78">
        <f t="shared" si="4"/>
        <v>11.313708498984766</v>
      </c>
      <c r="L11" s="117">
        <v>1</v>
      </c>
      <c r="M11" s="113"/>
      <c r="N11" s="113"/>
      <c r="O11" s="113"/>
      <c r="P11" s="59"/>
      <c r="Q11" s="59"/>
      <c r="S11" s="23" t="s">
        <v>45</v>
      </c>
      <c r="T11" s="45">
        <f>SQRT(SQRT($T$7))</f>
        <v>1.0905077326652577</v>
      </c>
      <c r="U11" s="46">
        <f>$T$11</f>
        <v>1.0905077326652577</v>
      </c>
      <c r="V11" s="47">
        <f>$T$11</f>
        <v>1.0905077326652577</v>
      </c>
    </row>
    <row r="12" spans="4:22" ht="40" customHeight="1">
      <c r="D12" s="104"/>
      <c r="E12" s="104"/>
      <c r="F12" s="74">
        <v>9.5</v>
      </c>
      <c r="G12" s="75">
        <f t="shared" si="0"/>
        <v>0.79166666666666663</v>
      </c>
      <c r="H12" s="76">
        <f t="shared" si="1"/>
        <v>13.454342644059439</v>
      </c>
      <c r="I12" s="77">
        <f t="shared" si="2"/>
        <v>13.454342644059439</v>
      </c>
      <c r="J12" s="75">
        <f t="shared" si="3"/>
        <v>13.454342644059439</v>
      </c>
      <c r="K12" s="78">
        <f t="shared" si="4"/>
        <v>13.454342644059439</v>
      </c>
      <c r="L12" s="117">
        <v>1</v>
      </c>
      <c r="M12" s="113"/>
      <c r="N12" s="113"/>
      <c r="O12" s="113"/>
      <c r="P12" s="59"/>
      <c r="Q12" s="59"/>
    </row>
    <row r="13" spans="4:22" ht="40" customHeight="1">
      <c r="D13" s="104"/>
      <c r="E13" s="104"/>
      <c r="F13" s="74">
        <v>10</v>
      </c>
      <c r="G13" s="75">
        <f t="shared" si="0"/>
        <v>0.83333333333333337</v>
      </c>
      <c r="H13" s="76">
        <f t="shared" si="1"/>
        <v>16.000000000000007</v>
      </c>
      <c r="I13" s="77">
        <f t="shared" si="2"/>
        <v>16.000000000000007</v>
      </c>
      <c r="J13" s="77">
        <f t="shared" si="3"/>
        <v>16.000000000000007</v>
      </c>
      <c r="K13" s="78">
        <f t="shared" si="4"/>
        <v>16.000000000000007</v>
      </c>
      <c r="L13" s="117">
        <v>1</v>
      </c>
      <c r="M13" s="113"/>
      <c r="N13" s="113"/>
      <c r="O13" s="113"/>
      <c r="P13" s="59"/>
      <c r="Q13" s="59"/>
    </row>
    <row r="14" spans="4:22" ht="40" customHeight="1">
      <c r="D14" s="104"/>
      <c r="E14" s="104"/>
      <c r="F14" s="74">
        <v>10.5</v>
      </c>
      <c r="G14" s="75">
        <f t="shared" si="0"/>
        <v>0.875</v>
      </c>
      <c r="H14" s="76">
        <f t="shared" si="1"/>
        <v>19.027313840043544</v>
      </c>
      <c r="I14" s="77">
        <f t="shared" si="2"/>
        <v>19.027313840043544</v>
      </c>
      <c r="J14" s="75">
        <f t="shared" si="3"/>
        <v>19.027313840043544</v>
      </c>
      <c r="K14" s="78">
        <f t="shared" si="4"/>
        <v>19.027313840043544</v>
      </c>
      <c r="L14" s="117">
        <v>2</v>
      </c>
      <c r="M14" s="113"/>
      <c r="N14" s="113"/>
      <c r="O14" s="113"/>
      <c r="P14" s="59"/>
      <c r="Q14" s="59"/>
    </row>
    <row r="15" spans="4:22" ht="40" customHeight="1">
      <c r="D15" s="104"/>
      <c r="E15" s="104"/>
      <c r="F15" s="74">
        <v>11</v>
      </c>
      <c r="G15" s="75">
        <f t="shared" si="0"/>
        <v>0.91666666666666663</v>
      </c>
      <c r="H15" s="76">
        <f t="shared" si="1"/>
        <v>22.627416997969526</v>
      </c>
      <c r="I15" s="77">
        <f t="shared" si="2"/>
        <v>22.627416997969526</v>
      </c>
      <c r="J15" s="77">
        <f t="shared" si="3"/>
        <v>22.627416997969526</v>
      </c>
      <c r="K15" s="78">
        <f t="shared" si="4"/>
        <v>22.627416997969526</v>
      </c>
      <c r="L15" s="117">
        <v>3</v>
      </c>
      <c r="M15" s="113"/>
      <c r="N15" s="113"/>
      <c r="O15" s="113"/>
      <c r="P15" s="59"/>
      <c r="Q15" s="59"/>
    </row>
    <row r="16" spans="4:22" ht="40" customHeight="1">
      <c r="D16" s="104"/>
      <c r="E16" s="104"/>
      <c r="F16" s="74">
        <v>11.5</v>
      </c>
      <c r="G16" s="75">
        <f t="shared" si="0"/>
        <v>0.95833333333333337</v>
      </c>
      <c r="H16" s="76">
        <f t="shared" si="1"/>
        <v>26.908685288118871</v>
      </c>
      <c r="I16" s="77">
        <f t="shared" si="2"/>
        <v>26.908685288118871</v>
      </c>
      <c r="J16" s="75">
        <f t="shared" si="3"/>
        <v>26.908685288118871</v>
      </c>
      <c r="K16" s="78">
        <f t="shared" si="4"/>
        <v>26.908685288118871</v>
      </c>
      <c r="L16" s="117">
        <v>4</v>
      </c>
      <c r="M16" s="113"/>
      <c r="N16" s="113"/>
      <c r="O16" s="113"/>
      <c r="P16" s="59"/>
      <c r="Q16" s="59"/>
    </row>
    <row r="17" spans="4:20" ht="40" customHeight="1">
      <c r="D17" s="104"/>
      <c r="E17" s="104"/>
      <c r="F17" s="79">
        <v>12</v>
      </c>
      <c r="G17" s="80">
        <v>1</v>
      </c>
      <c r="H17" s="76">
        <f t="shared" si="1"/>
        <v>32.000000000000007</v>
      </c>
      <c r="I17" s="77">
        <f t="shared" si="2"/>
        <v>32.000000000000007</v>
      </c>
      <c r="J17" s="77">
        <f t="shared" si="3"/>
        <v>32.000000000000007</v>
      </c>
      <c r="K17" s="78">
        <f t="shared" si="4"/>
        <v>32.000000000000007</v>
      </c>
      <c r="L17" s="117">
        <v>5</v>
      </c>
      <c r="M17" s="113"/>
      <c r="N17" s="113"/>
      <c r="O17" s="113"/>
      <c r="P17" s="59"/>
      <c r="Q17" s="59"/>
    </row>
    <row r="18" spans="4:20" ht="40" customHeight="1">
      <c r="D18" s="104"/>
      <c r="E18" s="104"/>
      <c r="F18" s="74">
        <v>12.5</v>
      </c>
      <c r="G18" s="75">
        <f>F18/F17</f>
        <v>1.0416666666666667</v>
      </c>
      <c r="H18" s="76">
        <f t="shared" si="1"/>
        <v>38.05462768008708</v>
      </c>
      <c r="I18" s="77">
        <f t="shared" si="2"/>
        <v>38.05462768008708</v>
      </c>
      <c r="J18" s="75">
        <f t="shared" si="3"/>
        <v>38.05462768008708</v>
      </c>
      <c r="K18" s="78">
        <f t="shared" si="4"/>
        <v>38.05462768008708</v>
      </c>
      <c r="L18" s="117">
        <v>6</v>
      </c>
      <c r="M18" s="113"/>
      <c r="N18" s="113"/>
      <c r="O18" s="113"/>
      <c r="P18" s="59"/>
      <c r="Q18" s="59"/>
    </row>
    <row r="19" spans="4:20" ht="40" customHeight="1">
      <c r="D19" s="104"/>
      <c r="E19" s="104"/>
      <c r="F19" s="74">
        <v>13</v>
      </c>
      <c r="G19" s="75">
        <f>F19/F17</f>
        <v>1.0833333333333333</v>
      </c>
      <c r="H19" s="76">
        <f t="shared" si="1"/>
        <v>45.254833995939045</v>
      </c>
      <c r="I19" s="77">
        <f>H19</f>
        <v>45.254833995939045</v>
      </c>
      <c r="J19" s="77">
        <f>H19</f>
        <v>45.254833995939045</v>
      </c>
      <c r="K19" s="78">
        <f t="shared" si="4"/>
        <v>45.254833995939045</v>
      </c>
      <c r="L19" s="117">
        <v>7</v>
      </c>
      <c r="M19" s="113"/>
      <c r="N19" s="113"/>
      <c r="O19" s="113"/>
      <c r="P19" s="59"/>
      <c r="Q19" s="59"/>
      <c r="R19" s="20"/>
      <c r="S19" s="21"/>
      <c r="T19" s="22"/>
    </row>
    <row r="20" spans="4:20" ht="40" customHeight="1">
      <c r="D20" s="104"/>
      <c r="E20" s="104"/>
      <c r="F20" s="74">
        <v>13.5</v>
      </c>
      <c r="G20" s="75">
        <f>F20/F17</f>
        <v>1.125</v>
      </c>
      <c r="H20" s="76">
        <f t="shared" si="1"/>
        <v>53.817370576237735</v>
      </c>
      <c r="I20" s="77">
        <f>H20</f>
        <v>53.817370576237735</v>
      </c>
      <c r="J20" s="75">
        <f>H20</f>
        <v>53.817370576237735</v>
      </c>
      <c r="K20" s="78">
        <f t="shared" si="4"/>
        <v>53.817370576237735</v>
      </c>
      <c r="L20" s="117">
        <v>8</v>
      </c>
      <c r="M20" s="113"/>
      <c r="N20" s="113"/>
      <c r="O20" s="113"/>
      <c r="P20" s="59"/>
      <c r="Q20" s="59"/>
      <c r="R20" s="20"/>
      <c r="S20" s="21"/>
      <c r="T20" s="22"/>
    </row>
    <row r="21" spans="4:20" ht="40" customHeight="1">
      <c r="D21" s="104"/>
      <c r="E21" s="104"/>
      <c r="F21" s="74">
        <v>14</v>
      </c>
      <c r="G21" s="75">
        <f>F21/F17</f>
        <v>1.1666666666666667</v>
      </c>
      <c r="H21" s="81">
        <v>64</v>
      </c>
      <c r="I21" s="82">
        <f>H21</f>
        <v>64</v>
      </c>
      <c r="J21" s="80">
        <f>$H$21</f>
        <v>64</v>
      </c>
      <c r="K21" s="83">
        <f t="shared" si="4"/>
        <v>64</v>
      </c>
      <c r="L21" s="118">
        <v>9</v>
      </c>
      <c r="M21"/>
      <c r="N21"/>
      <c r="O21"/>
      <c r="P21"/>
      <c r="Q21"/>
      <c r="R21" s="20"/>
      <c r="S21" s="21"/>
      <c r="T21" s="22"/>
    </row>
    <row r="22" spans="4:20" ht="42" customHeight="1">
      <c r="D22" s="108" t="s">
        <v>98</v>
      </c>
      <c r="E22" s="105" t="s">
        <v>55</v>
      </c>
      <c r="F22" s="88">
        <f t="shared" ref="F22:H45" si="5">F21*$T$11</f>
        <v>15.267108257313607</v>
      </c>
      <c r="G22" s="75">
        <f t="shared" si="5"/>
        <v>1.2722590214428007</v>
      </c>
      <c r="H22" s="76">
        <f t="shared" si="5"/>
        <v>69.792494890576492</v>
      </c>
      <c r="I22" s="77">
        <f t="shared" ref="I22:J45" si="6">H22</f>
        <v>69.792494890576492</v>
      </c>
      <c r="J22" s="75">
        <f t="shared" si="6"/>
        <v>69.792494890576492</v>
      </c>
      <c r="K22" s="78">
        <f t="shared" si="4"/>
        <v>69.792494890576492</v>
      </c>
      <c r="L22" s="114" t="s">
        <v>108</v>
      </c>
      <c r="M22" s="113"/>
      <c r="N22" s="113"/>
      <c r="O22" s="113"/>
      <c r="P22" s="59"/>
      <c r="Q22" s="59"/>
      <c r="R22" s="20"/>
      <c r="S22" s="21"/>
      <c r="T22" s="22"/>
    </row>
    <row r="23" spans="4:20" ht="40" customHeight="1">
      <c r="D23" s="109"/>
      <c r="E23" s="106"/>
      <c r="F23" s="88">
        <f t="shared" si="5"/>
        <v>16.648899610038097</v>
      </c>
      <c r="G23" s="75">
        <f t="shared" si="5"/>
        <v>1.3874083008365081</v>
      </c>
      <c r="H23" s="76">
        <f t="shared" si="5"/>
        <v>76.109255360174146</v>
      </c>
      <c r="I23" s="77">
        <f t="shared" si="6"/>
        <v>76.109255360174146</v>
      </c>
      <c r="J23" s="75">
        <f t="shared" si="6"/>
        <v>76.109255360174146</v>
      </c>
      <c r="K23" s="78">
        <f t="shared" si="4"/>
        <v>76.109255360174146</v>
      </c>
      <c r="L23" s="113" t="s">
        <v>105</v>
      </c>
      <c r="M23" s="113"/>
      <c r="N23" s="113"/>
      <c r="O23" s="113"/>
      <c r="P23" s="59"/>
      <c r="Q23" s="59"/>
      <c r="R23" s="20"/>
      <c r="S23" s="21"/>
      <c r="T23" s="22"/>
    </row>
    <row r="24" spans="4:20" ht="40" customHeight="1">
      <c r="D24" s="109"/>
      <c r="E24" s="106"/>
      <c r="F24" s="88">
        <f t="shared" si="5"/>
        <v>18.155753765114138</v>
      </c>
      <c r="G24" s="75">
        <f t="shared" si="5"/>
        <v>1.5129794804261782</v>
      </c>
      <c r="H24" s="76">
        <f t="shared" si="5"/>
        <v>82.997731497664617</v>
      </c>
      <c r="I24" s="77">
        <f t="shared" si="6"/>
        <v>82.997731497664617</v>
      </c>
      <c r="J24" s="75">
        <f t="shared" si="6"/>
        <v>82.997731497664617</v>
      </c>
      <c r="K24" s="78">
        <f t="shared" si="4"/>
        <v>82.997731497664617</v>
      </c>
      <c r="L24" s="113" t="s">
        <v>105</v>
      </c>
      <c r="M24" s="113"/>
      <c r="N24" s="113"/>
      <c r="O24" s="113"/>
      <c r="P24" s="59"/>
      <c r="Q24" s="59"/>
      <c r="R24" s="20"/>
      <c r="S24" s="21"/>
      <c r="T24" s="22"/>
    </row>
    <row r="25" spans="4:20" ht="40" customHeight="1">
      <c r="D25" s="109"/>
      <c r="E25" s="106"/>
      <c r="F25" s="88">
        <f t="shared" si="5"/>
        <v>19.798989873223334</v>
      </c>
      <c r="G25" s="75">
        <f t="shared" si="5"/>
        <v>1.6499158227686113</v>
      </c>
      <c r="H25" s="76">
        <f t="shared" si="5"/>
        <v>90.509667991878089</v>
      </c>
      <c r="I25" s="77">
        <f t="shared" si="6"/>
        <v>90.509667991878089</v>
      </c>
      <c r="J25" s="75">
        <f t="shared" si="6"/>
        <v>90.509667991878089</v>
      </c>
      <c r="K25" s="78">
        <f t="shared" si="4"/>
        <v>90.509667991878089</v>
      </c>
      <c r="L25" s="113" t="s">
        <v>105</v>
      </c>
      <c r="M25" s="113"/>
      <c r="N25" s="113"/>
      <c r="O25" s="113"/>
      <c r="P25" s="59"/>
      <c r="Q25" s="59"/>
      <c r="R25" s="20"/>
      <c r="S25" s="21"/>
      <c r="T25" s="22"/>
    </row>
    <row r="26" spans="4:20" ht="40" customHeight="1">
      <c r="D26" s="109"/>
      <c r="E26" s="106"/>
      <c r="F26" s="88">
        <f t="shared" si="5"/>
        <v>21.590951555711175</v>
      </c>
      <c r="G26" s="75">
        <f t="shared" si="5"/>
        <v>1.7992459629759314</v>
      </c>
      <c r="H26" s="76">
        <f t="shared" si="5"/>
        <v>98.701492826108222</v>
      </c>
      <c r="I26" s="77">
        <f t="shared" si="6"/>
        <v>98.701492826108222</v>
      </c>
      <c r="J26" s="75">
        <f t="shared" si="6"/>
        <v>98.701492826108222</v>
      </c>
      <c r="K26" s="78">
        <f t="shared" si="4"/>
        <v>98.701492826108222</v>
      </c>
      <c r="L26" s="113" t="s">
        <v>105</v>
      </c>
      <c r="M26" s="113"/>
      <c r="N26" s="113"/>
      <c r="O26" s="113"/>
      <c r="P26" s="59"/>
      <c r="Q26" s="59"/>
      <c r="R26" s="20"/>
      <c r="S26" s="21"/>
      <c r="T26" s="22"/>
    </row>
    <row r="27" spans="4:20" ht="40" customHeight="1">
      <c r="D27" s="109"/>
      <c r="E27" s="106"/>
      <c r="F27" s="88">
        <f t="shared" si="5"/>
        <v>23.545099627104012</v>
      </c>
      <c r="G27" s="75">
        <f t="shared" si="5"/>
        <v>1.9620916355920011</v>
      </c>
      <c r="H27" s="76">
        <f t="shared" si="5"/>
        <v>107.63474115247547</v>
      </c>
      <c r="I27" s="77">
        <f t="shared" si="6"/>
        <v>107.63474115247547</v>
      </c>
      <c r="J27" s="75">
        <f t="shared" si="6"/>
        <v>107.63474115247547</v>
      </c>
      <c r="K27" s="78">
        <f t="shared" si="4"/>
        <v>107.63474115247547</v>
      </c>
      <c r="L27" s="113" t="s">
        <v>105</v>
      </c>
      <c r="M27" s="113"/>
      <c r="N27" s="113"/>
      <c r="O27" s="113"/>
      <c r="P27" s="59"/>
      <c r="Q27" s="59"/>
      <c r="R27" s="20"/>
      <c r="S27" s="21"/>
      <c r="T27" s="22"/>
    </row>
    <row r="28" spans="4:20" ht="40" customHeight="1">
      <c r="D28" s="109"/>
      <c r="E28" s="106"/>
      <c r="F28" s="88">
        <f t="shared" si="5"/>
        <v>25.676113209730801</v>
      </c>
      <c r="G28" s="75">
        <f t="shared" si="5"/>
        <v>2.1396761008109002</v>
      </c>
      <c r="H28" s="76">
        <f t="shared" si="5"/>
        <v>117.37651753019793</v>
      </c>
      <c r="I28" s="77">
        <f t="shared" si="6"/>
        <v>117.37651753019793</v>
      </c>
      <c r="J28" s="75">
        <f t="shared" si="6"/>
        <v>117.37651753019793</v>
      </c>
      <c r="K28" s="78">
        <f t="shared" si="4"/>
        <v>117.37651753019793</v>
      </c>
      <c r="L28" s="113" t="s">
        <v>105</v>
      </c>
      <c r="M28" s="113"/>
      <c r="N28" s="113"/>
      <c r="O28" s="113"/>
      <c r="P28" s="59"/>
      <c r="Q28" s="59"/>
    </row>
    <row r="29" spans="4:20" ht="40" customHeight="1">
      <c r="D29" s="109"/>
      <c r="E29" s="106"/>
      <c r="F29" s="88">
        <f t="shared" si="5"/>
        <v>28.000000000000007</v>
      </c>
      <c r="G29" s="75">
        <f t="shared" si="5"/>
        <v>2.3333333333333339</v>
      </c>
      <c r="H29" s="76">
        <f t="shared" si="5"/>
        <v>128.00000000000003</v>
      </c>
      <c r="I29" s="77">
        <f t="shared" si="6"/>
        <v>128.00000000000003</v>
      </c>
      <c r="J29" s="75">
        <f t="shared" si="6"/>
        <v>128.00000000000003</v>
      </c>
      <c r="K29" s="78">
        <f t="shared" si="4"/>
        <v>128.00000000000003</v>
      </c>
      <c r="L29" s="113" t="s">
        <v>105</v>
      </c>
      <c r="M29" s="113"/>
      <c r="N29" s="113"/>
      <c r="O29" s="113"/>
      <c r="P29" s="59"/>
      <c r="Q29" s="59"/>
    </row>
    <row r="30" spans="4:20" ht="40" customHeight="1">
      <c r="D30" s="109"/>
      <c r="E30" s="106"/>
      <c r="F30" s="88">
        <f t="shared" si="5"/>
        <v>30.534216514627222</v>
      </c>
      <c r="G30" s="75">
        <f t="shared" si="5"/>
        <v>2.5445180428856018</v>
      </c>
      <c r="H30" s="76">
        <f t="shared" si="5"/>
        <v>139.58498978115301</v>
      </c>
      <c r="I30" s="77">
        <f t="shared" si="6"/>
        <v>139.58498978115301</v>
      </c>
      <c r="J30" s="75">
        <f t="shared" si="6"/>
        <v>139.58498978115301</v>
      </c>
      <c r="K30" s="78">
        <f t="shared" si="4"/>
        <v>139.58498978115301</v>
      </c>
      <c r="L30" s="113" t="s">
        <v>105</v>
      </c>
      <c r="M30" s="113"/>
      <c r="N30" s="113"/>
      <c r="O30" s="113"/>
      <c r="P30" s="59"/>
      <c r="Q30" s="59"/>
    </row>
    <row r="31" spans="4:20" ht="40" customHeight="1">
      <c r="D31" s="109"/>
      <c r="E31" s="106"/>
      <c r="F31" s="88">
        <f t="shared" si="5"/>
        <v>33.2977992200762</v>
      </c>
      <c r="G31" s="75">
        <f t="shared" si="5"/>
        <v>2.7748166016730167</v>
      </c>
      <c r="H31" s="76">
        <f t="shared" si="5"/>
        <v>152.21851072034835</v>
      </c>
      <c r="I31" s="77">
        <f t="shared" si="6"/>
        <v>152.21851072034835</v>
      </c>
      <c r="J31" s="75">
        <f t="shared" si="6"/>
        <v>152.21851072034835</v>
      </c>
      <c r="K31" s="78">
        <f t="shared" si="4"/>
        <v>152.21851072034835</v>
      </c>
      <c r="L31" s="113" t="s">
        <v>105</v>
      </c>
      <c r="M31" s="113"/>
      <c r="N31" s="113"/>
      <c r="O31" s="113"/>
      <c r="P31" s="59"/>
      <c r="Q31" s="59"/>
    </row>
    <row r="32" spans="4:20" ht="40" customHeight="1">
      <c r="D32" s="109"/>
      <c r="E32" s="106"/>
      <c r="F32" s="88">
        <f t="shared" si="5"/>
        <v>36.311507530228283</v>
      </c>
      <c r="G32" s="75">
        <f t="shared" si="5"/>
        <v>3.0259589608523569</v>
      </c>
      <c r="H32" s="76">
        <f t="shared" si="5"/>
        <v>165.99546299532929</v>
      </c>
      <c r="I32" s="77">
        <f t="shared" si="6"/>
        <v>165.99546299532929</v>
      </c>
      <c r="J32" s="75">
        <f t="shared" si="6"/>
        <v>165.99546299532929</v>
      </c>
      <c r="K32" s="78">
        <f t="shared" si="4"/>
        <v>165.99546299532929</v>
      </c>
      <c r="L32" s="113" t="s">
        <v>105</v>
      </c>
      <c r="M32" s="113"/>
      <c r="N32" s="113"/>
      <c r="O32" s="113"/>
      <c r="P32" s="59"/>
      <c r="Q32" s="59"/>
    </row>
    <row r="33" spans="4:17" ht="40" customHeight="1">
      <c r="D33" s="109"/>
      <c r="E33" s="106"/>
      <c r="F33" s="88">
        <f t="shared" si="5"/>
        <v>39.597979746446676</v>
      </c>
      <c r="G33" s="75">
        <f t="shared" si="5"/>
        <v>3.299831645537223</v>
      </c>
      <c r="H33" s="76">
        <f t="shared" si="5"/>
        <v>181.01933598375624</v>
      </c>
      <c r="I33" s="77">
        <f t="shared" si="6"/>
        <v>181.01933598375624</v>
      </c>
      <c r="J33" s="75">
        <f t="shared" si="6"/>
        <v>181.01933598375624</v>
      </c>
      <c r="K33" s="78">
        <f t="shared" si="4"/>
        <v>181.01933598375624</v>
      </c>
      <c r="L33" s="113" t="s">
        <v>105</v>
      </c>
      <c r="M33" s="113"/>
      <c r="N33" s="113"/>
      <c r="O33" s="113"/>
      <c r="P33" s="59"/>
      <c r="Q33" s="59"/>
    </row>
    <row r="34" spans="4:17" ht="40" customHeight="1">
      <c r="D34" s="109"/>
      <c r="E34" s="106"/>
      <c r="F34" s="88">
        <f t="shared" si="5"/>
        <v>43.181903111422358</v>
      </c>
      <c r="G34" s="75">
        <f t="shared" si="5"/>
        <v>3.5984919259518633</v>
      </c>
      <c r="H34" s="76">
        <f t="shared" si="5"/>
        <v>197.4029856522165</v>
      </c>
      <c r="I34" s="77">
        <f t="shared" si="6"/>
        <v>197.4029856522165</v>
      </c>
      <c r="J34" s="75">
        <f t="shared" si="6"/>
        <v>197.4029856522165</v>
      </c>
      <c r="K34" s="78">
        <f t="shared" si="4"/>
        <v>197.4029856522165</v>
      </c>
      <c r="L34" s="113" t="s">
        <v>105</v>
      </c>
      <c r="M34" s="113"/>
      <c r="N34" s="113"/>
      <c r="O34" s="113"/>
      <c r="P34" s="59"/>
      <c r="Q34" s="59"/>
    </row>
    <row r="35" spans="4:17" ht="40" customHeight="1">
      <c r="D35" s="109"/>
      <c r="E35" s="106"/>
      <c r="F35" s="88">
        <f t="shared" si="5"/>
        <v>47.090199254208031</v>
      </c>
      <c r="G35" s="75">
        <f t="shared" si="5"/>
        <v>3.924183271184003</v>
      </c>
      <c r="H35" s="76">
        <f t="shared" si="5"/>
        <v>215.269482304951</v>
      </c>
      <c r="I35" s="77">
        <f t="shared" si="6"/>
        <v>215.269482304951</v>
      </c>
      <c r="J35" s="75">
        <f t="shared" si="6"/>
        <v>215.269482304951</v>
      </c>
      <c r="K35" s="78">
        <f t="shared" si="4"/>
        <v>215.269482304951</v>
      </c>
      <c r="L35" s="113" t="s">
        <v>105</v>
      </c>
      <c r="M35" s="113"/>
      <c r="N35" s="113"/>
      <c r="O35" s="113"/>
      <c r="P35" s="59"/>
      <c r="Q35" s="59"/>
    </row>
    <row r="36" spans="4:17" ht="40" customHeight="1">
      <c r="D36" s="109"/>
      <c r="E36" s="106"/>
      <c r="F36" s="88">
        <f t="shared" si="5"/>
        <v>51.352226419461608</v>
      </c>
      <c r="G36" s="75">
        <f t="shared" si="5"/>
        <v>4.2793522016218013</v>
      </c>
      <c r="H36" s="76">
        <f t="shared" si="5"/>
        <v>234.75303506039592</v>
      </c>
      <c r="I36" s="77">
        <f t="shared" si="6"/>
        <v>234.75303506039592</v>
      </c>
      <c r="J36" s="75">
        <f t="shared" si="6"/>
        <v>234.75303506039592</v>
      </c>
      <c r="K36" s="78">
        <f t="shared" si="4"/>
        <v>234.75303506039592</v>
      </c>
      <c r="L36" s="113" t="s">
        <v>105</v>
      </c>
      <c r="M36" s="113"/>
      <c r="N36" s="113"/>
      <c r="O36" s="113"/>
      <c r="P36" s="59"/>
      <c r="Q36" s="59"/>
    </row>
    <row r="37" spans="4:17" ht="40" customHeight="1">
      <c r="D37" s="110"/>
      <c r="E37" s="107"/>
      <c r="F37" s="88">
        <f t="shared" si="5"/>
        <v>56.000000000000021</v>
      </c>
      <c r="G37" s="75">
        <f t="shared" si="5"/>
        <v>4.6666666666666696</v>
      </c>
      <c r="H37" s="76">
        <f t="shared" si="5"/>
        <v>256.00000000000011</v>
      </c>
      <c r="I37" s="77">
        <f t="shared" si="6"/>
        <v>256.00000000000011</v>
      </c>
      <c r="J37" s="75">
        <f t="shared" si="6"/>
        <v>256.00000000000011</v>
      </c>
      <c r="K37" s="78">
        <f t="shared" si="4"/>
        <v>256.00000000000011</v>
      </c>
      <c r="L37" s="113" t="s">
        <v>105</v>
      </c>
      <c r="M37" s="113"/>
      <c r="N37" s="113"/>
      <c r="O37" s="113"/>
      <c r="P37" s="59"/>
      <c r="Q37" s="59"/>
    </row>
    <row r="38" spans="4:17" ht="40" customHeight="1">
      <c r="D38" s="110"/>
      <c r="E38" s="107"/>
      <c r="F38" s="88">
        <f t="shared" si="5"/>
        <v>61.068433029254457</v>
      </c>
      <c r="G38" s="75">
        <f t="shared" si="5"/>
        <v>5.0890360857712054</v>
      </c>
      <c r="H38" s="76">
        <f t="shared" si="5"/>
        <v>279.16997956230608</v>
      </c>
      <c r="I38" s="77">
        <f t="shared" si="6"/>
        <v>279.16997956230608</v>
      </c>
      <c r="J38" s="75">
        <f t="shared" si="6"/>
        <v>279.16997956230608</v>
      </c>
      <c r="K38" s="78">
        <f t="shared" si="4"/>
        <v>279.16997956230608</v>
      </c>
      <c r="L38" s="113" t="s">
        <v>105</v>
      </c>
      <c r="M38" s="113"/>
      <c r="N38" s="113"/>
      <c r="O38" s="113"/>
      <c r="P38" s="59"/>
      <c r="Q38" s="59"/>
    </row>
    <row r="39" spans="4:17" ht="40" customHeight="1">
      <c r="D39" s="110"/>
      <c r="E39" s="107"/>
      <c r="F39" s="88">
        <f t="shared" si="5"/>
        <v>66.595598440152415</v>
      </c>
      <c r="G39" s="75">
        <f t="shared" si="5"/>
        <v>5.5496332033460352</v>
      </c>
      <c r="H39" s="76">
        <f t="shared" si="5"/>
        <v>304.43702144069675</v>
      </c>
      <c r="I39" s="77">
        <f t="shared" si="6"/>
        <v>304.43702144069675</v>
      </c>
      <c r="J39" s="75">
        <f t="shared" si="6"/>
        <v>304.43702144069675</v>
      </c>
      <c r="K39" s="78">
        <f t="shared" si="4"/>
        <v>304.43702144069675</v>
      </c>
      <c r="L39" s="113" t="s">
        <v>105</v>
      </c>
      <c r="M39" s="113"/>
      <c r="N39" s="113"/>
      <c r="O39" s="113"/>
      <c r="P39" s="59"/>
      <c r="Q39" s="59"/>
    </row>
    <row r="40" spans="4:17" ht="40" customHeight="1">
      <c r="D40" s="110"/>
      <c r="E40" s="107"/>
      <c r="F40" s="88">
        <f t="shared" si="5"/>
        <v>72.623015060456581</v>
      </c>
      <c r="G40" s="75">
        <f t="shared" si="5"/>
        <v>6.0519179217047157</v>
      </c>
      <c r="H40" s="76">
        <f t="shared" si="5"/>
        <v>331.99092599065864</v>
      </c>
      <c r="I40" s="77">
        <f t="shared" si="6"/>
        <v>331.99092599065864</v>
      </c>
      <c r="J40" s="75">
        <f t="shared" si="6"/>
        <v>331.99092599065864</v>
      </c>
      <c r="K40" s="78">
        <f t="shared" si="4"/>
        <v>331.99092599065864</v>
      </c>
      <c r="L40" s="113" t="s">
        <v>105</v>
      </c>
      <c r="M40" s="113"/>
      <c r="N40" s="113"/>
      <c r="O40" s="113"/>
      <c r="P40" s="59"/>
      <c r="Q40" s="59"/>
    </row>
    <row r="41" spans="4:17" ht="40" customHeight="1">
      <c r="D41" s="110"/>
      <c r="E41" s="107"/>
      <c r="F41" s="88">
        <f t="shared" si="5"/>
        <v>79.195959492893365</v>
      </c>
      <c r="G41" s="75">
        <f t="shared" si="5"/>
        <v>6.5996632910744477</v>
      </c>
      <c r="H41" s="76">
        <f t="shared" si="5"/>
        <v>362.03867196751253</v>
      </c>
      <c r="I41" s="77">
        <f t="shared" si="6"/>
        <v>362.03867196751253</v>
      </c>
      <c r="J41" s="75">
        <f t="shared" si="6"/>
        <v>362.03867196751253</v>
      </c>
      <c r="K41" s="78">
        <f t="shared" si="4"/>
        <v>362.03867196751253</v>
      </c>
      <c r="L41" s="113" t="s">
        <v>105</v>
      </c>
      <c r="M41" s="113"/>
      <c r="N41" s="113"/>
      <c r="O41" s="113"/>
      <c r="P41" s="59"/>
      <c r="Q41" s="59"/>
    </row>
    <row r="42" spans="4:17" ht="40" customHeight="1">
      <c r="D42" s="110"/>
      <c r="E42" s="107"/>
      <c r="F42" s="88">
        <f t="shared" si="5"/>
        <v>86.36380622284473</v>
      </c>
      <c r="G42" s="75">
        <f t="shared" si="5"/>
        <v>7.1969838519037284</v>
      </c>
      <c r="H42" s="76">
        <f t="shared" si="5"/>
        <v>394.80597130443306</v>
      </c>
      <c r="I42" s="77">
        <f t="shared" si="6"/>
        <v>394.80597130443306</v>
      </c>
      <c r="J42" s="75">
        <f t="shared" si="6"/>
        <v>394.80597130443306</v>
      </c>
      <c r="K42" s="78">
        <f t="shared" si="4"/>
        <v>394.80597130443306</v>
      </c>
      <c r="L42" s="113" t="s">
        <v>105</v>
      </c>
      <c r="M42" s="113"/>
      <c r="N42" s="113"/>
      <c r="O42" s="113"/>
      <c r="P42" s="59"/>
      <c r="Q42" s="59"/>
    </row>
    <row r="43" spans="4:17" ht="40" customHeight="1">
      <c r="D43" s="110"/>
      <c r="E43" s="107"/>
      <c r="F43" s="88">
        <f t="shared" si="5"/>
        <v>94.180398508416076</v>
      </c>
      <c r="G43" s="75">
        <f t="shared" si="5"/>
        <v>7.8483665423680078</v>
      </c>
      <c r="H43" s="76">
        <f t="shared" si="5"/>
        <v>430.53896460990211</v>
      </c>
      <c r="I43" s="77">
        <f t="shared" si="6"/>
        <v>430.53896460990211</v>
      </c>
      <c r="J43" s="75">
        <f t="shared" si="6"/>
        <v>430.53896460990211</v>
      </c>
      <c r="K43" s="78">
        <f t="shared" si="4"/>
        <v>430.53896460990211</v>
      </c>
      <c r="L43" s="113" t="s">
        <v>105</v>
      </c>
      <c r="M43" s="113"/>
      <c r="N43" s="113"/>
      <c r="O43" s="113"/>
      <c r="P43" s="59"/>
      <c r="Q43" s="59"/>
    </row>
    <row r="44" spans="4:17" ht="40" customHeight="1">
      <c r="D44" s="110"/>
      <c r="E44" s="107"/>
      <c r="F44" s="88">
        <f t="shared" si="5"/>
        <v>102.70445283892323</v>
      </c>
      <c r="G44" s="75">
        <f t="shared" si="5"/>
        <v>8.5587044032436044</v>
      </c>
      <c r="H44" s="76">
        <f t="shared" si="5"/>
        <v>469.50607012079195</v>
      </c>
      <c r="I44" s="77">
        <f t="shared" si="6"/>
        <v>469.50607012079195</v>
      </c>
      <c r="J44" s="75">
        <f t="shared" si="6"/>
        <v>469.50607012079195</v>
      </c>
      <c r="K44" s="78">
        <f t="shared" si="4"/>
        <v>469.50607012079195</v>
      </c>
      <c r="L44" s="113" t="s">
        <v>105</v>
      </c>
      <c r="M44" s="113"/>
      <c r="N44" s="113"/>
      <c r="O44" s="113"/>
      <c r="P44" s="59"/>
      <c r="Q44" s="59"/>
    </row>
    <row r="45" spans="4:17" ht="40" customHeight="1">
      <c r="D45" s="110"/>
      <c r="E45" s="107"/>
      <c r="F45" s="88">
        <f t="shared" si="5"/>
        <v>112.00000000000006</v>
      </c>
      <c r="G45" s="75">
        <f t="shared" si="5"/>
        <v>9.333333333333341</v>
      </c>
      <c r="H45" s="76">
        <f t="shared" si="5"/>
        <v>512.00000000000034</v>
      </c>
      <c r="I45" s="77">
        <f t="shared" si="6"/>
        <v>512.00000000000034</v>
      </c>
      <c r="J45" s="75">
        <f t="shared" si="6"/>
        <v>512.00000000000034</v>
      </c>
      <c r="K45" s="78">
        <f t="shared" si="4"/>
        <v>512.00000000000034</v>
      </c>
      <c r="L45" s="113" t="s">
        <v>105</v>
      </c>
      <c r="M45" s="113"/>
      <c r="N45" s="113"/>
      <c r="O45" s="113"/>
      <c r="P45" s="59"/>
      <c r="Q45" s="59"/>
    </row>
    <row r="46" spans="4:17" ht="40" customHeight="1">
      <c r="D46" s="110"/>
      <c r="E46" s="107"/>
      <c r="F46" s="88">
        <f t="shared" ref="F46:H53" si="7">F45*$T$11</f>
        <v>122.13686605850893</v>
      </c>
      <c r="G46" s="75">
        <f t="shared" si="7"/>
        <v>10.178072171542414</v>
      </c>
      <c r="H46" s="76">
        <f t="shared" si="7"/>
        <v>558.33995912461228</v>
      </c>
      <c r="I46" s="77">
        <f t="shared" ref="I46:J53" si="8">H46</f>
        <v>558.33995912461228</v>
      </c>
      <c r="J46" s="75">
        <f t="shared" si="8"/>
        <v>558.33995912461228</v>
      </c>
      <c r="K46" s="78">
        <f t="shared" si="4"/>
        <v>558.33995912461228</v>
      </c>
      <c r="L46" s="113" t="s">
        <v>105</v>
      </c>
      <c r="M46" s="113"/>
      <c r="N46" s="113"/>
      <c r="O46" s="113"/>
      <c r="P46" s="59"/>
      <c r="Q46" s="59"/>
    </row>
    <row r="47" spans="4:17" ht="40" customHeight="1">
      <c r="D47" s="110"/>
      <c r="E47" s="107"/>
      <c r="F47" s="88">
        <f t="shared" si="7"/>
        <v>133.19119688030483</v>
      </c>
      <c r="G47" s="75">
        <f t="shared" si="7"/>
        <v>11.099266406692074</v>
      </c>
      <c r="H47" s="76">
        <f t="shared" si="7"/>
        <v>608.87404288139362</v>
      </c>
      <c r="I47" s="77">
        <f t="shared" si="8"/>
        <v>608.87404288139362</v>
      </c>
      <c r="J47" s="75">
        <f t="shared" si="8"/>
        <v>608.87404288139362</v>
      </c>
      <c r="K47" s="78">
        <f t="shared" si="4"/>
        <v>608.87404288139362</v>
      </c>
      <c r="L47" s="113" t="s">
        <v>105</v>
      </c>
      <c r="M47" s="113"/>
      <c r="N47" s="113"/>
      <c r="O47" s="113"/>
      <c r="P47" s="59"/>
      <c r="Q47" s="59"/>
    </row>
    <row r="48" spans="4:17" ht="40" customHeight="1">
      <c r="D48" s="110"/>
      <c r="E48" s="107"/>
      <c r="F48" s="88">
        <f t="shared" si="7"/>
        <v>145.24603012091316</v>
      </c>
      <c r="G48" s="75">
        <f t="shared" si="7"/>
        <v>12.103835843409435</v>
      </c>
      <c r="H48" s="76">
        <f t="shared" si="7"/>
        <v>663.98185198131739</v>
      </c>
      <c r="I48" s="77">
        <f t="shared" si="8"/>
        <v>663.98185198131739</v>
      </c>
      <c r="J48" s="75">
        <f t="shared" si="8"/>
        <v>663.98185198131739</v>
      </c>
      <c r="K48" s="78">
        <f t="shared" si="4"/>
        <v>663.98185198131739</v>
      </c>
      <c r="L48" s="113" t="s">
        <v>105</v>
      </c>
      <c r="M48" s="113"/>
      <c r="N48" s="113"/>
      <c r="O48" s="113"/>
      <c r="P48" s="59"/>
      <c r="Q48" s="59"/>
    </row>
    <row r="49" spans="4:17" ht="40" customHeight="1">
      <c r="D49" s="110"/>
      <c r="E49" s="107"/>
      <c r="F49" s="88">
        <f t="shared" si="7"/>
        <v>158.39191898578673</v>
      </c>
      <c r="G49" s="75">
        <f t="shared" si="7"/>
        <v>13.199326582148899</v>
      </c>
      <c r="H49" s="76">
        <f t="shared" si="7"/>
        <v>724.07734393502517</v>
      </c>
      <c r="I49" s="77">
        <f t="shared" si="8"/>
        <v>724.07734393502517</v>
      </c>
      <c r="J49" s="75">
        <f t="shared" si="8"/>
        <v>724.07734393502517</v>
      </c>
      <c r="K49" s="78">
        <f t="shared" si="4"/>
        <v>724.07734393502517</v>
      </c>
      <c r="L49" s="113" t="s">
        <v>105</v>
      </c>
      <c r="M49" s="113"/>
      <c r="N49" s="113"/>
      <c r="O49" s="113"/>
      <c r="P49" s="59"/>
      <c r="Q49" s="59"/>
    </row>
    <row r="50" spans="4:17" ht="40" customHeight="1">
      <c r="D50" s="110"/>
      <c r="E50" s="107"/>
      <c r="F50" s="88">
        <f t="shared" si="7"/>
        <v>172.72761244568946</v>
      </c>
      <c r="G50" s="75">
        <f t="shared" si="7"/>
        <v>14.39396770380746</v>
      </c>
      <c r="H50" s="76">
        <f t="shared" si="7"/>
        <v>789.61194260886623</v>
      </c>
      <c r="I50" s="77">
        <f t="shared" si="8"/>
        <v>789.61194260886623</v>
      </c>
      <c r="J50" s="75">
        <f t="shared" si="8"/>
        <v>789.61194260886623</v>
      </c>
      <c r="K50" s="78">
        <f t="shared" si="4"/>
        <v>789.61194260886623</v>
      </c>
      <c r="L50" s="113" t="s">
        <v>105</v>
      </c>
      <c r="M50" s="113"/>
      <c r="N50" s="113"/>
      <c r="O50" s="113"/>
      <c r="P50" s="59"/>
      <c r="Q50" s="59"/>
    </row>
    <row r="51" spans="4:17" ht="40" customHeight="1">
      <c r="D51" s="110"/>
      <c r="E51" s="107"/>
      <c r="F51" s="88">
        <f t="shared" si="7"/>
        <v>188.36079701683215</v>
      </c>
      <c r="G51" s="75">
        <f t="shared" si="7"/>
        <v>15.696733084736019</v>
      </c>
      <c r="H51" s="76">
        <f t="shared" si="7"/>
        <v>861.07792921980433</v>
      </c>
      <c r="I51" s="77">
        <f t="shared" si="8"/>
        <v>861.07792921980433</v>
      </c>
      <c r="J51" s="75">
        <f t="shared" si="8"/>
        <v>861.07792921980433</v>
      </c>
      <c r="K51" s="78">
        <f t="shared" si="4"/>
        <v>861.07792921980433</v>
      </c>
      <c r="L51" s="113" t="s">
        <v>105</v>
      </c>
      <c r="M51" s="113"/>
      <c r="N51" s="113"/>
      <c r="O51" s="113"/>
      <c r="P51" s="59"/>
      <c r="Q51" s="59"/>
    </row>
    <row r="52" spans="4:17" ht="40" customHeight="1">
      <c r="D52" s="110"/>
      <c r="E52" s="107"/>
      <c r="F52" s="88">
        <f t="shared" si="7"/>
        <v>205.40890567784646</v>
      </c>
      <c r="G52" s="75">
        <f t="shared" si="7"/>
        <v>17.117408806487212</v>
      </c>
      <c r="H52" s="76">
        <f t="shared" si="7"/>
        <v>939.01214024158412</v>
      </c>
      <c r="I52" s="77">
        <f t="shared" si="8"/>
        <v>939.01214024158412</v>
      </c>
      <c r="J52" s="75">
        <f t="shared" si="8"/>
        <v>939.01214024158412</v>
      </c>
      <c r="K52" s="78">
        <f t="shared" si="4"/>
        <v>939.01214024158412</v>
      </c>
      <c r="L52" s="113" t="s">
        <v>105</v>
      </c>
      <c r="M52" s="113"/>
      <c r="N52" s="113"/>
      <c r="O52" s="113"/>
      <c r="P52" s="59"/>
      <c r="Q52" s="59"/>
    </row>
    <row r="53" spans="4:17" ht="40" customHeight="1" thickBot="1">
      <c r="D53" s="110"/>
      <c r="E53" s="107"/>
      <c r="F53" s="89">
        <f t="shared" si="7"/>
        <v>224.00000000000011</v>
      </c>
      <c r="G53" s="84">
        <f t="shared" si="7"/>
        <v>18.666666666666686</v>
      </c>
      <c r="H53" s="85">
        <f t="shared" si="7"/>
        <v>1024.0000000000009</v>
      </c>
      <c r="I53" s="86">
        <f t="shared" si="8"/>
        <v>1024.0000000000009</v>
      </c>
      <c r="J53" s="84">
        <f t="shared" si="8"/>
        <v>1024.0000000000009</v>
      </c>
      <c r="K53" s="87">
        <f t="shared" si="4"/>
        <v>1024.0000000000009</v>
      </c>
      <c r="L53" s="113" t="s">
        <v>105</v>
      </c>
      <c r="M53" s="113"/>
      <c r="N53" s="113"/>
      <c r="O53" s="113"/>
      <c r="P53" s="59"/>
      <c r="Q53" s="59"/>
    </row>
    <row r="54" spans="4:17" ht="40" customHeight="1">
      <c r="F54" s="57"/>
      <c r="G54" s="56"/>
      <c r="H54" s="59"/>
      <c r="I54" s="58"/>
      <c r="J54" s="56"/>
      <c r="K54" s="57"/>
      <c r="L54" s="57"/>
      <c r="M54" s="57"/>
      <c r="N54" s="57"/>
      <c r="O54" s="57"/>
      <c r="P54" s="59"/>
      <c r="Q54" s="59"/>
    </row>
    <row r="55" spans="4:17" ht="40" customHeight="1">
      <c r="F55" s="57"/>
      <c r="G55" s="56"/>
      <c r="H55" s="59"/>
      <c r="I55" s="58"/>
      <c r="J55" s="56"/>
      <c r="K55" s="57"/>
      <c r="L55" s="57"/>
      <c r="M55" s="57"/>
      <c r="N55" s="57"/>
      <c r="O55" s="57"/>
      <c r="P55" s="59"/>
      <c r="Q55" s="59"/>
    </row>
    <row r="56" spans="4:17" ht="40" customHeight="1">
      <c r="F56" s="57"/>
      <c r="G56" s="56"/>
      <c r="H56" s="59"/>
      <c r="I56" s="58"/>
      <c r="J56" s="56"/>
      <c r="K56" s="57"/>
      <c r="L56" s="57"/>
      <c r="M56" s="57"/>
      <c r="N56" s="57"/>
      <c r="O56" s="57"/>
      <c r="P56" s="59"/>
      <c r="Q56" s="59"/>
    </row>
    <row r="57" spans="4:17" ht="40" customHeight="1">
      <c r="F57" s="57"/>
      <c r="G57" s="56"/>
      <c r="H57" s="59"/>
      <c r="I57" s="58"/>
      <c r="J57" s="56"/>
      <c r="K57" s="57"/>
      <c r="L57" s="57"/>
      <c r="M57" s="57"/>
      <c r="N57" s="57"/>
      <c r="O57" s="57"/>
      <c r="P57" s="59"/>
      <c r="Q57" s="59"/>
    </row>
    <row r="58" spans="4:17" ht="40" customHeight="1">
      <c r="F58" s="57"/>
      <c r="G58" s="56"/>
      <c r="H58" s="59"/>
      <c r="I58" s="58"/>
      <c r="J58" s="56"/>
      <c r="K58" s="57"/>
      <c r="L58" s="57"/>
      <c r="M58" s="57"/>
      <c r="N58" s="57"/>
      <c r="O58" s="57"/>
      <c r="P58" s="59"/>
      <c r="Q58" s="59"/>
    </row>
    <row r="59" spans="4:17" ht="40" customHeight="1">
      <c r="F59" s="57"/>
      <c r="G59" s="56"/>
      <c r="H59" s="59"/>
      <c r="I59" s="58"/>
      <c r="J59" s="56"/>
      <c r="K59" s="57"/>
      <c r="L59" s="57"/>
      <c r="M59" s="57"/>
      <c r="N59" s="57"/>
      <c r="O59" s="57"/>
      <c r="P59" s="59"/>
      <c r="Q59" s="59"/>
    </row>
    <row r="60" spans="4:17" ht="40" customHeight="1">
      <c r="F60" s="57"/>
      <c r="G60" s="56"/>
      <c r="H60" s="59"/>
      <c r="I60" s="58"/>
      <c r="J60" s="56"/>
      <c r="K60" s="57"/>
      <c r="L60" s="57"/>
      <c r="M60" s="57"/>
      <c r="N60" s="57"/>
      <c r="O60" s="57"/>
      <c r="P60" s="59"/>
      <c r="Q60" s="59"/>
    </row>
    <row r="61" spans="4:17" ht="40" customHeight="1">
      <c r="F61" s="57"/>
      <c r="G61" s="56"/>
      <c r="H61" s="59"/>
      <c r="I61" s="58"/>
      <c r="J61" s="56"/>
      <c r="K61" s="57"/>
      <c r="L61" s="57"/>
      <c r="M61" s="57"/>
      <c r="N61" s="57"/>
      <c r="O61" s="57"/>
      <c r="P61" s="59"/>
      <c r="Q61" s="59"/>
    </row>
    <row r="62" spans="4:17" ht="40" customHeight="1">
      <c r="F62" s="57"/>
      <c r="G62" s="56"/>
      <c r="H62" s="59"/>
      <c r="I62" s="58"/>
      <c r="J62" s="56"/>
      <c r="K62" s="57"/>
      <c r="L62" s="57"/>
      <c r="M62" s="57"/>
      <c r="N62" s="57"/>
      <c r="O62" s="57"/>
      <c r="P62" s="59"/>
      <c r="Q62" s="59"/>
    </row>
    <row r="63" spans="4:17" ht="40" customHeight="1">
      <c r="F63" s="57"/>
      <c r="G63" s="56"/>
      <c r="H63" s="59"/>
      <c r="I63" s="58"/>
      <c r="J63" s="56"/>
      <c r="K63" s="57"/>
      <c r="L63" s="57"/>
      <c r="M63" s="57"/>
      <c r="N63" s="57"/>
      <c r="O63" s="57"/>
      <c r="P63" s="59"/>
      <c r="Q63" s="59"/>
    </row>
    <row r="64" spans="4:17" ht="40" customHeight="1">
      <c r="F64" s="57"/>
      <c r="G64" s="56"/>
      <c r="H64" s="59"/>
      <c r="I64" s="58"/>
      <c r="J64" s="56"/>
      <c r="K64" s="57"/>
      <c r="L64" s="57"/>
      <c r="M64" s="57"/>
      <c r="N64" s="57"/>
      <c r="O64" s="57"/>
      <c r="P64" s="59"/>
      <c r="Q64" s="59"/>
    </row>
    <row r="65" spans="6:17" ht="40" customHeight="1">
      <c r="F65" s="57"/>
      <c r="G65" s="56"/>
      <c r="H65" s="59"/>
      <c r="I65" s="58"/>
      <c r="J65" s="56"/>
      <c r="K65" s="57"/>
      <c r="L65" s="57"/>
      <c r="M65" s="57"/>
      <c r="N65" s="57"/>
      <c r="O65" s="57"/>
      <c r="P65" s="59"/>
      <c r="Q65" s="59"/>
    </row>
    <row r="66" spans="6:17" ht="40" customHeight="1">
      <c r="F66" s="57"/>
      <c r="G66" s="56"/>
      <c r="H66" s="59"/>
      <c r="I66" s="58"/>
      <c r="J66" s="56"/>
      <c r="K66" s="57"/>
      <c r="L66" s="57"/>
      <c r="M66" s="57"/>
      <c r="N66" s="57"/>
      <c r="O66" s="57"/>
      <c r="P66" s="59"/>
      <c r="Q66" s="59"/>
    </row>
    <row r="67" spans="6:17" ht="40" customHeight="1">
      <c r="F67" s="57"/>
      <c r="G67" s="56"/>
      <c r="H67" s="59"/>
      <c r="I67" s="58"/>
      <c r="J67" s="56"/>
      <c r="K67" s="57"/>
      <c r="L67" s="57"/>
      <c r="M67" s="57"/>
      <c r="N67" s="57"/>
      <c r="O67" s="57"/>
      <c r="P67" s="59"/>
      <c r="Q67" s="59"/>
    </row>
    <row r="68" spans="6:17" ht="40" customHeight="1">
      <c r="F68" s="57"/>
      <c r="G68" s="56"/>
      <c r="H68" s="59"/>
      <c r="I68" s="58"/>
      <c r="J68" s="56"/>
      <c r="K68" s="57"/>
      <c r="L68" s="57"/>
      <c r="M68" s="57"/>
      <c r="N68" s="57"/>
      <c r="O68" s="57"/>
      <c r="P68" s="59"/>
      <c r="Q68" s="59"/>
    </row>
    <row r="69" spans="6:17" ht="40" customHeight="1">
      <c r="F69" s="57"/>
      <c r="G69" s="56"/>
      <c r="H69" s="59"/>
      <c r="I69" s="58"/>
      <c r="J69" s="56"/>
      <c r="K69" s="57"/>
      <c r="L69" s="57"/>
      <c r="M69" s="57"/>
      <c r="N69" s="57"/>
      <c r="O69" s="57"/>
      <c r="P69" s="59"/>
      <c r="Q69" s="59"/>
    </row>
    <row r="70" spans="6:17" ht="40" customHeight="1">
      <c r="F70" s="57"/>
      <c r="G70" s="56"/>
      <c r="H70" s="59"/>
      <c r="I70" s="58"/>
      <c r="J70" s="56"/>
      <c r="K70" s="57"/>
      <c r="L70" s="57"/>
      <c r="M70" s="57"/>
      <c r="N70" s="57"/>
      <c r="O70" s="57"/>
      <c r="P70" s="59"/>
      <c r="Q70" s="59"/>
    </row>
    <row r="71" spans="6:17" ht="40" customHeight="1">
      <c r="F71" s="57"/>
      <c r="G71" s="56"/>
      <c r="H71" s="59"/>
      <c r="I71" s="58"/>
      <c r="J71" s="56"/>
      <c r="K71" s="57"/>
      <c r="L71" s="57"/>
      <c r="M71" s="57"/>
      <c r="N71" s="57"/>
      <c r="O71" s="57"/>
      <c r="P71" s="59"/>
      <c r="Q71" s="59"/>
    </row>
    <row r="72" spans="6:17" ht="40" customHeight="1">
      <c r="F72" s="57"/>
      <c r="G72" s="56"/>
      <c r="H72" s="59"/>
      <c r="I72" s="58"/>
      <c r="J72" s="56"/>
      <c r="K72" s="57"/>
      <c r="L72" s="57"/>
      <c r="M72" s="57"/>
      <c r="N72" s="57"/>
      <c r="O72" s="57"/>
      <c r="P72" s="59"/>
      <c r="Q72" s="59"/>
    </row>
    <row r="73" spans="6:17" ht="40" customHeight="1">
      <c r="F73" s="57"/>
      <c r="G73" s="56"/>
      <c r="H73" s="59"/>
      <c r="I73" s="58"/>
      <c r="J73" s="56"/>
      <c r="K73" s="57"/>
      <c r="L73" s="57"/>
      <c r="M73" s="57"/>
      <c r="N73" s="57"/>
      <c r="O73" s="57"/>
      <c r="P73" s="59"/>
      <c r="Q73" s="59"/>
    </row>
    <row r="74" spans="6:17" ht="40" customHeight="1">
      <c r="F74" s="57"/>
      <c r="G74" s="56"/>
      <c r="H74" s="59"/>
      <c r="I74" s="58"/>
      <c r="J74" s="56"/>
      <c r="K74" s="57"/>
      <c r="L74" s="57"/>
      <c r="M74" s="57"/>
      <c r="N74" s="57"/>
      <c r="O74" s="57"/>
      <c r="P74" s="50"/>
      <c r="Q74" s="50"/>
    </row>
    <row r="75" spans="6:17" ht="40" customHeight="1">
      <c r="F75" s="57"/>
      <c r="G75" s="56"/>
      <c r="H75" s="59"/>
      <c r="I75" s="58"/>
      <c r="J75" s="56"/>
      <c r="K75" s="57"/>
      <c r="L75" s="57"/>
      <c r="M75" s="57"/>
      <c r="N75" s="57"/>
      <c r="O75" s="57"/>
      <c r="P75" s="50"/>
      <c r="Q75" s="50"/>
    </row>
    <row r="76" spans="6:17" ht="40" customHeight="1">
      <c r="F76" s="57"/>
      <c r="G76" s="56"/>
      <c r="H76" s="59"/>
      <c r="I76" s="58"/>
      <c r="J76" s="56"/>
      <c r="K76" s="57"/>
      <c r="L76" s="57"/>
      <c r="M76" s="57"/>
      <c r="N76" s="57"/>
      <c r="O76" s="57"/>
      <c r="P76" s="50"/>
      <c r="Q76" s="50"/>
    </row>
    <row r="77" spans="6:17" ht="40" customHeight="1">
      <c r="F77" s="57"/>
      <c r="G77" s="56"/>
      <c r="H77" s="59"/>
      <c r="I77" s="58"/>
      <c r="J77" s="56"/>
      <c r="K77" s="57"/>
      <c r="L77" s="57"/>
      <c r="M77" s="57"/>
      <c r="N77" s="57"/>
      <c r="O77" s="57"/>
      <c r="P77" s="50"/>
      <c r="Q77" s="50"/>
    </row>
    <row r="78" spans="6:17" ht="40" customHeight="1">
      <c r="F78" s="57"/>
      <c r="G78" s="56"/>
      <c r="H78" s="59"/>
      <c r="I78" s="58"/>
      <c r="J78" s="56"/>
      <c r="K78" s="57"/>
      <c r="L78" s="57"/>
      <c r="M78" s="57"/>
      <c r="N78" s="57"/>
      <c r="O78" s="57"/>
      <c r="P78" s="50"/>
      <c r="Q78" s="50"/>
    </row>
    <row r="79" spans="6:17" ht="40" customHeight="1">
      <c r="F79" s="57"/>
      <c r="G79" s="56"/>
      <c r="H79" s="59"/>
      <c r="I79" s="58"/>
      <c r="J79" s="56"/>
      <c r="K79" s="57"/>
      <c r="L79" s="57"/>
      <c r="M79" s="57"/>
      <c r="N79" s="57"/>
      <c r="O79" s="57"/>
      <c r="P79" s="50"/>
      <c r="Q79" s="50"/>
    </row>
    <row r="80" spans="6:17" ht="40" customHeight="1">
      <c r="F80" s="55"/>
      <c r="G80" s="50"/>
      <c r="H80" s="59"/>
      <c r="I80" s="58"/>
      <c r="J80" s="59"/>
      <c r="K80" s="57"/>
      <c r="L80" s="57"/>
      <c r="M80" s="57"/>
      <c r="N80" s="57"/>
      <c r="O80" s="57"/>
      <c r="P80" s="50"/>
      <c r="Q80" s="50"/>
    </row>
    <row r="81" spans="6:17" ht="40" customHeight="1">
      <c r="F81" s="55"/>
      <c r="G81" s="50"/>
      <c r="H81" s="59"/>
      <c r="I81" s="58"/>
      <c r="J81" s="59"/>
      <c r="K81" s="57"/>
      <c r="L81" s="57"/>
      <c r="M81" s="57"/>
      <c r="N81" s="57"/>
      <c r="O81" s="57"/>
      <c r="P81" s="50"/>
      <c r="Q81" s="50"/>
    </row>
    <row r="82" spans="6:17" ht="40" customHeight="1">
      <c r="F82" s="55"/>
      <c r="G82" s="50"/>
      <c r="H82" s="59"/>
      <c r="I82" s="58"/>
      <c r="J82" s="59"/>
      <c r="K82" s="57"/>
      <c r="L82" s="57"/>
      <c r="M82" s="57"/>
      <c r="N82" s="57"/>
      <c r="O82" s="57"/>
      <c r="P82" s="50"/>
      <c r="Q82" s="50"/>
    </row>
    <row r="83" spans="6:17" ht="40" customHeight="1">
      <c r="F83" s="55"/>
      <c r="G83" s="50"/>
      <c r="H83" s="59"/>
      <c r="I83" s="58"/>
      <c r="J83" s="59"/>
      <c r="K83" s="57"/>
      <c r="L83" s="57"/>
      <c r="M83" s="57"/>
      <c r="N83" s="57"/>
      <c r="O83" s="57"/>
      <c r="P83" s="50"/>
      <c r="Q83" s="50"/>
    </row>
    <row r="84" spans="6:17" ht="40" customHeight="1">
      <c r="F84" s="55"/>
      <c r="G84" s="50"/>
      <c r="H84" s="59"/>
      <c r="I84" s="58"/>
      <c r="J84" s="59"/>
      <c r="K84" s="57"/>
      <c r="L84" s="57"/>
      <c r="M84" s="57"/>
      <c r="N84" s="57"/>
      <c r="O84" s="57"/>
      <c r="P84" s="50"/>
      <c r="Q84" s="50"/>
    </row>
    <row r="85" spans="6:17" ht="40" customHeight="1">
      <c r="F85" s="55"/>
      <c r="G85" s="50"/>
      <c r="H85" s="59"/>
      <c r="I85" s="58"/>
      <c r="J85" s="59"/>
      <c r="K85" s="57"/>
      <c r="L85" s="57"/>
      <c r="M85" s="57"/>
      <c r="N85" s="57"/>
      <c r="O85" s="57"/>
      <c r="P85" s="50"/>
      <c r="Q85" s="50"/>
    </row>
    <row r="86" spans="6:17" ht="40" customHeight="1">
      <c r="F86" s="55"/>
      <c r="G86" s="50"/>
      <c r="H86" s="59"/>
      <c r="I86" s="58"/>
      <c r="J86" s="59"/>
      <c r="K86" s="57"/>
      <c r="L86" s="57"/>
      <c r="M86" s="57"/>
      <c r="N86" s="57"/>
      <c r="O86" s="57"/>
      <c r="P86" s="50"/>
      <c r="Q86" s="50"/>
    </row>
    <row r="87" spans="6:17" ht="40" customHeight="1">
      <c r="F87" s="55"/>
      <c r="G87" s="50"/>
      <c r="H87" s="59"/>
      <c r="I87" s="58"/>
      <c r="J87" s="59"/>
      <c r="K87" s="57"/>
      <c r="L87" s="57"/>
      <c r="M87" s="57"/>
      <c r="N87" s="57"/>
      <c r="O87" s="57"/>
      <c r="P87" s="50"/>
      <c r="Q87" s="50"/>
    </row>
    <row r="88" spans="6:17" ht="40" customHeight="1">
      <c r="F88" s="55"/>
      <c r="G88" s="50"/>
      <c r="H88" s="59"/>
      <c r="I88" s="58"/>
      <c r="J88" s="59"/>
      <c r="K88" s="57"/>
      <c r="L88" s="57"/>
      <c r="M88" s="57"/>
      <c r="N88" s="57"/>
      <c r="O88" s="57"/>
      <c r="P88" s="50"/>
      <c r="Q88" s="50"/>
    </row>
    <row r="89" spans="6:17" ht="40" customHeight="1">
      <c r="F89" s="55"/>
      <c r="G89" s="50"/>
      <c r="H89" s="57"/>
      <c r="I89" s="58"/>
      <c r="J89" s="59"/>
      <c r="K89" s="57"/>
      <c r="L89" s="57"/>
      <c r="M89" s="57"/>
      <c r="N89" s="57"/>
      <c r="O89" s="57"/>
      <c r="P89" s="50"/>
      <c r="Q89" s="50"/>
    </row>
    <row r="90" spans="6:17" ht="40" customHeight="1">
      <c r="F90" s="55"/>
      <c r="G90" s="50"/>
      <c r="H90" s="57"/>
      <c r="I90" s="58"/>
      <c r="J90" s="59"/>
      <c r="K90" s="57"/>
      <c r="L90" s="57"/>
      <c r="M90" s="57"/>
      <c r="N90" s="57"/>
      <c r="O90" s="57"/>
      <c r="P90" s="50"/>
      <c r="Q90" s="50"/>
    </row>
    <row r="91" spans="6:17" ht="40" customHeight="1">
      <c r="F91" s="55"/>
      <c r="G91" s="50"/>
      <c r="H91" s="57"/>
      <c r="I91" s="58"/>
      <c r="J91" s="59"/>
      <c r="K91" s="57"/>
      <c r="L91" s="57"/>
      <c r="M91" s="57"/>
      <c r="N91" s="57"/>
      <c r="O91" s="57"/>
      <c r="P91" s="50"/>
      <c r="Q91" s="50"/>
    </row>
    <row r="92" spans="6:17" ht="40" customHeight="1">
      <c r="F92" s="55"/>
      <c r="G92" s="50"/>
      <c r="H92" s="57"/>
      <c r="I92" s="58"/>
      <c r="J92" s="59"/>
      <c r="K92" s="57"/>
      <c r="L92" s="57"/>
      <c r="M92" s="57"/>
      <c r="N92" s="57"/>
      <c r="O92" s="57"/>
      <c r="P92" s="50"/>
      <c r="Q92" s="50"/>
    </row>
    <row r="93" spans="6:17" ht="40" customHeight="1">
      <c r="F93" s="55"/>
      <c r="G93" s="50"/>
      <c r="H93" s="57"/>
      <c r="I93" s="58"/>
      <c r="J93" s="59"/>
      <c r="K93" s="57"/>
      <c r="L93" s="57"/>
      <c r="M93" s="57"/>
      <c r="N93" s="57"/>
      <c r="O93" s="57"/>
      <c r="P93" s="50"/>
      <c r="Q93" s="50"/>
    </row>
    <row r="94" spans="6:17" ht="40" customHeight="1">
      <c r="F94" s="55"/>
      <c r="G94" s="50"/>
      <c r="H94" s="57"/>
      <c r="I94" s="58"/>
      <c r="J94" s="59"/>
      <c r="K94" s="57"/>
      <c r="L94" s="57"/>
      <c r="M94" s="57"/>
      <c r="N94" s="57"/>
      <c r="O94" s="57"/>
      <c r="P94" s="50"/>
      <c r="Q94" s="50"/>
    </row>
    <row r="95" spans="6:17" ht="40" customHeight="1">
      <c r="F95" s="55"/>
      <c r="G95" s="50"/>
      <c r="H95" s="57"/>
      <c r="I95" s="58"/>
      <c r="J95" s="59"/>
      <c r="K95" s="57"/>
      <c r="L95" s="57"/>
      <c r="M95" s="57"/>
      <c r="N95" s="57"/>
      <c r="O95" s="57"/>
      <c r="P95" s="50"/>
      <c r="Q95" s="50"/>
    </row>
    <row r="96" spans="6:17" ht="40" customHeight="1">
      <c r="F96" s="55"/>
      <c r="G96" s="50"/>
      <c r="H96" s="57"/>
      <c r="I96" s="58"/>
      <c r="J96" s="59"/>
      <c r="K96" s="57"/>
      <c r="L96" s="57"/>
      <c r="M96" s="57"/>
      <c r="N96" s="57"/>
      <c r="O96" s="57"/>
      <c r="P96" s="50"/>
      <c r="Q96" s="50"/>
    </row>
    <row r="97" spans="6:17" ht="40" customHeight="1">
      <c r="F97" s="55"/>
      <c r="G97" s="50"/>
      <c r="H97" s="57"/>
      <c r="I97" s="58"/>
      <c r="J97" s="59"/>
      <c r="K97" s="57"/>
      <c r="L97" s="57"/>
      <c r="M97" s="57"/>
      <c r="N97" s="57"/>
      <c r="O97" s="57"/>
      <c r="P97" s="50"/>
      <c r="Q97" s="50"/>
    </row>
    <row r="98" spans="6:17" ht="40" customHeight="1">
      <c r="F98" s="55"/>
      <c r="G98" s="50"/>
      <c r="H98" s="57"/>
      <c r="I98" s="58"/>
      <c r="J98" s="59"/>
      <c r="K98" s="57"/>
      <c r="L98" s="57"/>
      <c r="M98" s="57"/>
      <c r="N98" s="57"/>
      <c r="O98" s="57"/>
      <c r="P98" s="50"/>
      <c r="Q98" s="50"/>
    </row>
    <row r="99" spans="6:17" ht="40" customHeight="1">
      <c r="F99" s="55"/>
      <c r="G99" s="50"/>
      <c r="H99" s="57"/>
      <c r="I99" s="58"/>
      <c r="J99" s="59"/>
      <c r="K99" s="57"/>
      <c r="L99" s="57"/>
      <c r="M99" s="57"/>
      <c r="N99" s="57"/>
      <c r="O99" s="57"/>
      <c r="P99" s="50"/>
      <c r="Q99" s="50"/>
    </row>
    <row r="100" spans="6:17" ht="40" customHeight="1">
      <c r="F100" s="55"/>
      <c r="G100" s="50"/>
      <c r="H100" s="57"/>
      <c r="I100" s="58"/>
      <c r="J100" s="59"/>
      <c r="K100" s="57"/>
      <c r="L100" s="57"/>
      <c r="M100" s="57"/>
      <c r="N100" s="57"/>
      <c r="O100" s="57"/>
      <c r="P100" s="50"/>
      <c r="Q100" s="50"/>
    </row>
    <row r="101" spans="6:17" ht="40" customHeight="1">
      <c r="F101" s="55"/>
      <c r="G101" s="50"/>
      <c r="H101" s="57"/>
      <c r="I101" s="58"/>
      <c r="J101" s="59"/>
      <c r="K101" s="57"/>
      <c r="L101" s="57"/>
      <c r="M101" s="57"/>
      <c r="N101" s="57"/>
      <c r="O101" s="57"/>
      <c r="P101" s="50"/>
      <c r="Q101" s="50"/>
    </row>
    <row r="102" spans="6:17" ht="40" customHeight="1">
      <c r="F102" s="55"/>
      <c r="G102" s="50"/>
      <c r="H102" s="57"/>
      <c r="I102" s="58"/>
      <c r="J102" s="59"/>
      <c r="K102" s="57"/>
      <c r="L102" s="57"/>
      <c r="M102" s="57"/>
      <c r="N102" s="57"/>
      <c r="O102" s="57"/>
      <c r="P102" s="50"/>
      <c r="Q102" s="50"/>
    </row>
    <row r="103" spans="6:17" ht="40" customHeight="1">
      <c r="F103" s="55"/>
      <c r="G103" s="50"/>
      <c r="H103" s="57"/>
      <c r="I103" s="58"/>
      <c r="J103" s="59"/>
      <c r="K103" s="57"/>
      <c r="L103" s="57"/>
      <c r="M103" s="57"/>
      <c r="N103" s="57"/>
      <c r="O103" s="57"/>
      <c r="P103" s="50"/>
      <c r="Q103" s="50"/>
    </row>
    <row r="104" spans="6:17" ht="40" customHeight="1">
      <c r="F104" s="55"/>
      <c r="G104" s="50"/>
      <c r="H104" s="57"/>
      <c r="I104" s="58"/>
      <c r="J104" s="59"/>
      <c r="K104" s="57"/>
      <c r="L104" s="57"/>
      <c r="M104" s="57"/>
      <c r="N104" s="57"/>
      <c r="O104" s="57"/>
      <c r="P104" s="50"/>
      <c r="Q104" s="50"/>
    </row>
    <row r="105" spans="6:17" ht="40" customHeight="1">
      <c r="F105" s="55"/>
      <c r="G105" s="50"/>
      <c r="H105" s="57"/>
      <c r="I105" s="58"/>
      <c r="J105" s="59"/>
      <c r="K105" s="57"/>
      <c r="L105" s="57"/>
      <c r="M105" s="57"/>
      <c r="N105" s="57"/>
      <c r="O105" s="57"/>
      <c r="P105" s="50"/>
      <c r="Q105" s="50"/>
    </row>
    <row r="106" spans="6:17" ht="40" customHeight="1">
      <c r="F106" s="55"/>
      <c r="G106" s="50"/>
      <c r="H106" s="57"/>
      <c r="I106" s="58"/>
      <c r="J106" s="59"/>
      <c r="K106" s="57"/>
      <c r="L106" s="57"/>
      <c r="M106" s="57"/>
      <c r="N106" s="57"/>
      <c r="O106" s="57"/>
      <c r="P106" s="50"/>
      <c r="Q106" s="50"/>
    </row>
    <row r="107" spans="6:17" ht="40" customHeight="1">
      <c r="F107" s="55"/>
      <c r="G107" s="50"/>
      <c r="H107" s="57"/>
      <c r="I107" s="58"/>
      <c r="J107" s="59"/>
      <c r="K107" s="57"/>
      <c r="L107" s="57"/>
      <c r="M107" s="57"/>
      <c r="N107" s="57"/>
      <c r="O107" s="57"/>
      <c r="P107" s="50"/>
      <c r="Q107" s="50"/>
    </row>
    <row r="108" spans="6:17" ht="40" customHeight="1">
      <c r="F108" s="55"/>
      <c r="G108" s="50"/>
      <c r="H108" s="57"/>
      <c r="I108" s="58"/>
      <c r="J108" s="59"/>
      <c r="K108" s="57"/>
      <c r="L108" s="57"/>
      <c r="M108" s="57"/>
      <c r="N108" s="57"/>
      <c r="O108" s="57"/>
      <c r="P108" s="50"/>
      <c r="Q108" s="50"/>
    </row>
    <row r="109" spans="6:17" ht="40" customHeight="1">
      <c r="F109" s="55"/>
      <c r="G109" s="50"/>
      <c r="H109" s="57"/>
      <c r="I109" s="58"/>
      <c r="J109" s="59"/>
      <c r="K109" s="57"/>
      <c r="L109" s="57"/>
      <c r="M109" s="57"/>
      <c r="N109" s="57"/>
      <c r="O109" s="57"/>
      <c r="P109" s="50"/>
      <c r="Q109" s="50"/>
    </row>
    <row r="110" spans="6:17" ht="40" customHeight="1">
      <c r="F110" s="55"/>
      <c r="G110" s="50"/>
      <c r="H110" s="57"/>
      <c r="I110" s="58"/>
      <c r="J110" s="59"/>
      <c r="K110" s="57"/>
      <c r="L110" s="57"/>
      <c r="M110" s="57"/>
      <c r="N110" s="57"/>
      <c r="O110" s="57"/>
      <c r="P110" s="50"/>
      <c r="Q110" s="50"/>
    </row>
    <row r="111" spans="6:17" ht="40" customHeight="1">
      <c r="F111" s="55"/>
      <c r="G111" s="50"/>
      <c r="H111" s="57"/>
      <c r="I111" s="58"/>
      <c r="J111" s="59"/>
      <c r="K111" s="57"/>
      <c r="L111" s="57"/>
      <c r="M111" s="57"/>
      <c r="N111" s="57"/>
      <c r="O111" s="57"/>
      <c r="P111" s="50"/>
      <c r="Q111" s="50"/>
    </row>
    <row r="112" spans="6:17" ht="32" customHeight="1">
      <c r="F112" s="55"/>
      <c r="G112" s="50"/>
      <c r="H112" s="57"/>
      <c r="I112" s="58"/>
      <c r="J112" s="59"/>
      <c r="K112" s="57"/>
      <c r="L112" s="57"/>
      <c r="M112" s="57"/>
      <c r="N112" s="57"/>
      <c r="O112" s="57"/>
      <c r="P112" s="50"/>
      <c r="Q112" s="50"/>
    </row>
    <row r="113" spans="6:17" ht="32" customHeight="1">
      <c r="F113" s="55"/>
      <c r="G113" s="50"/>
      <c r="H113" s="57"/>
      <c r="I113" s="58"/>
      <c r="J113" s="59"/>
      <c r="K113" s="57"/>
      <c r="L113" s="57"/>
      <c r="M113" s="57"/>
      <c r="N113" s="57"/>
      <c r="O113" s="57"/>
      <c r="P113" s="50"/>
      <c r="Q113" s="50"/>
    </row>
    <row r="114" spans="6:17" ht="32" customHeight="1">
      <c r="F114" s="55"/>
      <c r="G114" s="50"/>
      <c r="H114" s="57"/>
      <c r="I114" s="58"/>
      <c r="J114" s="59"/>
      <c r="K114" s="57"/>
      <c r="L114" s="57"/>
      <c r="M114" s="57"/>
      <c r="N114" s="57"/>
      <c r="O114" s="57"/>
      <c r="P114" s="50"/>
      <c r="Q114" s="50"/>
    </row>
    <row r="115" spans="6:17" ht="32" customHeight="1">
      <c r="F115" s="55"/>
      <c r="G115" s="50"/>
      <c r="H115" s="57"/>
      <c r="I115" s="58"/>
      <c r="J115" s="59"/>
      <c r="K115" s="57"/>
      <c r="L115" s="57"/>
      <c r="M115" s="57"/>
      <c r="N115" s="57"/>
      <c r="O115" s="57"/>
      <c r="P115" s="50"/>
      <c r="Q115" s="50"/>
    </row>
    <row r="116" spans="6:17" ht="32" customHeight="1">
      <c r="F116" s="55"/>
      <c r="G116" s="50"/>
      <c r="H116" s="57"/>
      <c r="I116" s="58"/>
      <c r="J116" s="59"/>
      <c r="K116" s="57"/>
      <c r="L116" s="57"/>
      <c r="M116" s="57"/>
      <c r="N116" s="57"/>
      <c r="O116" s="57"/>
      <c r="P116" s="50"/>
      <c r="Q116" s="50"/>
    </row>
    <row r="117" spans="6:17" ht="32" customHeight="1">
      <c r="F117" s="55"/>
      <c r="G117" s="50"/>
      <c r="H117" s="57"/>
      <c r="I117" s="58"/>
      <c r="J117" s="59"/>
      <c r="K117" s="57"/>
      <c r="L117" s="57"/>
      <c r="M117" s="57"/>
      <c r="N117" s="57"/>
      <c r="O117" s="57"/>
      <c r="P117" s="50"/>
      <c r="Q117" s="50"/>
    </row>
    <row r="118" spans="6:17" ht="32" customHeight="1">
      <c r="F118" s="55"/>
      <c r="G118" s="50"/>
      <c r="H118" s="57"/>
      <c r="I118" s="58"/>
      <c r="J118" s="59"/>
      <c r="K118" s="57"/>
      <c r="L118" s="57"/>
      <c r="M118" s="57"/>
      <c r="N118" s="57"/>
      <c r="O118" s="57"/>
      <c r="P118" s="50"/>
      <c r="Q118" s="50"/>
    </row>
    <row r="119" spans="6:17" ht="32" customHeight="1">
      <c r="F119" s="55"/>
      <c r="G119" s="50"/>
      <c r="H119" s="57"/>
      <c r="I119" s="58"/>
      <c r="J119" s="59"/>
      <c r="K119" s="57"/>
      <c r="L119" s="57"/>
      <c r="M119" s="57"/>
      <c r="N119" s="57"/>
      <c r="O119" s="57"/>
      <c r="P119" s="50"/>
      <c r="Q119" s="50"/>
    </row>
    <row r="120" spans="6:17" ht="32" customHeight="1">
      <c r="F120" s="55"/>
      <c r="G120" s="50"/>
      <c r="H120" s="57"/>
      <c r="I120" s="58"/>
      <c r="J120" s="59"/>
      <c r="K120" s="57"/>
      <c r="L120" s="57"/>
      <c r="M120" s="57"/>
      <c r="N120" s="57"/>
      <c r="O120" s="57"/>
      <c r="P120" s="50"/>
      <c r="Q120" s="50"/>
    </row>
    <row r="121" spans="6:17" ht="32" customHeight="1">
      <c r="F121" s="55"/>
      <c r="G121" s="50"/>
      <c r="H121" s="57"/>
      <c r="I121" s="58"/>
      <c r="J121" s="59"/>
      <c r="K121" s="57"/>
      <c r="L121" s="57"/>
      <c r="M121" s="57"/>
      <c r="N121" s="57"/>
      <c r="O121" s="57"/>
      <c r="P121" s="50"/>
      <c r="Q121" s="50"/>
    </row>
    <row r="122" spans="6:17" ht="32" customHeight="1">
      <c r="F122" s="55"/>
      <c r="G122" s="50"/>
      <c r="H122" s="57"/>
      <c r="I122" s="58"/>
      <c r="J122" s="59"/>
      <c r="K122" s="57"/>
      <c r="L122" s="57"/>
      <c r="M122" s="57"/>
      <c r="N122" s="57"/>
      <c r="O122" s="57"/>
      <c r="P122" s="50"/>
      <c r="Q122" s="50"/>
    </row>
    <row r="123" spans="6:17" ht="32" customHeight="1">
      <c r="F123" s="55"/>
      <c r="G123" s="50"/>
      <c r="H123" s="57"/>
      <c r="I123" s="58"/>
      <c r="J123" s="59"/>
      <c r="K123" s="57"/>
      <c r="L123" s="57"/>
      <c r="M123" s="57"/>
      <c r="N123" s="57"/>
      <c r="O123" s="57"/>
      <c r="P123" s="50"/>
      <c r="Q123" s="50"/>
    </row>
    <row r="124" spans="6:17" ht="32" customHeight="1">
      <c r="F124" s="55"/>
      <c r="G124" s="50"/>
      <c r="H124" s="57"/>
      <c r="I124" s="58"/>
      <c r="J124" s="59"/>
      <c r="K124" s="57"/>
      <c r="L124" s="57"/>
      <c r="M124" s="57"/>
      <c r="N124" s="57"/>
      <c r="O124" s="57"/>
      <c r="P124" s="50"/>
      <c r="Q124" s="50"/>
    </row>
    <row r="125" spans="6:17" ht="32" customHeight="1">
      <c r="F125" s="55"/>
      <c r="G125" s="50"/>
      <c r="H125" s="57"/>
      <c r="I125" s="58"/>
      <c r="J125" s="59"/>
      <c r="K125" s="57"/>
      <c r="L125" s="57"/>
      <c r="M125" s="57"/>
      <c r="N125" s="57"/>
      <c r="O125" s="57"/>
      <c r="P125" s="50"/>
      <c r="Q125" s="50"/>
    </row>
    <row r="126" spans="6:17" ht="32" customHeight="1">
      <c r="F126" s="55"/>
      <c r="G126" s="50"/>
      <c r="H126" s="57"/>
      <c r="I126" s="58"/>
      <c r="J126" s="59"/>
      <c r="K126" s="57"/>
      <c r="L126" s="57"/>
      <c r="M126" s="57"/>
      <c r="N126" s="57"/>
      <c r="O126" s="57"/>
      <c r="P126" s="50"/>
      <c r="Q126" s="50"/>
    </row>
    <row r="127" spans="6:17" ht="32" customHeight="1">
      <c r="F127" s="55"/>
      <c r="G127" s="50"/>
      <c r="H127" s="57"/>
      <c r="I127" s="58"/>
      <c r="J127" s="59"/>
      <c r="K127" s="57"/>
      <c r="L127" s="57"/>
      <c r="M127" s="57"/>
      <c r="N127" s="57"/>
      <c r="O127" s="57"/>
      <c r="P127" s="50"/>
      <c r="Q127" s="50"/>
    </row>
    <row r="128" spans="6:17" ht="32" customHeight="1">
      <c r="F128" s="55"/>
      <c r="G128" s="50"/>
      <c r="H128" s="57"/>
      <c r="I128" s="58"/>
      <c r="J128" s="59"/>
      <c r="K128" s="57"/>
      <c r="L128" s="57"/>
      <c r="M128" s="57"/>
      <c r="N128" s="57"/>
      <c r="O128" s="57"/>
      <c r="P128" s="50"/>
      <c r="Q128" s="50"/>
    </row>
    <row r="129" spans="6:17" ht="32" customHeight="1">
      <c r="F129" s="55"/>
      <c r="G129" s="50"/>
      <c r="H129" s="57"/>
      <c r="I129" s="58"/>
      <c r="J129" s="59"/>
      <c r="K129" s="57"/>
      <c r="L129" s="57"/>
      <c r="M129" s="57"/>
      <c r="N129" s="57"/>
      <c r="O129" s="57"/>
      <c r="P129" s="50"/>
      <c r="Q129" s="50"/>
    </row>
    <row r="130" spans="6:17" ht="32" customHeight="1">
      <c r="F130" s="55"/>
      <c r="G130" s="50"/>
      <c r="H130" s="57"/>
      <c r="I130" s="58"/>
      <c r="J130" s="59"/>
      <c r="K130" s="57"/>
      <c r="L130" s="57"/>
      <c r="M130" s="57"/>
      <c r="N130" s="57"/>
      <c r="O130" s="57"/>
      <c r="P130" s="50"/>
      <c r="Q130" s="50"/>
    </row>
    <row r="131" spans="6:17" ht="32" customHeight="1">
      <c r="F131" s="55"/>
      <c r="G131" s="50"/>
      <c r="H131" s="57"/>
      <c r="I131" s="58"/>
      <c r="J131" s="59"/>
      <c r="K131" s="57"/>
      <c r="L131" s="57"/>
      <c r="M131" s="57"/>
      <c r="N131" s="57"/>
      <c r="O131" s="57"/>
      <c r="P131" s="50"/>
      <c r="Q131" s="50"/>
    </row>
    <row r="132" spans="6:17" ht="32" customHeight="1">
      <c r="F132" s="55"/>
      <c r="G132" s="50"/>
      <c r="H132" s="57"/>
      <c r="I132" s="58"/>
      <c r="J132" s="59"/>
      <c r="K132" s="57"/>
      <c r="L132" s="57"/>
      <c r="M132" s="57"/>
      <c r="N132" s="57"/>
      <c r="O132" s="57"/>
      <c r="P132" s="50"/>
      <c r="Q132" s="50"/>
    </row>
    <row r="133" spans="6:17" ht="32" customHeight="1">
      <c r="F133" s="55"/>
      <c r="G133" s="50"/>
      <c r="H133" s="57"/>
      <c r="I133" s="58"/>
      <c r="J133" s="59"/>
      <c r="K133" s="57"/>
      <c r="L133" s="57"/>
      <c r="M133" s="57"/>
      <c r="N133" s="57"/>
      <c r="O133" s="57"/>
      <c r="P133" s="50"/>
      <c r="Q133" s="50"/>
    </row>
    <row r="134" spans="6:17" ht="32" customHeight="1">
      <c r="F134" s="55"/>
      <c r="G134" s="50"/>
      <c r="H134" s="57"/>
      <c r="I134" s="58"/>
      <c r="J134" s="59"/>
      <c r="K134" s="57"/>
      <c r="L134" s="57"/>
      <c r="M134" s="57"/>
      <c r="N134" s="57"/>
      <c r="O134" s="57"/>
      <c r="P134" s="50"/>
      <c r="Q134" s="50"/>
    </row>
    <row r="135" spans="6:17" ht="32" customHeight="1">
      <c r="F135" s="55"/>
      <c r="G135" s="50"/>
      <c r="H135" s="57"/>
      <c r="I135" s="58"/>
      <c r="J135" s="59"/>
      <c r="K135" s="57"/>
      <c r="L135" s="57"/>
      <c r="M135" s="57"/>
      <c r="N135" s="57"/>
      <c r="O135" s="57"/>
      <c r="P135" s="50"/>
      <c r="Q135" s="50"/>
    </row>
    <row r="136" spans="6:17" ht="32" customHeight="1">
      <c r="F136" s="55"/>
      <c r="G136" s="50"/>
      <c r="H136" s="57"/>
      <c r="I136" s="58"/>
      <c r="J136" s="59"/>
      <c r="K136" s="57"/>
      <c r="L136" s="57"/>
      <c r="M136" s="57"/>
      <c r="N136" s="57"/>
      <c r="O136" s="57"/>
      <c r="P136" s="50"/>
      <c r="Q136" s="50"/>
    </row>
    <row r="137" spans="6:17" ht="32" customHeight="1">
      <c r="F137" s="55"/>
      <c r="G137" s="50"/>
      <c r="H137" s="57"/>
      <c r="I137" s="58"/>
      <c r="J137" s="59"/>
      <c r="K137" s="57"/>
      <c r="L137" s="57"/>
      <c r="M137" s="57"/>
      <c r="N137" s="57"/>
      <c r="O137" s="57"/>
      <c r="P137" s="50"/>
      <c r="Q137" s="50"/>
    </row>
    <row r="138" spans="6:17" ht="32" customHeight="1">
      <c r="F138" s="55"/>
      <c r="G138" s="50"/>
      <c r="H138" s="57"/>
      <c r="I138" s="58"/>
      <c r="J138" s="59"/>
      <c r="K138" s="57"/>
      <c r="L138" s="57"/>
      <c r="M138" s="57"/>
      <c r="N138" s="57"/>
      <c r="O138" s="57"/>
      <c r="P138" s="50"/>
      <c r="Q138" s="50"/>
    </row>
    <row r="139" spans="6:17" ht="32" customHeight="1">
      <c r="F139" s="55"/>
      <c r="G139" s="50"/>
      <c r="H139" s="57"/>
      <c r="I139" s="58"/>
      <c r="J139" s="59"/>
      <c r="K139" s="57"/>
      <c r="L139" s="57"/>
      <c r="M139" s="57"/>
      <c r="N139" s="57"/>
      <c r="O139" s="57"/>
      <c r="P139" s="50"/>
      <c r="Q139" s="50"/>
    </row>
    <row r="140" spans="6:17" ht="32" customHeight="1">
      <c r="F140" s="55"/>
      <c r="G140" s="50"/>
      <c r="H140" s="57"/>
      <c r="I140" s="58"/>
      <c r="J140" s="59"/>
      <c r="K140" s="57"/>
      <c r="L140" s="57"/>
      <c r="M140" s="57"/>
      <c r="N140" s="57"/>
      <c r="O140" s="57"/>
      <c r="P140" s="50"/>
      <c r="Q140" s="50"/>
    </row>
    <row r="141" spans="6:17" ht="32" customHeight="1">
      <c r="F141" s="55"/>
      <c r="G141" s="50"/>
      <c r="H141" s="57"/>
      <c r="I141" s="58"/>
      <c r="J141" s="59"/>
      <c r="K141" s="57"/>
      <c r="L141" s="57"/>
      <c r="M141" s="57"/>
      <c r="N141" s="57"/>
      <c r="O141" s="57"/>
      <c r="P141" s="50"/>
      <c r="Q141" s="50"/>
    </row>
    <row r="142" spans="6:17" ht="32" customHeight="1">
      <c r="F142" s="55"/>
      <c r="G142" s="50"/>
      <c r="H142" s="57"/>
      <c r="I142" s="58"/>
      <c r="J142" s="59"/>
      <c r="K142" s="57"/>
      <c r="L142" s="57"/>
      <c r="M142" s="57"/>
      <c r="N142" s="57"/>
      <c r="O142" s="57"/>
      <c r="P142" s="50"/>
      <c r="Q142" s="50"/>
    </row>
    <row r="143" spans="6:17" ht="32" customHeight="1">
      <c r="F143" s="55"/>
      <c r="G143" s="50"/>
      <c r="H143" s="57"/>
      <c r="I143" s="58"/>
      <c r="J143" s="59"/>
      <c r="K143" s="57"/>
      <c r="L143" s="57"/>
      <c r="M143" s="57"/>
      <c r="N143" s="57"/>
      <c r="O143" s="57"/>
      <c r="P143" s="50"/>
      <c r="Q143" s="50"/>
    </row>
    <row r="144" spans="6:17" ht="32" customHeight="1">
      <c r="F144" s="55"/>
      <c r="G144" s="50"/>
      <c r="H144" s="57"/>
      <c r="I144" s="58"/>
      <c r="J144" s="59"/>
      <c r="K144" s="57"/>
      <c r="L144" s="57"/>
      <c r="M144" s="57"/>
      <c r="N144" s="57"/>
      <c r="O144" s="57"/>
      <c r="P144" s="50"/>
      <c r="Q144" s="50"/>
    </row>
    <row r="145" spans="6:17" ht="32" customHeight="1">
      <c r="F145" s="55"/>
      <c r="G145" s="50"/>
      <c r="H145" s="57"/>
      <c r="I145" s="58"/>
      <c r="J145" s="59"/>
      <c r="K145" s="57"/>
      <c r="L145" s="57"/>
      <c r="M145" s="57"/>
      <c r="N145" s="57"/>
      <c r="O145" s="57"/>
      <c r="P145" s="50"/>
      <c r="Q145" s="50"/>
    </row>
    <row r="146" spans="6:17" ht="32" customHeight="1">
      <c r="F146" s="55"/>
      <c r="G146" s="50"/>
      <c r="H146" s="57"/>
      <c r="I146" s="58"/>
      <c r="J146" s="59"/>
      <c r="K146" s="57"/>
      <c r="L146" s="57"/>
      <c r="M146" s="57"/>
      <c r="N146" s="57"/>
      <c r="O146" s="57"/>
      <c r="P146" s="50"/>
      <c r="Q146" s="50"/>
    </row>
    <row r="147" spans="6:17" ht="32" customHeight="1">
      <c r="F147" s="55"/>
      <c r="G147" s="50"/>
      <c r="H147" s="57"/>
      <c r="I147" s="58"/>
      <c r="J147" s="59"/>
      <c r="K147" s="57"/>
      <c r="L147" s="57"/>
      <c r="M147" s="57"/>
      <c r="N147" s="57"/>
      <c r="O147" s="57"/>
      <c r="P147" s="50"/>
      <c r="Q147" s="50"/>
    </row>
    <row r="148" spans="6:17" ht="32" customHeight="1">
      <c r="F148" s="55"/>
      <c r="G148" s="50"/>
      <c r="H148" s="57"/>
      <c r="I148" s="58"/>
      <c r="J148" s="59"/>
      <c r="K148" s="50"/>
      <c r="L148" s="50"/>
      <c r="M148" s="50"/>
      <c r="N148" s="50"/>
      <c r="O148" s="50"/>
      <c r="P148" s="50"/>
      <c r="Q148" s="50"/>
    </row>
    <row r="149" spans="6:17" ht="32" customHeight="1">
      <c r="F149" s="55"/>
      <c r="G149" s="50"/>
      <c r="H149" s="57"/>
      <c r="I149" s="58"/>
      <c r="J149" s="59"/>
      <c r="K149" s="50"/>
      <c r="L149" s="50"/>
      <c r="M149" s="50"/>
      <c r="N149" s="50"/>
      <c r="O149" s="50"/>
      <c r="P149" s="50"/>
      <c r="Q149" s="50"/>
    </row>
    <row r="150" spans="6:17" ht="32" customHeight="1">
      <c r="F150" s="55"/>
      <c r="G150" s="50"/>
      <c r="H150" s="57"/>
      <c r="I150" s="58"/>
      <c r="J150" s="59"/>
      <c r="K150" s="50"/>
      <c r="L150" s="50"/>
      <c r="M150" s="50"/>
      <c r="N150" s="50"/>
      <c r="O150" s="50"/>
      <c r="P150" s="50"/>
      <c r="Q150" s="50"/>
    </row>
    <row r="151" spans="6:17" ht="32" customHeight="1">
      <c r="F151" s="55"/>
      <c r="G151" s="50"/>
      <c r="H151" s="57"/>
      <c r="I151" s="58"/>
      <c r="J151" s="59"/>
      <c r="K151" s="50"/>
      <c r="L151" s="50"/>
      <c r="M151" s="50"/>
      <c r="N151" s="50"/>
      <c r="O151" s="50"/>
      <c r="P151" s="50"/>
      <c r="Q151" s="50"/>
    </row>
    <row r="152" spans="6:17" ht="32" customHeight="1">
      <c r="F152" s="55"/>
      <c r="G152" s="50"/>
      <c r="H152" s="57"/>
      <c r="I152" s="58"/>
      <c r="J152" s="59"/>
      <c r="K152" s="50"/>
      <c r="L152" s="50"/>
      <c r="M152" s="50"/>
      <c r="N152" s="50"/>
      <c r="O152" s="50"/>
      <c r="P152" s="50"/>
      <c r="Q152" s="50"/>
    </row>
    <row r="153" spans="6:17" ht="32" customHeight="1">
      <c r="F153" s="55"/>
      <c r="G153" s="50"/>
      <c r="H153" s="57"/>
      <c r="I153" s="58"/>
      <c r="J153" s="59"/>
      <c r="K153" s="50"/>
      <c r="L153" s="50"/>
      <c r="M153" s="50"/>
      <c r="N153" s="50"/>
      <c r="O153" s="50"/>
      <c r="P153" s="50"/>
      <c r="Q153" s="50"/>
    </row>
    <row r="154" spans="6:17" ht="32" customHeight="1">
      <c r="F154" s="55"/>
      <c r="G154" s="50"/>
      <c r="H154" s="57"/>
      <c r="I154" s="58"/>
      <c r="J154" s="59"/>
      <c r="K154" s="50"/>
      <c r="L154" s="50"/>
      <c r="M154" s="50"/>
      <c r="N154" s="50"/>
      <c r="O154" s="50"/>
      <c r="P154" s="50"/>
      <c r="Q154" s="50"/>
    </row>
    <row r="155" spans="6:17" ht="32" customHeight="1">
      <c r="F155" s="55"/>
      <c r="G155" s="50"/>
      <c r="H155" s="57"/>
      <c r="I155" s="58"/>
      <c r="J155" s="59"/>
      <c r="K155" s="50"/>
      <c r="L155" s="50"/>
      <c r="M155" s="50"/>
      <c r="N155" s="50"/>
      <c r="O155" s="50"/>
      <c r="P155" s="50"/>
      <c r="Q155" s="50"/>
    </row>
    <row r="156" spans="6:17" ht="32" customHeight="1">
      <c r="F156" s="55"/>
      <c r="G156" s="50"/>
      <c r="H156" s="57"/>
      <c r="I156" s="58"/>
      <c r="J156" s="59"/>
      <c r="K156" s="50"/>
      <c r="L156" s="50"/>
      <c r="M156" s="50"/>
      <c r="N156" s="50"/>
      <c r="O156" s="50"/>
      <c r="P156" s="50"/>
      <c r="Q156" s="50"/>
    </row>
    <row r="157" spans="6:17" ht="32" customHeight="1">
      <c r="F157" s="55"/>
      <c r="G157" s="50"/>
      <c r="H157" s="57"/>
      <c r="I157" s="58"/>
      <c r="J157" s="59"/>
      <c r="K157" s="50"/>
      <c r="L157" s="50"/>
      <c r="M157" s="50"/>
      <c r="N157" s="50"/>
      <c r="O157" s="50"/>
      <c r="P157" s="50"/>
      <c r="Q157" s="50"/>
    </row>
    <row r="158" spans="6:17" ht="32" customHeight="1">
      <c r="F158" s="55"/>
      <c r="G158" s="50"/>
      <c r="H158" s="57"/>
      <c r="I158" s="58"/>
      <c r="J158" s="59"/>
      <c r="K158" s="50"/>
      <c r="L158" s="50"/>
      <c r="M158" s="50"/>
      <c r="N158" s="50"/>
      <c r="O158" s="50"/>
      <c r="P158" s="50"/>
      <c r="Q158" s="50"/>
    </row>
    <row r="159" spans="6:17" ht="32" customHeight="1">
      <c r="F159" s="55"/>
      <c r="G159" s="50"/>
      <c r="H159" s="57"/>
      <c r="I159" s="58"/>
      <c r="J159" s="59"/>
      <c r="K159" s="50"/>
      <c r="L159" s="50"/>
      <c r="M159" s="50"/>
      <c r="N159" s="50"/>
      <c r="O159" s="50"/>
      <c r="P159" s="50"/>
      <c r="Q159" s="50"/>
    </row>
    <row r="160" spans="6:17" ht="32" customHeight="1">
      <c r="F160" s="55"/>
      <c r="G160" s="50"/>
      <c r="H160" s="57"/>
      <c r="I160" s="58"/>
      <c r="J160" s="59"/>
      <c r="K160" s="50"/>
      <c r="L160" s="50"/>
      <c r="M160" s="50"/>
      <c r="N160" s="50"/>
      <c r="O160" s="50"/>
      <c r="P160" s="50"/>
      <c r="Q160" s="50"/>
    </row>
    <row r="161" spans="6:17" ht="32" customHeight="1">
      <c r="F161" s="55"/>
      <c r="G161" s="50"/>
      <c r="H161" s="57"/>
      <c r="I161" s="58"/>
      <c r="J161" s="59"/>
      <c r="K161" s="50"/>
      <c r="L161" s="50"/>
      <c r="M161" s="50"/>
      <c r="N161" s="50"/>
      <c r="O161" s="50"/>
      <c r="P161" s="50"/>
      <c r="Q161" s="50"/>
    </row>
    <row r="162" spans="6:17" ht="32" customHeight="1">
      <c r="F162" s="55"/>
      <c r="G162" s="50"/>
      <c r="H162" s="57"/>
      <c r="I162" s="58"/>
      <c r="J162" s="59"/>
      <c r="K162" s="50"/>
      <c r="L162" s="50"/>
      <c r="M162" s="50"/>
      <c r="N162" s="50"/>
      <c r="O162" s="50"/>
      <c r="P162" s="50"/>
      <c r="Q162" s="50"/>
    </row>
    <row r="163" spans="6:17" ht="32" customHeight="1">
      <c r="F163" s="55"/>
      <c r="G163" s="50"/>
      <c r="H163" s="57"/>
      <c r="I163" s="58"/>
      <c r="J163" s="59"/>
      <c r="K163" s="50"/>
      <c r="L163" s="50"/>
      <c r="M163" s="50"/>
      <c r="N163" s="50"/>
      <c r="O163" s="50"/>
      <c r="P163" s="50"/>
      <c r="Q163" s="50"/>
    </row>
    <row r="164" spans="6:17" ht="32" customHeight="1">
      <c r="F164" s="55"/>
      <c r="G164" s="50"/>
      <c r="H164" s="57"/>
      <c r="I164" s="58"/>
      <c r="J164" s="59"/>
      <c r="K164" s="50"/>
      <c r="L164" s="50"/>
      <c r="M164" s="50"/>
      <c r="N164" s="50"/>
      <c r="O164" s="50"/>
      <c r="P164" s="50"/>
      <c r="Q164" s="50"/>
    </row>
    <row r="165" spans="6:17" ht="32" customHeight="1">
      <c r="F165" s="55"/>
      <c r="G165" s="50"/>
      <c r="H165" s="57"/>
      <c r="I165" s="58"/>
      <c r="J165" s="59"/>
      <c r="K165" s="50"/>
      <c r="L165" s="50"/>
      <c r="M165" s="50"/>
      <c r="N165" s="50"/>
      <c r="O165" s="50"/>
      <c r="P165" s="50"/>
      <c r="Q165" s="50"/>
    </row>
    <row r="166" spans="6:17" ht="32" customHeight="1">
      <c r="F166" s="55"/>
      <c r="G166" s="50"/>
      <c r="H166" s="57"/>
      <c r="I166" s="58"/>
      <c r="J166" s="59"/>
      <c r="K166" s="50"/>
      <c r="L166" s="50"/>
      <c r="M166" s="50"/>
      <c r="N166" s="50"/>
      <c r="O166" s="50"/>
      <c r="P166" s="50"/>
      <c r="Q166" s="50"/>
    </row>
    <row r="167" spans="6:17" ht="32" customHeight="1">
      <c r="F167" s="50"/>
      <c r="G167" s="50"/>
      <c r="H167" s="57"/>
      <c r="I167" s="58"/>
      <c r="J167" s="59"/>
      <c r="K167" s="50"/>
      <c r="L167" s="50"/>
      <c r="M167" s="50"/>
      <c r="N167" s="50"/>
      <c r="O167" s="50"/>
      <c r="P167" s="50"/>
      <c r="Q167" s="50"/>
    </row>
    <row r="168" spans="6:17" ht="32" customHeight="1">
      <c r="F168" s="50"/>
      <c r="G168" s="50"/>
      <c r="H168" s="57"/>
      <c r="I168" s="58"/>
      <c r="J168" s="59"/>
      <c r="K168" s="50"/>
      <c r="L168" s="50"/>
      <c r="M168" s="50"/>
      <c r="N168" s="50"/>
      <c r="O168" s="50"/>
      <c r="P168" s="50"/>
      <c r="Q168" s="50"/>
    </row>
    <row r="169" spans="6:17" ht="32" customHeight="1">
      <c r="F169" s="50"/>
      <c r="G169" s="50"/>
      <c r="H169" s="57"/>
      <c r="I169" s="58"/>
      <c r="J169" s="59"/>
      <c r="K169" s="50"/>
      <c r="L169" s="50"/>
      <c r="M169" s="50"/>
      <c r="N169" s="50"/>
      <c r="O169" s="50"/>
      <c r="P169" s="50"/>
      <c r="Q169" s="50"/>
    </row>
    <row r="170" spans="6:17" ht="32" customHeight="1">
      <c r="F170" s="50"/>
      <c r="G170" s="50"/>
      <c r="H170" s="57"/>
      <c r="I170" s="58"/>
      <c r="J170" s="59"/>
      <c r="K170" s="50"/>
      <c r="L170" s="50"/>
      <c r="M170" s="50"/>
      <c r="N170" s="50"/>
      <c r="O170" s="50"/>
      <c r="P170" s="50"/>
      <c r="Q170" s="50"/>
    </row>
    <row r="171" spans="6:17" ht="32" customHeight="1">
      <c r="F171" s="50"/>
      <c r="G171" s="50"/>
      <c r="H171" s="57"/>
      <c r="I171" s="58"/>
      <c r="J171" s="59"/>
      <c r="K171" s="50"/>
      <c r="L171" s="50"/>
      <c r="M171" s="50"/>
      <c r="N171" s="50"/>
      <c r="O171" s="50"/>
      <c r="P171" s="50"/>
      <c r="Q171" s="50"/>
    </row>
    <row r="172" spans="6:17" ht="32" customHeight="1">
      <c r="F172" s="50"/>
      <c r="G172" s="50"/>
      <c r="H172" s="57"/>
      <c r="I172" s="58"/>
      <c r="J172" s="59"/>
      <c r="K172" s="50"/>
      <c r="L172" s="50"/>
      <c r="M172" s="50"/>
      <c r="N172" s="50"/>
      <c r="O172" s="50"/>
      <c r="P172" s="50"/>
      <c r="Q172" s="50"/>
    </row>
    <row r="173" spans="6:17" ht="32" customHeight="1">
      <c r="F173" s="50"/>
      <c r="G173" s="50"/>
      <c r="H173" s="57"/>
      <c r="I173" s="58"/>
      <c r="J173" s="59"/>
      <c r="K173" s="50"/>
      <c r="L173" s="50"/>
      <c r="M173" s="50"/>
      <c r="N173" s="50"/>
      <c r="O173" s="50"/>
      <c r="P173" s="50"/>
      <c r="Q173" s="50"/>
    </row>
    <row r="174" spans="6:17" ht="32" customHeight="1">
      <c r="F174" s="50"/>
      <c r="G174" s="50"/>
      <c r="H174" s="57"/>
      <c r="I174" s="58"/>
      <c r="J174" s="59"/>
      <c r="K174" s="50"/>
      <c r="L174" s="50"/>
      <c r="M174" s="50"/>
      <c r="N174" s="50"/>
      <c r="O174" s="50"/>
      <c r="P174" s="50"/>
      <c r="Q174" s="50"/>
    </row>
    <row r="175" spans="6:17" ht="32" customHeight="1">
      <c r="F175" s="50"/>
      <c r="G175" s="50"/>
      <c r="H175" s="57"/>
      <c r="I175" s="58"/>
      <c r="J175" s="59"/>
      <c r="K175" s="50"/>
      <c r="L175" s="50"/>
      <c r="M175" s="50"/>
      <c r="N175" s="50"/>
      <c r="O175" s="50"/>
      <c r="P175" s="50"/>
      <c r="Q175" s="50"/>
    </row>
    <row r="176" spans="6:17" ht="32" customHeight="1">
      <c r="F176" s="50"/>
      <c r="G176" s="50"/>
      <c r="H176" s="57"/>
      <c r="I176" s="58"/>
      <c r="J176" s="59"/>
      <c r="K176" s="50"/>
      <c r="L176" s="50"/>
      <c r="M176" s="50"/>
      <c r="N176" s="50"/>
      <c r="O176" s="50"/>
      <c r="P176" s="50"/>
      <c r="Q176" s="50"/>
    </row>
    <row r="177" spans="6:17" ht="32" customHeight="1">
      <c r="F177" s="50"/>
      <c r="G177" s="50"/>
      <c r="H177" s="57"/>
      <c r="I177" s="58"/>
      <c r="J177" s="59"/>
      <c r="K177" s="50"/>
      <c r="L177" s="50"/>
      <c r="M177" s="50"/>
      <c r="N177" s="50"/>
      <c r="O177" s="50"/>
      <c r="P177" s="50"/>
      <c r="Q177" s="50"/>
    </row>
    <row r="178" spans="6:17" ht="32" customHeight="1">
      <c r="F178" s="50"/>
      <c r="G178" s="50"/>
      <c r="H178" s="57"/>
      <c r="I178" s="58"/>
      <c r="J178" s="59"/>
      <c r="K178" s="50"/>
      <c r="L178" s="50"/>
      <c r="M178" s="50"/>
      <c r="N178" s="50"/>
      <c r="O178" s="50"/>
      <c r="P178" s="50"/>
      <c r="Q178" s="50"/>
    </row>
    <row r="179" spans="6:17" ht="32" customHeight="1">
      <c r="F179" s="50"/>
      <c r="G179" s="50"/>
      <c r="H179" s="57"/>
      <c r="I179" s="58"/>
      <c r="J179" s="59"/>
      <c r="K179" s="50"/>
      <c r="L179" s="50"/>
      <c r="M179" s="50"/>
      <c r="N179" s="50"/>
      <c r="O179" s="50"/>
      <c r="P179" s="50"/>
      <c r="Q179" s="50"/>
    </row>
    <row r="180" spans="6:17" ht="32" customHeight="1">
      <c r="F180" s="50"/>
      <c r="G180" s="50"/>
      <c r="H180" s="57"/>
      <c r="I180" s="58"/>
      <c r="J180" s="59"/>
      <c r="K180" s="50"/>
      <c r="L180" s="50"/>
      <c r="M180" s="50"/>
      <c r="N180" s="50"/>
      <c r="O180" s="50"/>
      <c r="P180" s="50"/>
      <c r="Q180" s="50"/>
    </row>
    <row r="181" spans="6:17" ht="32" customHeight="1">
      <c r="F181" s="50"/>
      <c r="G181" s="50"/>
      <c r="H181" s="57"/>
      <c r="I181" s="58"/>
      <c r="J181" s="59"/>
      <c r="K181" s="50"/>
      <c r="L181" s="50"/>
      <c r="M181" s="50"/>
      <c r="N181" s="50"/>
      <c r="O181" s="50"/>
      <c r="P181" s="50"/>
      <c r="Q181" s="50"/>
    </row>
    <row r="182" spans="6:17" ht="32" customHeight="1">
      <c r="F182" s="50"/>
      <c r="G182" s="50"/>
      <c r="H182" s="57"/>
      <c r="I182" s="58"/>
      <c r="J182" s="59"/>
      <c r="K182" s="50"/>
      <c r="L182" s="50"/>
      <c r="M182" s="50"/>
      <c r="N182" s="50"/>
      <c r="O182" s="50"/>
      <c r="P182" s="50"/>
      <c r="Q182" s="50"/>
    </row>
    <row r="183" spans="6:17" ht="32" customHeight="1">
      <c r="F183" s="50"/>
      <c r="G183" s="50"/>
      <c r="H183" s="57"/>
      <c r="I183" s="58"/>
      <c r="J183" s="59"/>
      <c r="K183" s="50"/>
      <c r="L183" s="50"/>
      <c r="M183" s="50"/>
      <c r="N183" s="50"/>
      <c r="O183" s="50"/>
      <c r="P183" s="50"/>
      <c r="Q183" s="50"/>
    </row>
    <row r="184" spans="6:17" ht="32" customHeight="1">
      <c r="F184" s="50"/>
      <c r="G184" s="50"/>
      <c r="H184" s="57"/>
      <c r="I184" s="58"/>
      <c r="J184" s="59"/>
      <c r="K184" s="50"/>
      <c r="L184" s="50"/>
      <c r="M184" s="50"/>
      <c r="N184" s="50"/>
      <c r="O184" s="50"/>
      <c r="P184" s="50"/>
      <c r="Q184" s="50"/>
    </row>
    <row r="185" spans="6:17" ht="32" customHeight="1">
      <c r="F185" s="50"/>
      <c r="G185" s="50"/>
      <c r="H185" s="57"/>
      <c r="I185" s="58"/>
      <c r="J185" s="59"/>
      <c r="K185" s="50"/>
      <c r="L185" s="50"/>
      <c r="M185" s="50"/>
      <c r="N185" s="50"/>
      <c r="O185" s="50"/>
      <c r="P185" s="50"/>
      <c r="Q185" s="50"/>
    </row>
    <row r="186" spans="6:17" ht="32" customHeight="1">
      <c r="F186" s="50"/>
      <c r="G186" s="50"/>
      <c r="H186" s="57"/>
      <c r="I186" s="58"/>
      <c r="J186" s="59"/>
      <c r="K186" s="50"/>
      <c r="L186" s="50"/>
      <c r="M186" s="50"/>
      <c r="N186" s="50"/>
      <c r="O186" s="50"/>
      <c r="P186" s="50"/>
      <c r="Q186" s="50"/>
    </row>
    <row r="187" spans="6:17" ht="32" customHeight="1">
      <c r="F187" s="50"/>
      <c r="G187" s="50"/>
      <c r="H187" s="57"/>
      <c r="I187" s="58"/>
      <c r="J187" s="59"/>
      <c r="K187" s="50"/>
      <c r="L187" s="50"/>
      <c r="M187" s="50"/>
      <c r="N187" s="50"/>
      <c r="O187" s="50"/>
      <c r="P187" s="50"/>
      <c r="Q187" s="50"/>
    </row>
    <row r="188" spans="6:17" ht="32" customHeight="1">
      <c r="F188" s="50"/>
      <c r="G188" s="50"/>
      <c r="H188" s="57"/>
      <c r="I188" s="58"/>
      <c r="J188" s="59"/>
      <c r="K188" s="50"/>
      <c r="L188" s="50"/>
      <c r="M188" s="50"/>
      <c r="N188" s="50"/>
      <c r="O188" s="50"/>
      <c r="P188" s="50"/>
      <c r="Q188" s="50"/>
    </row>
    <row r="189" spans="6:17" ht="32" customHeight="1">
      <c r="F189" s="50"/>
      <c r="G189" s="50"/>
      <c r="H189" s="57"/>
      <c r="I189" s="58"/>
      <c r="J189" s="59"/>
      <c r="K189" s="50"/>
      <c r="L189" s="50"/>
      <c r="M189" s="50"/>
      <c r="N189" s="50"/>
      <c r="O189" s="50"/>
      <c r="P189" s="50"/>
      <c r="Q189" s="50"/>
    </row>
    <row r="190" spans="6:17" ht="32" customHeight="1">
      <c r="F190" s="50"/>
      <c r="G190" s="50"/>
      <c r="H190" s="57"/>
      <c r="I190" s="58"/>
      <c r="J190" s="59"/>
      <c r="K190" s="50"/>
      <c r="L190" s="50"/>
      <c r="M190" s="50"/>
      <c r="N190" s="50"/>
      <c r="O190" s="50"/>
      <c r="P190" s="50"/>
      <c r="Q190" s="50"/>
    </row>
    <row r="191" spans="6:17" ht="32" customHeight="1">
      <c r="F191" s="50"/>
      <c r="G191" s="50"/>
      <c r="H191" s="57"/>
      <c r="I191" s="58"/>
      <c r="J191" s="59"/>
      <c r="K191" s="50"/>
      <c r="L191" s="50"/>
      <c r="M191" s="50"/>
      <c r="N191" s="50"/>
      <c r="O191" s="50"/>
      <c r="P191" s="50"/>
      <c r="Q191" s="50"/>
    </row>
    <row r="192" spans="6:17" ht="32" customHeight="1">
      <c r="F192" s="50"/>
      <c r="G192" s="50"/>
      <c r="H192" s="57"/>
      <c r="I192" s="58"/>
      <c r="J192" s="59"/>
      <c r="K192" s="50"/>
      <c r="L192" s="50"/>
      <c r="M192" s="50"/>
      <c r="N192" s="50"/>
      <c r="O192" s="50"/>
      <c r="P192" s="50"/>
      <c r="Q192" s="50"/>
    </row>
    <row r="193" spans="6:17" ht="32" customHeight="1">
      <c r="F193" s="50"/>
      <c r="G193" s="50"/>
      <c r="H193" s="57"/>
      <c r="I193" s="58"/>
      <c r="J193" s="59"/>
      <c r="K193" s="50"/>
      <c r="L193" s="50"/>
      <c r="M193" s="50"/>
      <c r="N193" s="50"/>
      <c r="O193" s="50"/>
      <c r="P193" s="50"/>
      <c r="Q193" s="50"/>
    </row>
    <row r="194" spans="6:17" ht="32" customHeight="1">
      <c r="F194" s="50"/>
      <c r="G194" s="50"/>
      <c r="H194" s="57"/>
      <c r="I194" s="58"/>
      <c r="J194" s="59"/>
      <c r="K194" s="50"/>
      <c r="L194" s="50"/>
      <c r="M194" s="50"/>
      <c r="N194" s="50"/>
      <c r="O194" s="50"/>
      <c r="P194" s="50"/>
      <c r="Q194" s="50"/>
    </row>
    <row r="195" spans="6:17" ht="32" customHeight="1">
      <c r="F195" s="50"/>
      <c r="G195" s="50"/>
      <c r="H195" s="57"/>
      <c r="I195" s="58"/>
      <c r="J195" s="59"/>
      <c r="K195" s="50"/>
      <c r="L195" s="50"/>
      <c r="M195" s="50"/>
      <c r="N195" s="50"/>
      <c r="O195" s="50"/>
      <c r="P195" s="50"/>
      <c r="Q195" s="50"/>
    </row>
    <row r="196" spans="6:17" ht="32" customHeight="1">
      <c r="F196" s="50"/>
      <c r="G196" s="50"/>
      <c r="H196" s="57"/>
      <c r="I196" s="58"/>
      <c r="J196" s="59"/>
      <c r="K196" s="50"/>
      <c r="L196" s="50"/>
      <c r="M196" s="50"/>
      <c r="N196" s="50"/>
      <c r="O196" s="50"/>
      <c r="P196" s="50"/>
      <c r="Q196" s="50"/>
    </row>
    <row r="197" spans="6:17" ht="32" customHeight="1">
      <c r="F197" s="50"/>
      <c r="G197" s="50"/>
      <c r="H197" s="57"/>
      <c r="I197" s="58"/>
      <c r="J197" s="59"/>
      <c r="K197" s="50"/>
      <c r="L197" s="50"/>
      <c r="M197" s="50"/>
      <c r="N197" s="50"/>
      <c r="O197" s="50"/>
      <c r="P197" s="50"/>
      <c r="Q197" s="50"/>
    </row>
    <row r="198" spans="6:17" ht="32" customHeight="1">
      <c r="F198" s="50"/>
      <c r="G198" s="50"/>
      <c r="H198" s="57"/>
      <c r="I198" s="58"/>
      <c r="J198" s="59"/>
      <c r="K198" s="50"/>
      <c r="L198" s="50"/>
      <c r="M198" s="50"/>
      <c r="N198" s="50"/>
      <c r="O198" s="50"/>
      <c r="P198" s="50"/>
      <c r="Q198" s="50"/>
    </row>
    <row r="199" spans="6:17" ht="32" customHeight="1">
      <c r="F199" s="50"/>
      <c r="G199" s="50"/>
      <c r="H199" s="57"/>
      <c r="I199" s="58"/>
      <c r="J199" s="59"/>
      <c r="K199" s="50"/>
      <c r="L199" s="50"/>
      <c r="M199" s="50"/>
      <c r="N199" s="50"/>
      <c r="O199" s="50"/>
      <c r="P199" s="50"/>
      <c r="Q199" s="50"/>
    </row>
    <row r="200" spans="6:17" ht="32" customHeight="1">
      <c r="F200" s="50"/>
      <c r="G200" s="50"/>
      <c r="H200" s="57"/>
      <c r="I200" s="58"/>
      <c r="J200" s="59"/>
      <c r="K200" s="50"/>
      <c r="L200" s="50"/>
      <c r="M200" s="50"/>
      <c r="N200" s="50"/>
      <c r="O200" s="50"/>
      <c r="P200" s="50"/>
      <c r="Q200" s="50"/>
    </row>
    <row r="201" spans="6:17" ht="32" customHeight="1">
      <c r="F201" s="50"/>
      <c r="G201" s="50"/>
      <c r="H201" s="57"/>
      <c r="I201" s="58"/>
      <c r="J201" s="59"/>
      <c r="K201" s="50"/>
      <c r="L201" s="50"/>
      <c r="M201" s="50"/>
      <c r="N201" s="50"/>
      <c r="O201" s="50"/>
      <c r="P201" s="50"/>
      <c r="Q201" s="50"/>
    </row>
    <row r="202" spans="6:17" ht="32" customHeight="1">
      <c r="F202" s="50"/>
      <c r="G202" s="50"/>
      <c r="H202" s="57"/>
      <c r="I202" s="58"/>
      <c r="J202" s="59"/>
      <c r="K202" s="50"/>
      <c r="L202" s="50"/>
      <c r="M202" s="50"/>
      <c r="N202" s="50"/>
      <c r="O202" s="50"/>
      <c r="P202" s="50"/>
      <c r="Q202" s="50"/>
    </row>
    <row r="203" spans="6:17" ht="32" customHeight="1">
      <c r="F203" s="50"/>
      <c r="G203" s="50"/>
      <c r="H203" s="57"/>
      <c r="I203" s="58"/>
      <c r="J203" s="59"/>
      <c r="K203" s="50"/>
      <c r="L203" s="50"/>
      <c r="M203" s="50"/>
      <c r="N203" s="50"/>
      <c r="O203" s="50"/>
      <c r="P203" s="50"/>
      <c r="Q203" s="50"/>
    </row>
    <row r="204" spans="6:17" ht="32" customHeight="1">
      <c r="F204" s="50"/>
      <c r="G204" s="50"/>
      <c r="H204" s="57"/>
      <c r="I204" s="58"/>
      <c r="J204" s="59"/>
      <c r="K204" s="50"/>
      <c r="L204" s="50"/>
      <c r="M204" s="50"/>
      <c r="N204" s="50"/>
      <c r="O204" s="50"/>
      <c r="P204" s="50"/>
      <c r="Q204" s="50"/>
    </row>
    <row r="205" spans="6:17" ht="32" customHeight="1">
      <c r="F205" s="50"/>
      <c r="G205" s="50"/>
      <c r="H205" s="57"/>
      <c r="I205" s="58"/>
      <c r="J205" s="59"/>
      <c r="K205" s="50"/>
      <c r="L205" s="50"/>
      <c r="M205" s="50"/>
      <c r="N205" s="50"/>
      <c r="O205" s="50"/>
      <c r="P205" s="50"/>
      <c r="Q205" s="50"/>
    </row>
    <row r="206" spans="6:17" ht="32" customHeight="1">
      <c r="F206" s="50"/>
      <c r="G206" s="50"/>
      <c r="H206" s="57"/>
      <c r="I206" s="58"/>
      <c r="J206" s="59"/>
      <c r="K206" s="50"/>
      <c r="L206" s="50"/>
      <c r="M206" s="50"/>
      <c r="N206" s="50"/>
      <c r="O206" s="50"/>
      <c r="P206" s="50"/>
      <c r="Q206" s="50"/>
    </row>
    <row r="207" spans="6:17" ht="32" customHeight="1">
      <c r="F207" s="50"/>
      <c r="G207" s="50"/>
      <c r="H207" s="57"/>
      <c r="I207" s="58"/>
      <c r="J207" s="59"/>
      <c r="K207" s="50"/>
      <c r="L207" s="50"/>
      <c r="M207" s="50"/>
      <c r="N207" s="50"/>
      <c r="O207" s="50"/>
      <c r="P207" s="50"/>
      <c r="Q207" s="50"/>
    </row>
    <row r="208" spans="6:17" ht="32" customHeight="1">
      <c r="F208" s="50"/>
      <c r="G208" s="50"/>
      <c r="H208" s="57"/>
      <c r="I208" s="58"/>
      <c r="J208" s="59"/>
      <c r="K208" s="50"/>
      <c r="L208" s="50"/>
      <c r="M208" s="50"/>
      <c r="N208" s="50"/>
      <c r="O208" s="50"/>
      <c r="P208" s="50"/>
      <c r="Q208" s="50"/>
    </row>
    <row r="209" spans="6:17" ht="32" customHeight="1">
      <c r="F209" s="50"/>
      <c r="G209" s="50"/>
      <c r="H209" s="57"/>
      <c r="I209" s="58"/>
      <c r="J209" s="59"/>
      <c r="K209" s="50"/>
      <c r="L209" s="50"/>
      <c r="M209" s="50"/>
      <c r="N209" s="50"/>
      <c r="O209" s="50"/>
      <c r="P209" s="50"/>
      <c r="Q209" s="50"/>
    </row>
    <row r="210" spans="6:17" ht="32" customHeight="1">
      <c r="F210" s="50"/>
      <c r="G210" s="50"/>
      <c r="H210" s="57"/>
      <c r="I210" s="58"/>
      <c r="J210" s="59"/>
      <c r="K210" s="50"/>
      <c r="L210" s="50"/>
      <c r="M210" s="50"/>
      <c r="N210" s="50"/>
      <c r="O210" s="50"/>
      <c r="P210" s="50"/>
      <c r="Q210" s="50"/>
    </row>
    <row r="211" spans="6:17" ht="32" customHeight="1">
      <c r="F211" s="50"/>
      <c r="G211" s="50"/>
      <c r="H211" s="57"/>
      <c r="I211" s="58"/>
      <c r="J211" s="59"/>
      <c r="K211" s="50"/>
      <c r="L211" s="50"/>
      <c r="M211" s="50"/>
      <c r="N211" s="50"/>
      <c r="O211" s="50"/>
      <c r="P211" s="50"/>
      <c r="Q211" s="50"/>
    </row>
    <row r="212" spans="6:17" ht="32" customHeight="1">
      <c r="H212" s="20"/>
      <c r="I212" s="22"/>
      <c r="J212" s="21"/>
    </row>
    <row r="213" spans="6:17" ht="32" customHeight="1">
      <c r="H213" s="20"/>
      <c r="I213" s="22"/>
      <c r="J213" s="21"/>
    </row>
    <row r="214" spans="6:17" ht="32" customHeight="1">
      <c r="H214" s="20"/>
      <c r="I214" s="22"/>
      <c r="J214" s="21"/>
    </row>
    <row r="215" spans="6:17" ht="32" customHeight="1">
      <c r="H215" s="20"/>
      <c r="I215" s="22"/>
      <c r="J215" s="21"/>
    </row>
    <row r="216" spans="6:17" ht="32" customHeight="1">
      <c r="H216" s="20"/>
      <c r="I216" s="22"/>
      <c r="J216" s="21"/>
    </row>
    <row r="217" spans="6:17" ht="32" customHeight="1">
      <c r="H217" s="20"/>
      <c r="I217" s="22"/>
      <c r="J217" s="21"/>
    </row>
    <row r="218" spans="6:17" ht="32" customHeight="1">
      <c r="H218" s="20"/>
      <c r="I218" s="22"/>
      <c r="J218" s="21"/>
    </row>
    <row r="219" spans="6:17" ht="32" customHeight="1">
      <c r="H219" s="20"/>
      <c r="I219" s="22"/>
      <c r="J219" s="21"/>
    </row>
    <row r="220" spans="6:17" ht="32" customHeight="1">
      <c r="H220" s="20"/>
      <c r="I220" s="22"/>
      <c r="J220" s="21"/>
    </row>
    <row r="221" spans="6:17" ht="32" customHeight="1">
      <c r="H221" s="20"/>
      <c r="I221" s="22"/>
      <c r="J221" s="21"/>
    </row>
    <row r="222" spans="6:17" ht="32" customHeight="1">
      <c r="H222" s="20"/>
      <c r="I222" s="22"/>
      <c r="J222" s="21"/>
    </row>
    <row r="223" spans="6:17" ht="32" customHeight="1">
      <c r="H223" s="20"/>
      <c r="I223" s="22"/>
      <c r="J223" s="21"/>
    </row>
    <row r="224" spans="6:17" ht="32" customHeight="1">
      <c r="H224" s="20"/>
      <c r="I224" s="22"/>
      <c r="J224" s="21"/>
    </row>
    <row r="225" spans="8:10" ht="32" customHeight="1">
      <c r="H225" s="20"/>
      <c r="I225" s="22"/>
      <c r="J225" s="21"/>
    </row>
    <row r="226" spans="8:10" ht="32" customHeight="1">
      <c r="H226" s="20"/>
      <c r="I226" s="22"/>
      <c r="J226" s="21"/>
    </row>
    <row r="227" spans="8:10" ht="32" customHeight="1">
      <c r="H227" s="20"/>
      <c r="I227" s="22"/>
      <c r="J227" s="21"/>
    </row>
    <row r="228" spans="8:10" ht="32" customHeight="1">
      <c r="H228" s="20"/>
      <c r="I228" s="22"/>
      <c r="J228" s="21"/>
    </row>
    <row r="229" spans="8:10" ht="32" customHeight="1">
      <c r="H229" s="20"/>
      <c r="I229" s="22"/>
      <c r="J229" s="21"/>
    </row>
    <row r="230" spans="8:10" ht="32" customHeight="1">
      <c r="H230" s="20"/>
      <c r="I230" s="22"/>
      <c r="J230" s="21"/>
    </row>
    <row r="231" spans="8:10" ht="32" customHeight="1">
      <c r="H231" s="20"/>
      <c r="I231" s="22"/>
      <c r="J231" s="21"/>
    </row>
    <row r="232" spans="8:10" ht="32" customHeight="1">
      <c r="H232" s="20"/>
      <c r="I232" s="22"/>
      <c r="J232" s="21"/>
    </row>
    <row r="233" spans="8:10" ht="32" customHeight="1">
      <c r="H233" s="20"/>
      <c r="I233" s="22"/>
      <c r="J233" s="21"/>
    </row>
    <row r="234" spans="8:10" ht="32" customHeight="1">
      <c r="H234" s="20"/>
      <c r="I234" s="22"/>
      <c r="J234" s="21"/>
    </row>
    <row r="235" spans="8:10" ht="32" customHeight="1">
      <c r="H235" s="20"/>
      <c r="I235" s="22"/>
      <c r="J235" s="21"/>
    </row>
    <row r="236" spans="8:10" ht="32" customHeight="1">
      <c r="H236" s="20"/>
      <c r="I236" s="22"/>
      <c r="J236" s="21"/>
    </row>
    <row r="237" spans="8:10" ht="32" customHeight="1">
      <c r="H237" s="20"/>
      <c r="I237" s="22"/>
      <c r="J237" s="21"/>
    </row>
    <row r="238" spans="8:10" ht="32" customHeight="1">
      <c r="H238" s="20"/>
      <c r="I238" s="22"/>
      <c r="J238" s="21"/>
    </row>
    <row r="239" spans="8:10" ht="32" customHeight="1">
      <c r="H239" s="20"/>
      <c r="I239" s="22"/>
      <c r="J239" s="21"/>
    </row>
    <row r="240" spans="8:10" ht="32" customHeight="1">
      <c r="H240" s="20"/>
      <c r="I240" s="22"/>
      <c r="J240" s="21"/>
    </row>
    <row r="241" spans="8:10" ht="32" customHeight="1">
      <c r="H241" s="20"/>
      <c r="I241" s="22"/>
      <c r="J241" s="21"/>
    </row>
    <row r="242" spans="8:10" ht="32" customHeight="1">
      <c r="H242" s="20"/>
      <c r="I242" s="22"/>
      <c r="J242" s="21"/>
    </row>
    <row r="243" spans="8:10" ht="32" customHeight="1">
      <c r="H243" s="20"/>
      <c r="I243" s="22"/>
      <c r="J243" s="21"/>
    </row>
    <row r="244" spans="8:10" ht="32" customHeight="1">
      <c r="H244" s="20"/>
      <c r="I244" s="22"/>
      <c r="J244" s="21"/>
    </row>
    <row r="245" spans="8:10" ht="32" customHeight="1">
      <c r="I245" s="22"/>
      <c r="J245" s="21"/>
    </row>
    <row r="246" spans="8:10" ht="32" customHeight="1">
      <c r="I246" s="22"/>
      <c r="J246" s="21"/>
    </row>
    <row r="247" spans="8:10" ht="32" customHeight="1">
      <c r="I247" s="22"/>
      <c r="J247" s="21"/>
    </row>
    <row r="248" spans="8:10" ht="32" customHeight="1">
      <c r="I248" s="22"/>
      <c r="J248" s="21"/>
    </row>
    <row r="249" spans="8:10" ht="32" customHeight="1">
      <c r="I249" s="22"/>
      <c r="J249" s="21"/>
    </row>
    <row r="250" spans="8:10" ht="32" customHeight="1">
      <c r="I250" s="22"/>
      <c r="J250" s="21"/>
    </row>
    <row r="251" spans="8:10" ht="32" customHeight="1">
      <c r="I251" s="22"/>
      <c r="J251" s="21"/>
    </row>
    <row r="252" spans="8:10" ht="32" customHeight="1">
      <c r="I252" s="22"/>
      <c r="J252" s="21"/>
    </row>
    <row r="253" spans="8:10" ht="32" customHeight="1">
      <c r="I253" s="22"/>
      <c r="J253" s="21"/>
    </row>
    <row r="254" spans="8:10" ht="32" customHeight="1">
      <c r="I254" s="22"/>
      <c r="J254" s="21"/>
    </row>
    <row r="255" spans="8:10" ht="32" customHeight="1">
      <c r="I255" s="22"/>
      <c r="J255" s="21"/>
    </row>
    <row r="256" spans="8:10" ht="32" customHeight="1">
      <c r="I256" s="22"/>
      <c r="J256" s="21"/>
    </row>
    <row r="257" spans="9:10" ht="32" customHeight="1">
      <c r="I257" s="22"/>
      <c r="J257" s="21"/>
    </row>
    <row r="258" spans="9:10" ht="32" customHeight="1">
      <c r="I258" s="22"/>
      <c r="J258" s="21"/>
    </row>
    <row r="259" spans="9:10" ht="32" customHeight="1">
      <c r="I259" s="22"/>
      <c r="J259" s="21"/>
    </row>
    <row r="260" spans="9:10" ht="32" customHeight="1">
      <c r="I260" s="22"/>
      <c r="J260" s="21"/>
    </row>
    <row r="261" spans="9:10" ht="32" customHeight="1">
      <c r="I261" s="22"/>
      <c r="J261" s="21"/>
    </row>
    <row r="262" spans="9:10" ht="32" customHeight="1">
      <c r="I262" s="22"/>
      <c r="J262" s="21"/>
    </row>
    <row r="263" spans="9:10" ht="32" customHeight="1">
      <c r="I263" s="22"/>
      <c r="J263" s="21"/>
    </row>
    <row r="264" spans="9:10" ht="32" customHeight="1">
      <c r="I264" s="22"/>
      <c r="J264" s="21"/>
    </row>
    <row r="265" spans="9:10" ht="32" customHeight="1">
      <c r="I265" s="22"/>
      <c r="J265" s="21"/>
    </row>
    <row r="266" spans="9:10" ht="32" customHeight="1">
      <c r="I266" s="22"/>
      <c r="J266" s="21"/>
    </row>
    <row r="267" spans="9:10" ht="32" customHeight="1">
      <c r="I267" s="22"/>
      <c r="J267" s="21"/>
    </row>
    <row r="268" spans="9:10" ht="32" customHeight="1">
      <c r="I268" s="22"/>
      <c r="J268" s="21"/>
    </row>
    <row r="269" spans="9:10" ht="32" customHeight="1">
      <c r="I269" s="22"/>
      <c r="J269" s="21"/>
    </row>
    <row r="270" spans="9:10" ht="32" customHeight="1">
      <c r="I270" s="22"/>
      <c r="J270" s="21"/>
    </row>
    <row r="271" spans="9:10" ht="32" customHeight="1">
      <c r="I271" s="22"/>
      <c r="J271" s="21"/>
    </row>
    <row r="272" spans="9:10" ht="32" customHeight="1">
      <c r="I272" s="22"/>
      <c r="J272" s="21"/>
    </row>
    <row r="273" spans="9:10" ht="32" customHeight="1">
      <c r="I273" s="22"/>
      <c r="J273" s="21"/>
    </row>
    <row r="274" spans="9:10" ht="32" customHeight="1">
      <c r="I274" s="22"/>
      <c r="J274" s="21"/>
    </row>
    <row r="275" spans="9:10" ht="32" customHeight="1">
      <c r="I275" s="22"/>
      <c r="J275" s="21"/>
    </row>
    <row r="276" spans="9:10" ht="32" customHeight="1">
      <c r="I276" s="22"/>
      <c r="J276" s="21"/>
    </row>
    <row r="277" spans="9:10" ht="32" customHeight="1">
      <c r="I277" s="22"/>
      <c r="J277" s="21"/>
    </row>
    <row r="278" spans="9:10" ht="32" customHeight="1">
      <c r="I278" s="22"/>
      <c r="J278" s="21"/>
    </row>
    <row r="279" spans="9:10" ht="32" customHeight="1">
      <c r="I279" s="22"/>
      <c r="J279" s="21"/>
    </row>
    <row r="280" spans="9:10" ht="32" customHeight="1">
      <c r="I280" s="22"/>
      <c r="J280" s="21"/>
    </row>
    <row r="281" spans="9:10" ht="32" customHeight="1">
      <c r="I281" s="22"/>
      <c r="J281" s="21"/>
    </row>
    <row r="282" spans="9:10" ht="32" customHeight="1">
      <c r="I282" s="22"/>
      <c r="J282" s="21"/>
    </row>
    <row r="283" spans="9:10" ht="32" customHeight="1">
      <c r="I283" s="22"/>
      <c r="J283" s="21"/>
    </row>
    <row r="284" spans="9:10" ht="32" customHeight="1">
      <c r="I284" s="22"/>
      <c r="J284" s="21"/>
    </row>
    <row r="285" spans="9:10" ht="32" customHeight="1">
      <c r="I285" s="22"/>
      <c r="J285" s="21"/>
    </row>
    <row r="286" spans="9:10" ht="32" customHeight="1">
      <c r="I286" s="22"/>
      <c r="J286" s="21"/>
    </row>
    <row r="287" spans="9:10" ht="32" customHeight="1">
      <c r="I287" s="22"/>
      <c r="J287" s="21"/>
    </row>
    <row r="288" spans="9:10" ht="32" customHeight="1">
      <c r="I288" s="22"/>
      <c r="J288" s="21"/>
    </row>
    <row r="289" spans="9:10" ht="32" customHeight="1">
      <c r="I289" s="22"/>
      <c r="J289" s="21"/>
    </row>
    <row r="290" spans="9:10" ht="32" customHeight="1">
      <c r="I290" s="22"/>
      <c r="J290" s="21"/>
    </row>
    <row r="291" spans="9:10" ht="32" customHeight="1">
      <c r="I291" s="22"/>
      <c r="J291" s="21"/>
    </row>
    <row r="292" spans="9:10" ht="32" customHeight="1">
      <c r="I292" s="22"/>
      <c r="J292" s="21"/>
    </row>
    <row r="293" spans="9:10" ht="32" customHeight="1">
      <c r="I293" s="22"/>
      <c r="J293" s="21"/>
    </row>
    <row r="294" spans="9:10" ht="32" customHeight="1">
      <c r="I294" s="22"/>
      <c r="J294" s="21"/>
    </row>
    <row r="295" spans="9:10" ht="32" customHeight="1">
      <c r="I295" s="22"/>
      <c r="J295" s="21"/>
    </row>
    <row r="296" spans="9:10" ht="32" customHeight="1">
      <c r="I296" s="22"/>
      <c r="J296" s="21"/>
    </row>
    <row r="297" spans="9:10" ht="32" customHeight="1">
      <c r="I297" s="22"/>
      <c r="J297" s="21"/>
    </row>
    <row r="298" spans="9:10" ht="32" customHeight="1">
      <c r="I298" s="22"/>
      <c r="J298" s="21"/>
    </row>
    <row r="299" spans="9:10" ht="32" customHeight="1">
      <c r="I299" s="22"/>
      <c r="J299" s="21"/>
    </row>
    <row r="300" spans="9:10" ht="32" customHeight="1">
      <c r="I300" s="22"/>
      <c r="J300" s="21"/>
    </row>
    <row r="301" spans="9:10" ht="32" customHeight="1">
      <c r="I301" s="22"/>
      <c r="J301" s="21"/>
    </row>
    <row r="302" spans="9:10" ht="32" customHeight="1">
      <c r="I302" s="22"/>
      <c r="J302" s="21"/>
    </row>
    <row r="303" spans="9:10" ht="32" customHeight="1">
      <c r="I303" s="22"/>
      <c r="J303" s="21"/>
    </row>
    <row r="304" spans="9:10" ht="32" customHeight="1">
      <c r="I304" s="22"/>
      <c r="J304" s="21"/>
    </row>
    <row r="305" spans="9:10" ht="32" customHeight="1">
      <c r="I305" s="22"/>
      <c r="J305" s="21"/>
    </row>
    <row r="306" spans="9:10" ht="32" customHeight="1">
      <c r="I306" s="22"/>
      <c r="J306" s="21"/>
    </row>
    <row r="307" spans="9:10" ht="32" customHeight="1">
      <c r="I307" s="22"/>
      <c r="J307" s="21"/>
    </row>
    <row r="308" spans="9:10" ht="32" customHeight="1">
      <c r="I308" s="22"/>
      <c r="J308" s="21"/>
    </row>
    <row r="309" spans="9:10" ht="32" customHeight="1">
      <c r="I309" s="22"/>
      <c r="J309" s="21"/>
    </row>
    <row r="310" spans="9:10" ht="32" customHeight="1">
      <c r="I310" s="22"/>
      <c r="J310" s="21"/>
    </row>
    <row r="311" spans="9:10" ht="32" customHeight="1">
      <c r="I311" s="22"/>
      <c r="J311" s="21"/>
    </row>
    <row r="312" spans="9:10" ht="32" customHeight="1">
      <c r="I312" s="22"/>
      <c r="J312" s="21"/>
    </row>
    <row r="313" spans="9:10" ht="32" customHeight="1">
      <c r="I313" s="22"/>
      <c r="J313" s="21"/>
    </row>
    <row r="314" spans="9:10" ht="32" customHeight="1">
      <c r="I314" s="22"/>
      <c r="J314" s="21"/>
    </row>
    <row r="315" spans="9:10" ht="32" customHeight="1">
      <c r="I315" s="22"/>
      <c r="J315" s="21"/>
    </row>
    <row r="316" spans="9:10" ht="32" customHeight="1">
      <c r="I316" s="22"/>
      <c r="J316" s="21"/>
    </row>
    <row r="317" spans="9:10" ht="32" customHeight="1">
      <c r="I317" s="22"/>
      <c r="J317" s="21"/>
    </row>
    <row r="318" spans="9:10" ht="32" customHeight="1">
      <c r="I318" s="22"/>
      <c r="J318" s="21"/>
    </row>
    <row r="319" spans="9:10" ht="32" customHeight="1">
      <c r="I319" s="22"/>
      <c r="J319" s="21"/>
    </row>
    <row r="320" spans="9:10" ht="32" customHeight="1">
      <c r="I320" s="22"/>
      <c r="J320" s="21"/>
    </row>
    <row r="321" spans="9:10" ht="32" customHeight="1">
      <c r="I321" s="22"/>
      <c r="J321" s="21"/>
    </row>
    <row r="322" spans="9:10" ht="32" customHeight="1">
      <c r="I322" s="22"/>
      <c r="J322" s="21"/>
    </row>
    <row r="323" spans="9:10" ht="32" customHeight="1">
      <c r="I323" s="22"/>
      <c r="J323" s="21"/>
    </row>
    <row r="324" spans="9:10" ht="32" customHeight="1">
      <c r="I324" s="22"/>
      <c r="J324" s="21"/>
    </row>
    <row r="325" spans="9:10" ht="32" customHeight="1">
      <c r="I325" s="22"/>
      <c r="J325" s="21"/>
    </row>
    <row r="326" spans="9:10" ht="32" customHeight="1">
      <c r="I326" s="22"/>
      <c r="J326" s="21"/>
    </row>
    <row r="327" spans="9:10" ht="32" customHeight="1">
      <c r="I327" s="22"/>
      <c r="J327" s="21"/>
    </row>
    <row r="328" spans="9:10" ht="32" customHeight="1">
      <c r="I328" s="22"/>
      <c r="J328" s="21"/>
    </row>
    <row r="329" spans="9:10" ht="32" customHeight="1">
      <c r="I329" s="22"/>
      <c r="J329" s="21"/>
    </row>
    <row r="330" spans="9:10" ht="32" customHeight="1">
      <c r="I330" s="22"/>
      <c r="J330" s="21"/>
    </row>
    <row r="331" spans="9:10" ht="32" customHeight="1">
      <c r="I331" s="22"/>
      <c r="J331" s="21"/>
    </row>
    <row r="332" spans="9:10" ht="32" customHeight="1">
      <c r="I332" s="22"/>
      <c r="J332" s="21"/>
    </row>
    <row r="333" spans="9:10" ht="32" customHeight="1">
      <c r="I333" s="22"/>
      <c r="J333" s="21"/>
    </row>
    <row r="334" spans="9:10" ht="32" customHeight="1">
      <c r="I334" s="22"/>
      <c r="J334" s="21"/>
    </row>
    <row r="335" spans="9:10" ht="32" customHeight="1">
      <c r="I335" s="22"/>
      <c r="J335" s="21"/>
    </row>
    <row r="336" spans="9:10" ht="32" customHeight="1">
      <c r="I336" s="22"/>
      <c r="J336" s="21"/>
    </row>
    <row r="337" spans="9:10" ht="32" customHeight="1">
      <c r="I337" s="22"/>
      <c r="J337" s="21"/>
    </row>
    <row r="338" spans="9:10" ht="32" customHeight="1">
      <c r="I338" s="22"/>
      <c r="J338" s="21"/>
    </row>
    <row r="339" spans="9:10" ht="32" customHeight="1">
      <c r="I339" s="22"/>
    </row>
    <row r="340" spans="9:10" ht="32" customHeight="1">
      <c r="I340" s="22"/>
    </row>
    <row r="341" spans="9:10" ht="32" customHeight="1">
      <c r="I341" s="22"/>
    </row>
    <row r="342" spans="9:10" ht="32" customHeight="1">
      <c r="I342" s="22"/>
    </row>
    <row r="343" spans="9:10" ht="32" customHeight="1">
      <c r="I343" s="22"/>
    </row>
    <row r="344" spans="9:10" ht="32" customHeight="1">
      <c r="I344" s="22"/>
    </row>
    <row r="345" spans="9:10" ht="32" customHeight="1">
      <c r="I345" s="22"/>
    </row>
    <row r="346" spans="9:10" ht="32" customHeight="1">
      <c r="I346" s="22"/>
    </row>
    <row r="347" spans="9:10" ht="32" customHeight="1">
      <c r="I347" s="22"/>
    </row>
    <row r="348" spans="9:10" ht="32" customHeight="1">
      <c r="I348" s="22"/>
    </row>
    <row r="349" spans="9:10" ht="32" customHeight="1">
      <c r="I349" s="22"/>
    </row>
    <row r="350" spans="9:10" ht="32" customHeight="1">
      <c r="I350" s="22"/>
    </row>
    <row r="351" spans="9:10" ht="32" customHeight="1">
      <c r="I351" s="22"/>
    </row>
    <row r="352" spans="9:10" ht="32" customHeight="1">
      <c r="I352" s="22"/>
    </row>
    <row r="353" spans="9:9" ht="32" customHeight="1">
      <c r="I353" s="22"/>
    </row>
    <row r="354" spans="9:9">
      <c r="I354" s="22"/>
    </row>
    <row r="355" spans="9:9">
      <c r="I355" s="22"/>
    </row>
    <row r="356" spans="9:9">
      <c r="I356" s="22"/>
    </row>
    <row r="357" spans="9:9">
      <c r="I357" s="22"/>
    </row>
    <row r="358" spans="9:9">
      <c r="I358" s="22"/>
    </row>
    <row r="359" spans="9:9">
      <c r="I359" s="22"/>
    </row>
    <row r="360" spans="9:9">
      <c r="I360" s="22"/>
    </row>
    <row r="361" spans="9:9">
      <c r="I361" s="22"/>
    </row>
    <row r="362" spans="9:9">
      <c r="I362" s="22"/>
    </row>
    <row r="363" spans="9:9">
      <c r="I363" s="22"/>
    </row>
    <row r="364" spans="9:9">
      <c r="I364" s="22"/>
    </row>
    <row r="365" spans="9:9">
      <c r="I365" s="22"/>
    </row>
    <row r="366" spans="9:9">
      <c r="I366" s="22"/>
    </row>
    <row r="367" spans="9:9">
      <c r="I367" s="22"/>
    </row>
    <row r="368" spans="9:9">
      <c r="I368" s="22"/>
    </row>
    <row r="369" spans="9:9">
      <c r="I369" s="22"/>
    </row>
    <row r="370" spans="9:9">
      <c r="I370" s="22"/>
    </row>
    <row r="371" spans="9:9">
      <c r="I371" s="22"/>
    </row>
    <row r="372" spans="9:9">
      <c r="I372" s="22"/>
    </row>
    <row r="373" spans="9:9">
      <c r="I373" s="22"/>
    </row>
    <row r="374" spans="9:9">
      <c r="I374" s="22"/>
    </row>
    <row r="375" spans="9:9">
      <c r="I375" s="22"/>
    </row>
    <row r="376" spans="9:9">
      <c r="I376" s="22"/>
    </row>
    <row r="377" spans="9:9">
      <c r="I377" s="22"/>
    </row>
    <row r="378" spans="9:9">
      <c r="I378" s="22"/>
    </row>
    <row r="379" spans="9:9">
      <c r="I379" s="22"/>
    </row>
    <row r="380" spans="9:9">
      <c r="I380" s="22"/>
    </row>
    <row r="381" spans="9:9">
      <c r="I381" s="22"/>
    </row>
    <row r="382" spans="9:9">
      <c r="I382" s="22"/>
    </row>
    <row r="383" spans="9:9">
      <c r="I383" s="22"/>
    </row>
    <row r="384" spans="9:9">
      <c r="I384" s="22"/>
    </row>
    <row r="385" spans="9:9">
      <c r="I385" s="22"/>
    </row>
    <row r="386" spans="9:9">
      <c r="I386" s="22"/>
    </row>
    <row r="387" spans="9:9">
      <c r="I387" s="22"/>
    </row>
    <row r="388" spans="9:9">
      <c r="I388" s="22"/>
    </row>
    <row r="389" spans="9:9">
      <c r="I389" s="22"/>
    </row>
    <row r="390" spans="9:9">
      <c r="I390" s="22"/>
    </row>
    <row r="391" spans="9:9">
      <c r="I391" s="22"/>
    </row>
    <row r="392" spans="9:9">
      <c r="I392" s="22"/>
    </row>
    <row r="393" spans="9:9">
      <c r="I393" s="22"/>
    </row>
    <row r="394" spans="9:9">
      <c r="I394" s="22"/>
    </row>
    <row r="395" spans="9:9">
      <c r="I395" s="22"/>
    </row>
    <row r="396" spans="9:9">
      <c r="I396" s="22"/>
    </row>
    <row r="397" spans="9:9">
      <c r="I397" s="22"/>
    </row>
    <row r="398" spans="9:9">
      <c r="I398" s="22"/>
    </row>
    <row r="399" spans="9:9">
      <c r="I399" s="22"/>
    </row>
    <row r="400" spans="9:9">
      <c r="I400" s="22"/>
    </row>
    <row r="401" spans="9:9">
      <c r="I401" s="22"/>
    </row>
    <row r="402" spans="9:9">
      <c r="I402" s="22"/>
    </row>
    <row r="403" spans="9:9">
      <c r="I403" s="22"/>
    </row>
    <row r="404" spans="9:9">
      <c r="I404" s="22"/>
    </row>
    <row r="405" spans="9:9">
      <c r="I405" s="22"/>
    </row>
    <row r="406" spans="9:9">
      <c r="I406" s="22"/>
    </row>
    <row r="407" spans="9:9">
      <c r="I407" s="22"/>
    </row>
    <row r="408" spans="9:9">
      <c r="I408" s="22"/>
    </row>
    <row r="409" spans="9:9">
      <c r="I409" s="22"/>
    </row>
    <row r="410" spans="9:9">
      <c r="I410" s="22"/>
    </row>
    <row r="411" spans="9:9">
      <c r="I411" s="22"/>
    </row>
    <row r="412" spans="9:9">
      <c r="I412" s="22"/>
    </row>
    <row r="413" spans="9:9">
      <c r="I413" s="22"/>
    </row>
    <row r="414" spans="9:9">
      <c r="I414" s="22"/>
    </row>
    <row r="415" spans="9:9">
      <c r="I415" s="22"/>
    </row>
    <row r="416" spans="9:9">
      <c r="I416" s="22"/>
    </row>
    <row r="417" spans="9:9">
      <c r="I417" s="22"/>
    </row>
    <row r="418" spans="9:9">
      <c r="I418" s="22"/>
    </row>
    <row r="419" spans="9:9">
      <c r="I419" s="22"/>
    </row>
    <row r="420" spans="9:9">
      <c r="I420" s="22"/>
    </row>
    <row r="421" spans="9:9">
      <c r="I421" s="22"/>
    </row>
    <row r="422" spans="9:9">
      <c r="I422" s="22"/>
    </row>
    <row r="423" spans="9:9">
      <c r="I423" s="22"/>
    </row>
    <row r="424" spans="9:9">
      <c r="I424" s="22"/>
    </row>
    <row r="425" spans="9:9">
      <c r="I425" s="22"/>
    </row>
    <row r="426" spans="9:9">
      <c r="I426" s="22"/>
    </row>
    <row r="427" spans="9:9">
      <c r="I427" s="22"/>
    </row>
    <row r="428" spans="9:9">
      <c r="I428" s="22"/>
    </row>
    <row r="429" spans="9:9">
      <c r="I429" s="22"/>
    </row>
    <row r="430" spans="9:9">
      <c r="I430" s="22"/>
    </row>
    <row r="431" spans="9:9">
      <c r="I431" s="22"/>
    </row>
    <row r="432" spans="9:9">
      <c r="I432" s="22"/>
    </row>
    <row r="433" spans="9:9">
      <c r="I433" s="22"/>
    </row>
    <row r="434" spans="9:9">
      <c r="I434" s="22"/>
    </row>
    <row r="435" spans="9:9">
      <c r="I435" s="22"/>
    </row>
    <row r="436" spans="9:9">
      <c r="I436" s="22"/>
    </row>
    <row r="437" spans="9:9">
      <c r="I437" s="22"/>
    </row>
    <row r="438" spans="9:9">
      <c r="I438" s="22"/>
    </row>
    <row r="439" spans="9:9">
      <c r="I439" s="22"/>
    </row>
    <row r="440" spans="9:9">
      <c r="I440" s="22"/>
    </row>
    <row r="441" spans="9:9">
      <c r="I441" s="22"/>
    </row>
    <row r="442" spans="9:9">
      <c r="I442" s="22"/>
    </row>
    <row r="443" spans="9:9">
      <c r="I443" s="22"/>
    </row>
    <row r="444" spans="9:9">
      <c r="I444" s="22"/>
    </row>
    <row r="445" spans="9:9">
      <c r="I445" s="22"/>
    </row>
    <row r="446" spans="9:9">
      <c r="I446" s="22"/>
    </row>
    <row r="447" spans="9:9">
      <c r="I447" s="22"/>
    </row>
    <row r="448" spans="9:9">
      <c r="I448" s="22"/>
    </row>
    <row r="449" spans="9:9">
      <c r="I449" s="22"/>
    </row>
    <row r="450" spans="9:9">
      <c r="I450" s="22"/>
    </row>
    <row r="451" spans="9:9">
      <c r="I451" s="22"/>
    </row>
    <row r="452" spans="9:9">
      <c r="I452" s="22"/>
    </row>
    <row r="453" spans="9:9">
      <c r="I453" s="22"/>
    </row>
    <row r="454" spans="9:9">
      <c r="I454" s="22"/>
    </row>
    <row r="455" spans="9:9">
      <c r="I455" s="22"/>
    </row>
    <row r="456" spans="9:9">
      <c r="I456" s="22"/>
    </row>
    <row r="457" spans="9:9">
      <c r="I457" s="22"/>
    </row>
    <row r="458" spans="9:9">
      <c r="I458" s="22"/>
    </row>
    <row r="459" spans="9:9">
      <c r="I459" s="22"/>
    </row>
    <row r="460" spans="9:9">
      <c r="I460" s="22"/>
    </row>
    <row r="461" spans="9:9">
      <c r="I461" s="22"/>
    </row>
    <row r="462" spans="9:9">
      <c r="I462" s="22"/>
    </row>
    <row r="463" spans="9:9">
      <c r="I463" s="22"/>
    </row>
    <row r="464" spans="9:9">
      <c r="I464" s="22"/>
    </row>
    <row r="465" spans="9:9">
      <c r="I465" s="22"/>
    </row>
    <row r="466" spans="9:9">
      <c r="I466" s="22"/>
    </row>
    <row r="467" spans="9:9">
      <c r="I467" s="22"/>
    </row>
    <row r="468" spans="9:9">
      <c r="I468" s="22"/>
    </row>
  </sheetData>
  <mergeCells count="4">
    <mergeCell ref="D7:D21"/>
    <mergeCell ref="E7:E21"/>
    <mergeCell ref="D22:D53"/>
    <mergeCell ref="E22:E5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px as pt</vt:lpstr>
      <vt:lpstr>Fractions as %</vt:lpstr>
      <vt:lpstr>scss Fx</vt:lpstr>
      <vt:lpstr>@media (working)</vt:lpstr>
      <vt:lpstr>Gray Values</vt:lpstr>
      <vt:lpstr>@media zzOLD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Taylor</dc:creator>
  <cp:lastModifiedBy>Gareth Taylor</cp:lastModifiedBy>
  <dcterms:created xsi:type="dcterms:W3CDTF">2015-05-30T09:37:46Z</dcterms:created>
  <dcterms:modified xsi:type="dcterms:W3CDTF">2015-06-01T19:01:13Z</dcterms:modified>
</cp:coreProperties>
</file>